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Osakond\2020ea täim_aa\Kuuaruanded\07_juuli\"/>
    </mc:Choice>
  </mc:AlternateContent>
  <bookViews>
    <workbookView xWindow="0" yWindow="0" windowWidth="28800" windowHeight="12300"/>
  </bookViews>
  <sheets>
    <sheet name="Eelarve täitmine 31.07" sheetId="13" r:id="rId1"/>
    <sheet name="Investeeringud" sheetId="14" r:id="rId2"/>
  </sheets>
  <externalReferences>
    <externalReference r:id="rId3"/>
  </externalReferences>
  <definedNames>
    <definedName name="_xlnm._FilterDatabase" localSheetId="1" hidden="1">Investeeringud!$B$4:$I$164</definedName>
    <definedName name="_xlnm.Print_Titles" localSheetId="1">Investeeringud!$3:$4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3" l="1"/>
  <c r="F43" i="13"/>
  <c r="I10" i="14" l="1"/>
  <c r="I11" i="14"/>
  <c r="I12" i="14"/>
  <c r="I13" i="14"/>
  <c r="I14" i="14"/>
  <c r="I15" i="14"/>
  <c r="I16" i="14"/>
  <c r="I19" i="14"/>
  <c r="I21" i="14"/>
  <c r="I22" i="14"/>
  <c r="I23" i="14"/>
  <c r="I24" i="14"/>
  <c r="I25" i="14"/>
  <c r="I26" i="14"/>
  <c r="I27" i="14"/>
  <c r="I28" i="14"/>
  <c r="I29" i="14"/>
  <c r="I30" i="14"/>
  <c r="I31" i="14"/>
  <c r="I33" i="14"/>
  <c r="I34" i="14"/>
  <c r="I35" i="14"/>
  <c r="I36" i="14"/>
  <c r="I37" i="14"/>
  <c r="I38" i="14"/>
  <c r="I39" i="14"/>
  <c r="I40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2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8" i="14"/>
  <c r="I79" i="14"/>
  <c r="I80" i="14"/>
  <c r="I81" i="14"/>
  <c r="I82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5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3" i="14"/>
  <c r="I134" i="14"/>
  <c r="I135" i="14"/>
  <c r="I136" i="14"/>
  <c r="I137" i="14"/>
  <c r="I138" i="14"/>
  <c r="I140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D156" i="14"/>
  <c r="D154" i="14"/>
  <c r="D153" i="14"/>
  <c r="D148" i="14"/>
  <c r="D146" i="14"/>
  <c r="D143" i="14"/>
  <c r="D134" i="14"/>
  <c r="D127" i="14"/>
  <c r="D123" i="14"/>
  <c r="D113" i="14"/>
  <c r="D110" i="14"/>
  <c r="D105" i="14"/>
  <c r="D104" i="14" s="1"/>
  <c r="D102" i="14"/>
  <c r="D93" i="14"/>
  <c r="D85" i="14"/>
  <c r="D72" i="14"/>
  <c r="D66" i="14" s="1"/>
  <c r="D67" i="14"/>
  <c r="D57" i="14"/>
  <c r="D55" i="14"/>
  <c r="D54" i="14" s="1"/>
  <c r="D49" i="14"/>
  <c r="D47" i="14"/>
  <c r="D7" i="14" s="1"/>
  <c r="D45" i="14"/>
  <c r="D42" i="14"/>
  <c r="D35" i="14"/>
  <c r="D24" i="14"/>
  <c r="G6" i="14"/>
  <c r="I6" i="14" s="1"/>
  <c r="E6" i="14"/>
  <c r="H6" i="14"/>
  <c r="F6" i="14"/>
  <c r="D13" i="14"/>
  <c r="F8" i="14"/>
  <c r="D11" i="14"/>
  <c r="H8" i="14"/>
  <c r="G8" i="14"/>
  <c r="I8" i="14" s="1"/>
  <c r="E8" i="14"/>
  <c r="D8" i="14"/>
  <c r="H7" i="14"/>
  <c r="G7" i="14"/>
  <c r="I7" i="14" s="1"/>
  <c r="F7" i="14"/>
  <c r="E7" i="14"/>
  <c r="D6" i="14" l="1"/>
  <c r="D5" i="14" s="1"/>
  <c r="D126" i="14"/>
  <c r="D92" i="14"/>
  <c r="D10" i="14"/>
  <c r="D23" i="14"/>
  <c r="D21" i="14" s="1"/>
  <c r="E5" i="14"/>
  <c r="F5" i="14"/>
  <c r="H5" i="14"/>
  <c r="G5" i="14"/>
  <c r="I5" i="14" s="1"/>
  <c r="F60" i="13"/>
  <c r="F59" i="13"/>
  <c r="F57" i="13"/>
  <c r="F55" i="13"/>
  <c r="F54" i="13"/>
  <c r="F53" i="13"/>
  <c r="F50" i="13"/>
  <c r="F47" i="13"/>
  <c r="D45" i="13"/>
  <c r="D41" i="13"/>
  <c r="F37" i="13"/>
  <c r="F34" i="13"/>
  <c r="D31" i="13"/>
  <c r="E31" i="13"/>
  <c r="F27" i="13"/>
  <c r="F26" i="13"/>
  <c r="F21" i="13"/>
  <c r="F20" i="13"/>
  <c r="F19" i="13"/>
  <c r="F18" i="13"/>
  <c r="F16" i="13"/>
  <c r="F14" i="13"/>
  <c r="F12" i="13"/>
  <c r="F9" i="13"/>
  <c r="F8" i="13"/>
  <c r="F7" i="13"/>
  <c r="E6" i="13"/>
  <c r="C3" i="13"/>
  <c r="D40" i="13" l="1"/>
  <c r="D6" i="13"/>
  <c r="F11" i="13"/>
  <c r="D13" i="13"/>
  <c r="F35" i="13"/>
  <c r="D24" i="13"/>
  <c r="D22" i="13" s="1"/>
  <c r="E17" i="13"/>
  <c r="D30" i="13"/>
  <c r="F36" i="13"/>
  <c r="E41" i="13"/>
  <c r="F41" i="13" s="1"/>
  <c r="E45" i="13"/>
  <c r="D52" i="13"/>
  <c r="F56" i="13"/>
  <c r="F6" i="13"/>
  <c r="D17" i="13"/>
  <c r="F46" i="13"/>
  <c r="D32" i="13"/>
  <c r="F15" i="13"/>
  <c r="F38" i="13"/>
  <c r="F61" i="13"/>
  <c r="F31" i="13"/>
  <c r="F28" i="13"/>
  <c r="F25" i="13"/>
  <c r="E30" i="13"/>
  <c r="F33" i="13"/>
  <c r="F58" i="13"/>
  <c r="F23" i="13"/>
  <c r="F48" i="13"/>
  <c r="F10" i="13"/>
  <c r="E52" i="13"/>
  <c r="F52" i="13" s="1"/>
  <c r="E13" i="13"/>
  <c r="E24" i="13"/>
  <c r="E32" i="13"/>
  <c r="E40" i="13" l="1"/>
  <c r="F45" i="13"/>
  <c r="F24" i="13"/>
  <c r="E22" i="13"/>
  <c r="F22" i="13" s="1"/>
  <c r="F17" i="13"/>
  <c r="E5" i="13"/>
  <c r="F5" i="13" s="1"/>
  <c r="D5" i="13"/>
  <c r="D29" i="13" s="1"/>
  <c r="D39" i="13" s="1"/>
  <c r="F30" i="13"/>
  <c r="F32" i="13"/>
  <c r="F13" i="13"/>
  <c r="F40" i="13"/>
  <c r="E49" i="13" l="1"/>
  <c r="F49" i="13" s="1"/>
  <c r="D49" i="13"/>
  <c r="E29" i="13"/>
  <c r="E39" i="13"/>
  <c r="F39" i="13" s="1"/>
  <c r="F29" i="13"/>
</calcChain>
</file>

<file path=xl/sharedStrings.xml><?xml version="1.0" encoding="utf-8"?>
<sst xmlns="http://schemas.openxmlformats.org/spreadsheetml/2006/main" count="332" uniqueCount="251">
  <si>
    <t>TARTU LINNA 2020. a eelarve INVESTEERIMISTEGEVUSE  KULUD</t>
  </si>
  <si>
    <t>eurodes</t>
  </si>
  <si>
    <t>linn</t>
  </si>
  <si>
    <t>toetused</t>
  </si>
  <si>
    <t>INVESTEERIMISTEGEVUS  KULUD  kokku</t>
  </si>
  <si>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</si>
  <si>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</si>
  <si>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</si>
  <si>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</si>
  <si>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</si>
  <si>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</si>
  <si>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</si>
  <si>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</si>
  <si>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t xml:space="preserve">   Valitsussektori võla teenindamine</t>
  </si>
  <si>
    <t>linna laenude teenindamine</t>
  </si>
  <si>
    <r>
      <t xml:space="preserve">   </t>
    </r>
    <r>
      <rPr>
        <b/>
        <i/>
        <sz val="11"/>
        <rFont val="Times New Roman"/>
        <family val="1"/>
        <charset val="186"/>
      </rPr>
      <t>Linnavalitsus</t>
    </r>
  </si>
  <si>
    <t>Raekoja plats 14 ruumide remont</t>
  </si>
  <si>
    <t>Raekoja plats 14 sisustamine</t>
  </si>
  <si>
    <t>IT tarkvara arendused ja vahendite soetamine</t>
  </si>
  <si>
    <t>Raekoja plats 6 hoone rekonstrueerimise projekteerimine</t>
  </si>
  <si>
    <t>Raekoja lifti ehituse projekteerimine</t>
  </si>
  <si>
    <t>sõiduautode väljaost</t>
  </si>
  <si>
    <t>AVALIK KORD</t>
  </si>
  <si>
    <t>MAJANDUS</t>
  </si>
  <si>
    <t>Maakorraldus - linna arenguks maa ost</t>
  </si>
  <si>
    <t xml:space="preserve"> Linna teed, tänavad ja sillad</t>
  </si>
  <si>
    <t>Tänavate rekonstrueerimine, ehitus, 
projekteerimine</t>
  </si>
  <si>
    <t>Riia tn viadukti ja tunnelite ehitus</t>
  </si>
  <si>
    <t>Turu ja Ropka tee ristmik</t>
  </si>
  <si>
    <t>Vanemuise tn (Akadeemia-Ülikooli ja Uueturu)</t>
  </si>
  <si>
    <t>Ülikooli tn (Raekoja plats-Küütri)</t>
  </si>
  <si>
    <t>Laseri tn</t>
  </si>
  <si>
    <t>Mõisavahe tn 9 korruseliste majade parklad</t>
  </si>
  <si>
    <t>Inseneri tn</t>
  </si>
  <si>
    <t>Tüve ja Lääne tn</t>
  </si>
  <si>
    <t>projekteerimised</t>
  </si>
  <si>
    <t>Ülekatted, pindamised ja koostööprojektid</t>
  </si>
  <si>
    <t>Jalgratta- ja jalgteed, sillad</t>
  </si>
  <si>
    <t>Vaksali tn - EMÜ – Waldorfkool kergliiklustee</t>
  </si>
  <si>
    <t>Tartu-Rahinge-Ilmatsalu  kergliiklustee</t>
  </si>
  <si>
    <t>Kaasav eelarve "Eeskujulikud rattateed"</t>
  </si>
  <si>
    <t>Kuradisild</t>
  </si>
  <si>
    <t>Sadevee liitumistasu</t>
  </si>
  <si>
    <t xml:space="preserve">   Liikluskorraldus</t>
  </si>
  <si>
    <t>Jaama ja Rõõmu tee ristmik (Jaama 173)</t>
  </si>
  <si>
    <t>fooriristmike rekonstrueerimine</t>
  </si>
  <si>
    <t xml:space="preserve">  Transpordikorraldus</t>
  </si>
  <si>
    <t>rattarendisüsteemi arendamine</t>
  </si>
  <si>
    <r>
      <t xml:space="preserve">  </t>
    </r>
    <r>
      <rPr>
        <b/>
        <i/>
        <sz val="11"/>
        <rFont val="Times New Roman"/>
        <family val="1"/>
        <charset val="186"/>
      </rPr>
      <t>Üldmajanduslikud arendusprojektid</t>
    </r>
  </si>
  <si>
    <t xml:space="preserve">toetus SAle Tartu Teaduspark infrastruktuuri arendamiseks </t>
  </si>
  <si>
    <t xml:space="preserve">  Muu majandus</t>
  </si>
  <si>
    <t>investeeringud korteriühistutes projekti SmartEnCity raames</t>
  </si>
  <si>
    <t>viidasüsteemi rajamine</t>
  </si>
  <si>
    <t>korteriühistute remondifond</t>
  </si>
  <si>
    <t>ettekirjutuste täitmine linna hoonetes</t>
  </si>
  <si>
    <t>KESKKONNAKAITSE</t>
  </si>
  <si>
    <t xml:space="preserve">   Heitveekäitlus</t>
  </si>
  <si>
    <t>toetus hüdrantide rajamiseks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</si>
  <si>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</si>
  <si>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Uue mängu- ja spordiväljaku rajamine (Kaunase pst 58a)</t>
  </si>
  <si>
    <t>Linnaujula ja vabaujula rekonstrueerimise projekteerimine</t>
  </si>
  <si>
    <t xml:space="preserve">Toomemäe Professorite allee kaldtee </t>
  </si>
  <si>
    <t>Sõbra tn mänguväljaku ja Sanatooriumi parkmetsa spordiväljaku rekonstrueerimistööde II etapp</t>
  </si>
  <si>
    <t>Raekoja platsi inventar</t>
  </si>
  <si>
    <t>Toomemäe teed ja trepid</t>
  </si>
  <si>
    <t>ELAMU-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</si>
  <si>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</si>
  <si>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</si>
  <si>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</si>
  <si>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>SmartEnCity osalus korteriühistute hoonete rekonstrueerimisel</t>
  </si>
  <si>
    <t xml:space="preserve">   Tänavavalgustus</t>
  </si>
  <si>
    <t>Annelinna tänavavalgustuse renoveerimine</t>
  </si>
  <si>
    <t>Narva mnt valgustuse ümberehitus Võidu sillast Delta õppehooneni</t>
  </si>
  <si>
    <t>pimedate tänavalõikude valgustamine</t>
  </si>
  <si>
    <t>Vana Ihaste tänavavalgustuse uuendamine</t>
  </si>
  <si>
    <t>Toomemäe spordiplatsi valgustuse rekonstrueerimine</t>
  </si>
  <si>
    <t>Vabaduse pst ja Emajõe vahelise pargi valgustuse rekonstrueerimine</t>
  </si>
  <si>
    <t>tänavavalgustusliinide rekonstrueerimine koostöös Elektrileviga</t>
  </si>
  <si>
    <t>Rõhu küla tänavavalgustuse rekonstrueerimine</t>
  </si>
  <si>
    <t>Amortiseerunud tänavavalgustusliinide renoveerimine, võrgu optimeerimine</t>
  </si>
  <si>
    <t>Tänavavalgustuskilpide ja telemeetria- süsteemide väljavahetamine, uute loomine</t>
  </si>
  <si>
    <t>Ülekäiguradade valgustamine</t>
  </si>
  <si>
    <t xml:space="preserve">  Muu elamu- ja kommunaaltegevus</t>
  </si>
  <si>
    <t>Kalmistu 20/22 majandushoone rekonstrueerimine</t>
  </si>
  <si>
    <t>Kalmistu 20/22 majandushoovi sillutamine</t>
  </si>
  <si>
    <t>Tuigo kalmistu uute kvartalite vaheliste teede 
rajamine</t>
  </si>
  <si>
    <t>Pauluse ja Puiestee leinamajade fassaadide remont</t>
  </si>
  <si>
    <t>Uspenski kabeli sisekujunduse renoveerimine</t>
  </si>
  <si>
    <t>VABA AEG ja KULTUUR</t>
  </si>
  <si>
    <t xml:space="preserve">   Spordibaasid</t>
  </si>
  <si>
    <t>Annemõisa 1a jalgpallihalli rajamine</t>
  </si>
  <si>
    <t>TÜ spordihoone arendamine</t>
  </si>
  <si>
    <t>toetus jalgpalliklubile WELCO</t>
  </si>
  <si>
    <t>Kvissentali veemotokeskus (Madruse 14)</t>
  </si>
  <si>
    <r>
      <t xml:space="preserve">   </t>
    </r>
    <r>
      <rPr>
        <b/>
        <i/>
        <sz val="11"/>
        <rFont val="Times New Roman"/>
        <family val="1"/>
        <charset val="186"/>
      </rPr>
      <t>Puhkepargid</t>
    </r>
  </si>
  <si>
    <t>Laululava remont</t>
  </si>
  <si>
    <t xml:space="preserve">   Raamatukogud </t>
  </si>
  <si>
    <t xml:space="preserve">O. Lutsu nim Linnaraamatukogu </t>
  </si>
  <si>
    <t>kodulehe uus IT lahendus</t>
  </si>
  <si>
    <t>Kompanii 3/5 konstruktiivse ekspertiisi koostamine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</si>
  <si>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Vaba aja üritused </t>
    </r>
    <r>
      <rPr>
        <i/>
        <sz val="11"/>
        <rFont val="Times New Roman"/>
        <family val="1"/>
        <charset val="186"/>
      </rPr>
      <t xml:space="preserve">- </t>
    </r>
    <r>
      <rPr>
        <sz val="11"/>
        <rFont val="Times New Roman"/>
        <family val="1"/>
        <charset val="186"/>
      </rPr>
      <t xml:space="preserve">toetus kultuuri- ja spordiühingutele inventari ja/või seadmete soetamiseks </t>
    </r>
  </si>
  <si>
    <t xml:space="preserve">  Muuseumid</t>
  </si>
  <si>
    <t>Linnamuuseumi uute näituste väljatoomine</t>
  </si>
  <si>
    <t>Mänguasjamuuseumi remonttööd (Lutsu 8)</t>
  </si>
  <si>
    <t xml:space="preserve">   Muinsuskaitse</t>
  </si>
  <si>
    <t>Lõuna-Eesti Vabastajate mälestussamba taastamine</t>
  </si>
  <si>
    <t xml:space="preserve">toetus SAle Tartu Maarja Kirik </t>
  </si>
  <si>
    <t>linnamüüri taastamine (Vabaduse pst 9)</t>
  </si>
  <si>
    <t>restaureerimise toetused</t>
  </si>
  <si>
    <t>toetus EAÕK Tartu Pühade Aleksandrite Kogudusele Sõbra 19a piirdeaia ümberehitustöödeks</t>
  </si>
  <si>
    <t>toetus EELK Tartu Peetri Kogudusele kiriku remonttöödeks</t>
  </si>
  <si>
    <t xml:space="preserve">  Muu vabaaeg ja kultuur</t>
  </si>
  <si>
    <t>Lodjakoja ehitamine</t>
  </si>
  <si>
    <t>südalinna kultuurikeskuse ettevalmistustööd</t>
  </si>
  <si>
    <t>HARIDUS</t>
  </si>
  <si>
    <t xml:space="preserve">   Koolieelsed lasteasutused</t>
  </si>
  <si>
    <t>Lasteaed Pääsupesa (Sõpruse pst 12) rekonstrueerimine</t>
  </si>
  <si>
    <t>lasteaedade rühmade remondid</t>
  </si>
  <si>
    <t>lasteaedade mänguväljakute ja õuepaviljonide korrashoid</t>
  </si>
  <si>
    <t>lasteaedade tehnosüsteemide korrastamine</t>
  </si>
  <si>
    <t>lasteaed Hellik (Aardla 138) rekonstrueerimise projekteerimine</t>
  </si>
  <si>
    <t xml:space="preserve">   Üldhariduskoolid</t>
  </si>
  <si>
    <t>Annelinna Gümnaasiumi (Kaunase pst 68)</t>
  </si>
  <si>
    <t>Kroonuaia Kool (Ploomi 1)</t>
  </si>
  <si>
    <t>Salme 1a hoone rekonstrueerimise projekteerimine</t>
  </si>
  <si>
    <t>Karlova Kooli (Lina 2) rekonstrueerimise projekteerimine</t>
  </si>
  <si>
    <t>Veeriku Kool (Veeriku 41)</t>
  </si>
  <si>
    <t>Hansa Kooli/Descartes’i Kooli (Anne 63 ja Anne 65) rekonstrueerimise eskiislahendus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</si>
  <si>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Kutseõppeasutused </t>
    </r>
    <r>
      <rPr>
        <sz val="11"/>
        <rFont val="Times New Roman"/>
        <family val="1"/>
        <charset val="186"/>
      </rPr>
      <t xml:space="preserve"> </t>
    </r>
  </si>
  <si>
    <t xml:space="preserve">    Noorte huviharidus ja huvitegevus</t>
  </si>
  <si>
    <t>Anne Noortekeskuse (Uus 56) rekonstrueerimine</t>
  </si>
  <si>
    <t xml:space="preserve">   Muu haridus (09800)</t>
  </si>
  <si>
    <t>ettekirjutiste täitmine</t>
  </si>
  <si>
    <t>haridusasutuste territooriumide korrashoid</t>
  </si>
  <si>
    <t>haridusasutuste rekonstrueerimistööde 
projekteerimised</t>
  </si>
  <si>
    <t>kaasav eelarve  "Tartu Katoliku kooli Tähtpere Aed"</t>
  </si>
  <si>
    <t>SOTSIAALNE KAITSE</t>
  </si>
  <si>
    <r>
      <t xml:space="preserve">   </t>
    </r>
    <r>
      <rPr>
        <b/>
        <i/>
        <sz val="11"/>
        <rFont val="Times New Roman"/>
        <family val="1"/>
        <charset val="186"/>
      </rPr>
      <t>Eakate sotsiaalhoolekande asutused</t>
    </r>
  </si>
  <si>
    <t>Hooldekodu (Liiva 32)</t>
  </si>
  <si>
    <t xml:space="preserve">   Muu sotsiaalsete riskirühmade kaitse</t>
  </si>
  <si>
    <t>Tüve 2 ja 4 sotsiaalüürimajade rajamine</t>
  </si>
  <si>
    <t>üldhooldekodu (Nõlvaku 10) rajamise projekteerimine</t>
  </si>
  <si>
    <t>Eelarve</t>
  </si>
  <si>
    <t>Eelarve täitmine</t>
  </si>
  <si>
    <t>Variku Kool (Aianduse 4)</t>
  </si>
  <si>
    <t xml:space="preserve">Esialgne </t>
  </si>
  <si>
    <t>eelarve</t>
  </si>
  <si>
    <t>Loomade varjupaik (Roosi 91K)</t>
  </si>
  <si>
    <t>Tamme staadioni tribüünihoone automaatika uuendamine</t>
  </si>
  <si>
    <t>PVC halli soetamine ja paigaldamine</t>
  </si>
  <si>
    <t>Annelinna harukogu jahutussüsteemi ehitamine</t>
  </si>
  <si>
    <t xml:space="preserve">Forseliuse Kool (Tähe 103 ja Tähe 101) </t>
  </si>
  <si>
    <t>Eelarve täitmise aruanne</t>
  </si>
  <si>
    <t>Tartu Linnavalitsus</t>
  </si>
  <si>
    <t>seisuga:</t>
  </si>
  <si>
    <t xml:space="preserve">Eelarve </t>
  </si>
  <si>
    <t>Täitmine</t>
  </si>
  <si>
    <t>%</t>
  </si>
  <si>
    <t>Klassifikaator</t>
  </si>
  <si>
    <t>Kirje nimetus</t>
  </si>
  <si>
    <t>PÕHITEGEVUSE TULUD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</si>
  <si>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</si>
  <si>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</si>
  <si>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</si>
  <si>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</si>
  <si>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</si>
  <si>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</si>
  <si>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</si>
  <si>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</si>
  <si>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</si>
  <si>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Tasandusfond (lg 1)</t>
  </si>
  <si>
    <t>Toetusfond (lg 2)</t>
  </si>
  <si>
    <t>3500*, 35210</t>
  </si>
  <si>
    <t>Muud saadud toetused tegevuskuludeks</t>
  </si>
  <si>
    <t>3825, 388</t>
  </si>
  <si>
    <t xml:space="preserve">Muud tegevustulud </t>
  </si>
  <si>
    <t>Võlalt arvestatud intressitulu</t>
  </si>
  <si>
    <t>Laekumine vee erikasutusest</t>
  </si>
  <si>
    <t>Trahvid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</si>
  <si>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</si>
  <si>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</si>
  <si>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</si>
  <si>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</si>
  <si>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</si>
  <si>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Tööjõukulud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</si>
  <si>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</si>
  <si>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</si>
  <si>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</si>
  <si>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</si>
  <si>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</si>
  <si>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</si>
  <si>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</si>
  <si>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</si>
  <si>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</si>
  <si>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</si>
  <si>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</si>
  <si>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</si>
  <si>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</si>
  <si>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</si>
  <si>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</si>
  <si>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</si>
  <si>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</si>
  <si>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</si>
  <si>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</si>
  <si>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</si>
  <si>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</si>
  <si>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x</t>
  </si>
  <si>
    <t>2082.5</t>
  </si>
  <si>
    <t xml:space="preserve">       kapitalirent </t>
  </si>
  <si>
    <t>20.6</t>
  </si>
  <si>
    <t>Kohustuste tasumine (-)</t>
  </si>
  <si>
    <t>2080.6</t>
  </si>
  <si>
    <t>s h  võlakirjade emiteerimine (tasumine)</t>
  </si>
  <si>
    <t>2081.6</t>
  </si>
  <si>
    <t xml:space="preserve">       laenud (tasumine)</t>
  </si>
  <si>
    <t>2082.6</t>
  </si>
  <si>
    <t xml:space="preserve">       kapitalirent (tasumine)</t>
  </si>
  <si>
    <t>Kulud TEGEVUSALATI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</si>
  <si>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</si>
  <si>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</si>
  <si>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</si>
  <si>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</si>
  <si>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</si>
  <si>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</si>
  <si>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</si>
  <si>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</si>
  <si>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</si>
  <si>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</si>
  <si>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</si>
  <si>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</si>
  <si>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</si>
  <si>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</si>
  <si>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</si>
  <si>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</si>
  <si>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</si>
  <si>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</si>
  <si>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Kodud tuleohutuks</t>
  </si>
  <si>
    <t>Võidu sild</t>
  </si>
  <si>
    <t>Aruküla tee 36 piirdeaed</t>
  </si>
  <si>
    <t>asutusele Tartu Sport murutraktori ja oksapurustaja soetamine</t>
  </si>
  <si>
    <t>Toetus SAK "Tartu" keskküttesüsteemi rmondiks</t>
  </si>
  <si>
    <t>toetus Morgensterni monumendi restaureerimiseks</t>
  </si>
  <si>
    <t>toetus Tartu Jumalaema Uinumise katedraali restaureerimiseks</t>
  </si>
  <si>
    <t>toetus Eesti Loodusuurijate Seltsile Struve 2 ruumide remondiks</t>
  </si>
  <si>
    <t>lasteaedade rekonstrueerimiste projekteerimine</t>
  </si>
  <si>
    <t>Hoone Põllu tn 11a rekonstrueerimine</t>
  </si>
  <si>
    <t>digitaalse õppevara arendamine</t>
  </si>
  <si>
    <t>Täitmise</t>
  </si>
  <si>
    <t>Likviidsete varade muutus</t>
  </si>
  <si>
    <t>Nõuete ja kohustuste saldode muutus</t>
  </si>
  <si>
    <t>Kulu 
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</si>
</sst>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u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trike/>
      <sz val="10"/>
      <name val="Cambria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19" fillId="0" borderId="0"/>
    <xf numFmtId="0" fontId="7" fillId="0" borderId="0"/>
    <xf numFmtId="0" fontId="18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6">
    <xf numFmtId="0" fontId="0" fillId="0" borderId="0" xfId="0"/>
    <xf numFmtId="0" fontId="8" fillId="2" borderId="0" xfId="1" applyFont="1" applyFill="1" applyBorder="1"/>
    <xf numFmtId="0" fontId="8" fillId="2" borderId="0" xfId="1" applyFont="1" applyFill="1"/>
    <xf numFmtId="0" fontId="9" fillId="2" borderId="0" xfId="1" applyFont="1" applyFill="1" applyBorder="1" applyAlignment="1">
      <alignment wrapText="1"/>
    </xf>
    <xf numFmtId="0" fontId="10" fillId="2" borderId="0" xfId="1" applyFont="1" applyFill="1" applyBorder="1" applyAlignment="1">
      <alignment horizontal="center" wrapText="1"/>
    </xf>
    <xf numFmtId="3" fontId="8" fillId="2" borderId="0" xfId="1" applyNumberFormat="1" applyFont="1" applyFill="1" applyBorder="1" applyAlignment="1">
      <alignment horizontal="right" wrapText="1"/>
    </xf>
    <xf numFmtId="3" fontId="11" fillId="2" borderId="0" xfId="1" applyNumberFormat="1" applyFont="1" applyFill="1" applyBorder="1"/>
    <xf numFmtId="0" fontId="12" fillId="2" borderId="0" xfId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6" xfId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/>
    </xf>
    <xf numFmtId="0" fontId="9" fillId="2" borderId="12" xfId="1" applyFont="1" applyFill="1" applyBorder="1" applyAlignment="1">
      <alignment vertical="center" wrapText="1"/>
    </xf>
    <xf numFmtId="3" fontId="9" fillId="2" borderId="3" xfId="1" applyNumberFormat="1" applyFont="1" applyFill="1" applyBorder="1" applyAlignment="1">
      <alignment horizontal="right" vertical="center"/>
    </xf>
    <xf numFmtId="3" fontId="9" fillId="2" borderId="13" xfId="1" applyNumberFormat="1" applyFont="1" applyFill="1" applyBorder="1" applyAlignment="1">
      <alignment horizontal="right" vertical="center"/>
    </xf>
    <xf numFmtId="0" fontId="8" fillId="2" borderId="11" xfId="1" applyFont="1" applyFill="1" applyBorder="1"/>
    <xf numFmtId="0" fontId="8" fillId="2" borderId="14" xfId="1" applyFont="1" applyFill="1" applyBorder="1" applyAlignment="1">
      <alignment wrapText="1"/>
    </xf>
    <xf numFmtId="0" fontId="10" fillId="2" borderId="15" xfId="1" applyFont="1" applyFill="1" applyBorder="1" applyAlignment="1">
      <alignment horizontal="center" wrapText="1"/>
    </xf>
    <xf numFmtId="3" fontId="8" fillId="2" borderId="15" xfId="1" applyNumberFormat="1" applyFont="1" applyFill="1" applyBorder="1" applyAlignment="1">
      <alignment horizontal="right" wrapText="1"/>
    </xf>
    <xf numFmtId="3" fontId="8" fillId="2" borderId="15" xfId="1" applyNumberFormat="1" applyFont="1" applyFill="1" applyBorder="1"/>
    <xf numFmtId="0" fontId="8" fillId="2" borderId="17" xfId="1" applyFont="1" applyFill="1" applyBorder="1" applyAlignment="1">
      <alignment vertical="center" wrapText="1"/>
    </xf>
    <xf numFmtId="3" fontId="8" fillId="2" borderId="8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3" fontId="9" fillId="2" borderId="3" xfId="1" applyNumberFormat="1" applyFont="1" applyFill="1" applyBorder="1" applyAlignment="1">
      <alignment vertical="center"/>
    </xf>
    <xf numFmtId="0" fontId="14" fillId="2" borderId="20" xfId="1" applyFont="1" applyFill="1" applyBorder="1" applyAlignment="1">
      <alignment horizontal="left" wrapText="1"/>
    </xf>
    <xf numFmtId="0" fontId="10" fillId="2" borderId="21" xfId="1" applyFont="1" applyFill="1" applyBorder="1" applyAlignment="1">
      <alignment horizontal="center" wrapText="1"/>
    </xf>
    <xf numFmtId="3" fontId="14" fillId="2" borderId="22" xfId="1" applyNumberFormat="1" applyFont="1" applyFill="1" applyBorder="1"/>
    <xf numFmtId="0" fontId="8" fillId="2" borderId="14" xfId="1" applyFont="1" applyFill="1" applyBorder="1" applyAlignment="1">
      <alignment horizontal="left" wrapText="1"/>
    </xf>
    <xf numFmtId="0" fontId="8" fillId="2" borderId="20" xfId="1" applyFont="1" applyFill="1" applyBorder="1" applyAlignment="1">
      <alignment horizontal="left" wrapText="1"/>
    </xf>
    <xf numFmtId="0" fontId="15" fillId="2" borderId="21" xfId="1" applyFont="1" applyFill="1" applyBorder="1" applyAlignment="1">
      <alignment horizontal="center" wrapText="1"/>
    </xf>
    <xf numFmtId="0" fontId="10" fillId="2" borderId="15" xfId="1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>
      <alignment horizontal="right" vertical="center" wrapText="1"/>
    </xf>
    <xf numFmtId="3" fontId="8" fillId="2" borderId="15" xfId="1" applyNumberFormat="1" applyFont="1" applyFill="1" applyBorder="1" applyAlignment="1">
      <alignment vertical="center"/>
    </xf>
    <xf numFmtId="49" fontId="9" fillId="2" borderId="12" xfId="1" applyNumberFormat="1" applyFont="1" applyFill="1" applyBorder="1" applyAlignment="1">
      <alignment wrapText="1"/>
    </xf>
    <xf numFmtId="49" fontId="10" fillId="2" borderId="3" xfId="1" applyNumberFormat="1" applyFont="1" applyFill="1" applyBorder="1" applyAlignment="1">
      <alignment horizontal="center" wrapText="1"/>
    </xf>
    <xf numFmtId="3" fontId="9" fillId="2" borderId="3" xfId="1" applyNumberFormat="1" applyFont="1" applyFill="1" applyBorder="1" applyAlignment="1">
      <alignment horizontal="right" vertical="center" wrapText="1"/>
    </xf>
    <xf numFmtId="49" fontId="9" fillId="2" borderId="2" xfId="1" applyNumberFormat="1" applyFont="1" applyFill="1" applyBorder="1" applyAlignment="1">
      <alignment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vertical="center"/>
    </xf>
    <xf numFmtId="49" fontId="14" fillId="2" borderId="14" xfId="1" applyNumberFormat="1" applyFont="1" applyFill="1" applyBorder="1" applyAlignment="1">
      <alignment vertical="center" wrapText="1"/>
    </xf>
    <xf numFmtId="49" fontId="10" fillId="2" borderId="15" xfId="1" applyNumberFormat="1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vertical="center"/>
    </xf>
    <xf numFmtId="49" fontId="14" fillId="2" borderId="20" xfId="1" applyNumberFormat="1" applyFont="1" applyFill="1" applyBorder="1" applyAlignment="1">
      <alignment horizontal="left" wrapText="1"/>
    </xf>
    <xf numFmtId="49" fontId="10" fillId="2" borderId="21" xfId="1" applyNumberFormat="1" applyFont="1" applyFill="1" applyBorder="1" applyAlignment="1">
      <alignment horizontal="center" wrapText="1"/>
    </xf>
    <xf numFmtId="49" fontId="16" fillId="2" borderId="14" xfId="1" applyNumberFormat="1" applyFont="1" applyFill="1" applyBorder="1" applyAlignment="1">
      <alignment horizontal="left" wrapText="1"/>
    </xf>
    <xf numFmtId="3" fontId="16" fillId="2" borderId="15" xfId="1" applyNumberFormat="1" applyFont="1" applyFill="1" applyBorder="1" applyAlignment="1">
      <alignment horizontal="right" vertical="center" wrapText="1"/>
    </xf>
    <xf numFmtId="3" fontId="16" fillId="2" borderId="15" xfId="1" applyNumberFormat="1" applyFont="1" applyFill="1" applyBorder="1" applyAlignment="1">
      <alignment vertical="center"/>
    </xf>
    <xf numFmtId="49" fontId="8" fillId="2" borderId="14" xfId="1" applyNumberFormat="1" applyFont="1" applyFill="1" applyBorder="1" applyAlignment="1">
      <alignment horizontal="left" wrapText="1"/>
    </xf>
    <xf numFmtId="49" fontId="10" fillId="2" borderId="15" xfId="1" applyNumberFormat="1" applyFont="1" applyFill="1" applyBorder="1" applyAlignment="1">
      <alignment horizontal="center" wrapText="1"/>
    </xf>
    <xf numFmtId="49" fontId="8" fillId="2" borderId="14" xfId="1" applyNumberFormat="1" applyFont="1" applyFill="1" applyBorder="1" applyAlignment="1">
      <alignment horizontal="left" vertical="center" wrapText="1"/>
    </xf>
    <xf numFmtId="3" fontId="16" fillId="2" borderId="16" xfId="1" applyNumberFormat="1" applyFont="1" applyFill="1" applyBorder="1"/>
    <xf numFmtId="3" fontId="8" fillId="2" borderId="15" xfId="1" applyNumberFormat="1" applyFont="1" applyFill="1" applyBorder="1" applyAlignment="1"/>
    <xf numFmtId="49" fontId="16" fillId="2" borderId="14" xfId="1" applyNumberFormat="1" applyFont="1" applyFill="1" applyBorder="1" applyAlignment="1">
      <alignment wrapText="1"/>
    </xf>
    <xf numFmtId="3" fontId="16" fillId="2" borderId="15" xfId="1" applyNumberFormat="1" applyFont="1" applyFill="1" applyBorder="1"/>
    <xf numFmtId="0" fontId="17" fillId="2" borderId="11" xfId="1" applyFont="1" applyFill="1" applyBorder="1" applyAlignment="1"/>
    <xf numFmtId="49" fontId="14" fillId="2" borderId="14" xfId="1" applyNumberFormat="1" applyFont="1" applyFill="1" applyBorder="1" applyAlignment="1">
      <alignment wrapText="1"/>
    </xf>
    <xf numFmtId="49" fontId="15" fillId="2" borderId="15" xfId="1" applyNumberFormat="1" applyFont="1" applyFill="1" applyBorder="1" applyAlignment="1">
      <alignment horizontal="center" wrapText="1"/>
    </xf>
    <xf numFmtId="3" fontId="14" fillId="2" borderId="15" xfId="1" applyNumberFormat="1" applyFont="1" applyFill="1" applyBorder="1" applyAlignment="1"/>
    <xf numFmtId="0" fontId="17" fillId="2" borderId="0" xfId="1" applyFont="1" applyFill="1" applyBorder="1" applyAlignment="1"/>
    <xf numFmtId="0" fontId="8" fillId="2" borderId="11" xfId="1" applyFont="1" applyFill="1" applyBorder="1" applyAlignment="1"/>
    <xf numFmtId="0" fontId="8" fillId="2" borderId="0" xfId="1" applyFont="1" applyFill="1" applyBorder="1" applyAlignment="1"/>
    <xf numFmtId="0" fontId="14" fillId="2" borderId="14" xfId="2" applyFont="1" applyFill="1" applyBorder="1" applyAlignment="1">
      <alignment wrapText="1"/>
    </xf>
    <xf numFmtId="3" fontId="14" fillId="2" borderId="22" xfId="1" applyNumberFormat="1" applyFont="1" applyFill="1" applyBorder="1" applyAlignment="1">
      <alignment horizontal="right" wrapText="1"/>
    </xf>
    <xf numFmtId="3" fontId="14" fillId="2" borderId="22" xfId="1" applyNumberFormat="1" applyFont="1" applyFill="1" applyBorder="1" applyAlignment="1"/>
    <xf numFmtId="3" fontId="8" fillId="2" borderId="24" xfId="1" applyNumberFormat="1" applyFont="1" applyFill="1" applyBorder="1" applyAlignment="1">
      <alignment horizontal="right" vertical="center" wrapText="1"/>
    </xf>
    <xf numFmtId="3" fontId="8" fillId="2" borderId="24" xfId="1" applyNumberFormat="1" applyFont="1" applyFill="1" applyBorder="1" applyAlignment="1">
      <alignment vertical="center"/>
    </xf>
    <xf numFmtId="0" fontId="17" fillId="2" borderId="14" xfId="2" applyFont="1" applyFill="1" applyBorder="1" applyAlignment="1">
      <alignment wrapText="1"/>
    </xf>
    <xf numFmtId="3" fontId="14" fillId="2" borderId="24" xfId="1" applyNumberFormat="1" applyFont="1" applyFill="1" applyBorder="1" applyAlignment="1">
      <alignment vertical="center"/>
    </xf>
    <xf numFmtId="3" fontId="14" fillId="2" borderId="22" xfId="1" applyNumberFormat="1" applyFont="1" applyFill="1" applyBorder="1" applyAlignment="1">
      <alignment vertical="center"/>
    </xf>
    <xf numFmtId="0" fontId="8" fillId="2" borderId="0" xfId="1" applyFont="1" applyFill="1" applyAlignment="1"/>
    <xf numFmtId="0" fontId="17" fillId="2" borderId="11" xfId="1" applyFont="1" applyFill="1" applyBorder="1"/>
    <xf numFmtId="3" fontId="14" fillId="2" borderId="24" xfId="1" applyNumberFormat="1" applyFont="1" applyFill="1" applyBorder="1"/>
    <xf numFmtId="0" fontId="17" fillId="2" borderId="0" xfId="1" applyFont="1" applyFill="1" applyBorder="1"/>
    <xf numFmtId="3" fontId="8" fillId="2" borderId="21" xfId="1" applyNumberFormat="1" applyFont="1" applyFill="1" applyBorder="1" applyAlignment="1">
      <alignment horizontal="right" vertical="center" wrapText="1"/>
    </xf>
    <xf numFmtId="3" fontId="8" fillId="2" borderId="21" xfId="1" applyNumberFormat="1" applyFont="1" applyFill="1" applyBorder="1" applyAlignment="1">
      <alignment vertical="center"/>
    </xf>
    <xf numFmtId="0" fontId="8" fillId="2" borderId="6" xfId="1" applyFont="1" applyFill="1" applyBorder="1"/>
    <xf numFmtId="0" fontId="9" fillId="2" borderId="14" xfId="1" applyFont="1" applyFill="1" applyBorder="1" applyAlignment="1">
      <alignment vertical="center" wrapText="1"/>
    </xf>
    <xf numFmtId="0" fontId="14" fillId="2" borderId="14" xfId="1" applyFont="1" applyFill="1" applyBorder="1" applyAlignment="1">
      <alignment vertical="center" wrapText="1"/>
    </xf>
    <xf numFmtId="3" fontId="14" fillId="2" borderId="22" xfId="1" applyNumberFormat="1" applyFont="1" applyFill="1" applyBorder="1" applyAlignment="1">
      <alignment horizontal="right" vertical="center" wrapText="1"/>
    </xf>
    <xf numFmtId="0" fontId="9" fillId="2" borderId="11" xfId="1" applyFont="1" applyFill="1" applyBorder="1" applyAlignment="1">
      <alignment vertical="center"/>
    </xf>
    <xf numFmtId="0" fontId="8" fillId="2" borderId="23" xfId="1" applyFont="1" applyFill="1" applyBorder="1" applyAlignment="1">
      <alignment horizontal="left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/>
    </xf>
    <xf numFmtId="0" fontId="9" fillId="2" borderId="14" xfId="1" applyFont="1" applyFill="1" applyBorder="1" applyAlignment="1">
      <alignment wrapText="1"/>
    </xf>
    <xf numFmtId="0" fontId="15" fillId="2" borderId="15" xfId="1" applyFont="1" applyFill="1" applyBorder="1" applyAlignment="1">
      <alignment horizontal="center" wrapText="1"/>
    </xf>
    <xf numFmtId="49" fontId="14" fillId="2" borderId="20" xfId="1" applyNumberFormat="1" applyFont="1" applyFill="1" applyBorder="1" applyAlignment="1">
      <alignment wrapText="1"/>
    </xf>
    <xf numFmtId="49" fontId="8" fillId="2" borderId="14" xfId="1" applyNumberFormat="1" applyFont="1" applyFill="1" applyBorder="1" applyAlignment="1">
      <alignment wrapText="1"/>
    </xf>
    <xf numFmtId="49" fontId="15" fillId="2" borderId="21" xfId="1" applyNumberFormat="1" applyFont="1" applyFill="1" applyBorder="1" applyAlignment="1">
      <alignment horizontal="center" wrapText="1"/>
    </xf>
    <xf numFmtId="49" fontId="8" fillId="2" borderId="14" xfId="1" applyNumberFormat="1" applyFont="1" applyFill="1" applyBorder="1" applyAlignment="1">
      <alignment horizontal="left"/>
    </xf>
    <xf numFmtId="3" fontId="8" fillId="2" borderId="16" xfId="1" applyNumberFormat="1" applyFont="1" applyFill="1" applyBorder="1" applyAlignment="1">
      <alignment horizontal="right" wrapText="1"/>
    </xf>
    <xf numFmtId="3" fontId="8" fillId="2" borderId="15" xfId="1" applyNumberFormat="1" applyFont="1" applyFill="1" applyBorder="1" applyAlignment="1">
      <alignment horizontal="right" vertical="center"/>
    </xf>
    <xf numFmtId="49" fontId="8" fillId="2" borderId="20" xfId="1" applyNumberFormat="1" applyFont="1" applyFill="1" applyBorder="1" applyAlignment="1">
      <alignment wrapText="1"/>
    </xf>
    <xf numFmtId="49" fontId="12" fillId="2" borderId="14" xfId="1" applyNumberFormat="1" applyFont="1" applyFill="1" applyBorder="1" applyAlignment="1">
      <alignment horizontal="right" wrapText="1"/>
    </xf>
    <xf numFmtId="3" fontId="8" fillId="2" borderId="24" xfId="1" applyNumberFormat="1" applyFont="1" applyFill="1" applyBorder="1"/>
    <xf numFmtId="49" fontId="8" fillId="2" borderId="20" xfId="1" applyNumberFormat="1" applyFont="1" applyFill="1" applyBorder="1" applyAlignment="1">
      <alignment vertical="center" wrapText="1"/>
    </xf>
    <xf numFmtId="49" fontId="10" fillId="2" borderId="22" xfId="1" applyNumberFormat="1" applyFont="1" applyFill="1" applyBorder="1" applyAlignment="1">
      <alignment horizontal="center" vertical="center" wrapText="1"/>
    </xf>
    <xf numFmtId="3" fontId="14" fillId="2" borderId="21" xfId="1" applyNumberFormat="1" applyFont="1" applyFill="1" applyBorder="1" applyAlignment="1">
      <alignment vertical="center"/>
    </xf>
    <xf numFmtId="3" fontId="8" fillId="2" borderId="22" xfId="1" applyNumberFormat="1" applyFont="1" applyFill="1" applyBorder="1" applyAlignment="1">
      <alignment horizontal="right" vertical="center" wrapText="1"/>
    </xf>
    <xf numFmtId="3" fontId="8" fillId="2" borderId="22" xfId="1" applyNumberFormat="1" applyFont="1" applyFill="1" applyBorder="1" applyAlignment="1">
      <alignment vertical="center"/>
    </xf>
    <xf numFmtId="3" fontId="17" fillId="2" borderId="15" xfId="1" applyNumberFormat="1" applyFont="1" applyFill="1" applyBorder="1" applyAlignment="1">
      <alignment horizontal="right" vertical="center" wrapText="1"/>
    </xf>
    <xf numFmtId="3" fontId="8" fillId="2" borderId="15" xfId="1" applyNumberFormat="1" applyFont="1" applyFill="1" applyBorder="1" applyAlignment="1">
      <alignment wrapText="1"/>
    </xf>
    <xf numFmtId="3" fontId="8" fillId="2" borderId="21" xfId="1" applyNumberFormat="1" applyFont="1" applyFill="1" applyBorder="1" applyAlignment="1"/>
    <xf numFmtId="0" fontId="8" fillId="2" borderId="14" xfId="2" applyFont="1" applyFill="1" applyBorder="1" applyAlignment="1">
      <alignment horizontal="left" wrapText="1"/>
    </xf>
    <xf numFmtId="3" fontId="8" fillId="2" borderId="21" xfId="1" applyNumberFormat="1" applyFont="1" applyFill="1" applyBorder="1"/>
    <xf numFmtId="0" fontId="14" fillId="2" borderId="14" xfId="1" applyFont="1" applyFill="1" applyBorder="1" applyAlignment="1">
      <alignment wrapText="1"/>
    </xf>
    <xf numFmtId="0" fontId="8" fillId="2" borderId="20" xfId="1" applyFont="1" applyFill="1" applyBorder="1" applyAlignment="1">
      <alignment wrapText="1"/>
    </xf>
    <xf numFmtId="0" fontId="12" fillId="2" borderId="11" xfId="1" applyFont="1" applyFill="1" applyBorder="1"/>
    <xf numFmtId="0" fontId="12" fillId="2" borderId="15" xfId="1" applyFont="1" applyFill="1" applyBorder="1" applyAlignment="1">
      <alignment horizontal="center" wrapText="1"/>
    </xf>
    <xf numFmtId="0" fontId="12" fillId="2" borderId="0" xfId="1" applyFont="1" applyFill="1" applyBorder="1"/>
    <xf numFmtId="0" fontId="8" fillId="2" borderId="14" xfId="1" applyFont="1" applyFill="1" applyBorder="1" applyAlignment="1">
      <alignment horizontal="left"/>
    </xf>
    <xf numFmtId="0" fontId="8" fillId="2" borderId="15" xfId="1" applyFont="1" applyFill="1" applyBorder="1" applyAlignment="1">
      <alignment horizontal="center" wrapText="1"/>
    </xf>
    <xf numFmtId="0" fontId="12" fillId="2" borderId="0" xfId="1" applyFont="1" applyFill="1"/>
    <xf numFmtId="0" fontId="8" fillId="2" borderId="14" xfId="1" applyFont="1" applyFill="1" applyBorder="1" applyAlignment="1">
      <alignment horizontal="left" vertical="center" wrapText="1"/>
    </xf>
    <xf numFmtId="0" fontId="14" fillId="2" borderId="20" xfId="1" applyFont="1" applyFill="1" applyBorder="1" applyAlignment="1">
      <alignment wrapText="1"/>
    </xf>
    <xf numFmtId="0" fontId="10" fillId="2" borderId="21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wrapText="1"/>
    </xf>
    <xf numFmtId="0" fontId="14" fillId="2" borderId="20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17" xfId="1" applyFont="1" applyFill="1" applyBorder="1" applyAlignment="1">
      <alignment vertical="center"/>
    </xf>
    <xf numFmtId="0" fontId="15" fillId="2" borderId="8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3" fontId="8" fillId="2" borderId="0" xfId="1" applyNumberFormat="1" applyFont="1" applyFill="1" applyAlignment="1">
      <alignment horizontal="right"/>
    </xf>
    <xf numFmtId="0" fontId="10" fillId="2" borderId="0" xfId="1" applyFont="1" applyFill="1" applyAlignment="1">
      <alignment horizontal="center" wrapText="1"/>
    </xf>
    <xf numFmtId="3" fontId="8" fillId="2" borderId="0" xfId="1" applyNumberFormat="1" applyFont="1" applyFill="1" applyAlignment="1">
      <alignment horizontal="right" wrapText="1"/>
    </xf>
    <xf numFmtId="164" fontId="8" fillId="2" borderId="0" xfId="1" applyNumberFormat="1" applyFont="1" applyFill="1" applyBorder="1"/>
    <xf numFmtId="0" fontId="8" fillId="2" borderId="0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3" fontId="17" fillId="2" borderId="15" xfId="1" applyNumberFormat="1" applyFont="1" applyFill="1" applyBorder="1" applyAlignment="1">
      <alignment horizontal="right" wrapText="1"/>
    </xf>
    <xf numFmtId="0" fontId="8" fillId="2" borderId="0" xfId="1" applyFont="1" applyFill="1" applyAlignment="1">
      <alignment horizontal="center" wrapText="1"/>
    </xf>
    <xf numFmtId="3" fontId="8" fillId="2" borderId="18" xfId="1" applyNumberFormat="1" applyFont="1" applyFill="1" applyBorder="1" applyAlignment="1">
      <alignment horizontal="right" wrapText="1"/>
    </xf>
    <xf numFmtId="3" fontId="8" fillId="2" borderId="8" xfId="1" applyNumberFormat="1" applyFont="1" applyFill="1" applyBorder="1" applyAlignment="1">
      <alignment horizontal="right" vertical="center" wrapText="1"/>
    </xf>
    <xf numFmtId="0" fontId="9" fillId="0" borderId="0" xfId="5" applyFont="1" applyAlignment="1">
      <alignment vertical="center"/>
    </xf>
    <xf numFmtId="0" fontId="20" fillId="0" borderId="0" xfId="5" applyFont="1" applyFill="1" applyAlignment="1" applyProtection="1">
      <alignment vertical="center"/>
      <protection locked="0"/>
    </xf>
    <xf numFmtId="0" fontId="18" fillId="0" borderId="0" xfId="5" applyFont="1" applyAlignment="1" applyProtection="1">
      <alignment vertical="center"/>
      <protection locked="0"/>
    </xf>
    <xf numFmtId="4" fontId="21" fillId="0" borderId="0" xfId="5" applyNumberFormat="1" applyFont="1" applyBorder="1" applyAlignment="1" applyProtection="1">
      <alignment vertical="center"/>
      <protection locked="0"/>
    </xf>
    <xf numFmtId="4" fontId="22" fillId="0" borderId="0" xfId="5" applyNumberFormat="1" applyFont="1" applyBorder="1" applyAlignment="1" applyProtection="1">
      <alignment vertical="center"/>
      <protection locked="0"/>
    </xf>
    <xf numFmtId="0" fontId="18" fillId="0" borderId="0" xfId="5" applyFont="1" applyAlignment="1">
      <alignment vertical="center"/>
    </xf>
    <xf numFmtId="0" fontId="7" fillId="0" borderId="0" xfId="5"/>
    <xf numFmtId="0" fontId="13" fillId="0" borderId="28" xfId="5" applyFont="1" applyBorder="1" applyAlignment="1">
      <alignment vertical="center"/>
    </xf>
    <xf numFmtId="0" fontId="23" fillId="0" borderId="28" xfId="5" applyFont="1" applyBorder="1" applyAlignment="1">
      <alignment vertical="center" wrapText="1"/>
    </xf>
    <xf numFmtId="0" fontId="24" fillId="0" borderId="29" xfId="6" applyFont="1" applyFill="1" applyBorder="1" applyAlignment="1" applyProtection="1">
      <alignment horizontal="left" vertical="center"/>
      <protection locked="0"/>
    </xf>
    <xf numFmtId="0" fontId="12" fillId="0" borderId="30" xfId="6" applyFont="1" applyFill="1" applyBorder="1" applyAlignment="1" applyProtection="1">
      <alignment horizontal="right" vertical="center"/>
      <protection locked="0"/>
    </xf>
    <xf numFmtId="14" fontId="25" fillId="0" borderId="30" xfId="6" applyNumberFormat="1" applyFont="1" applyFill="1" applyBorder="1" applyAlignment="1" applyProtection="1">
      <alignment horizontal="left" vertical="center"/>
      <protection locked="0"/>
    </xf>
    <xf numFmtId="0" fontId="27" fillId="0" borderId="36" xfId="5" applyFont="1" applyBorder="1" applyAlignment="1">
      <alignment horizontal="left" vertical="center"/>
    </xf>
    <xf numFmtId="0" fontId="24" fillId="0" borderId="37" xfId="5" applyFont="1" applyBorder="1" applyAlignment="1">
      <alignment vertical="center"/>
    </xf>
    <xf numFmtId="0" fontId="27" fillId="0" borderId="37" xfId="6" applyFont="1" applyFill="1" applyBorder="1" applyAlignment="1" applyProtection="1">
      <alignment horizontal="left" vertical="center"/>
      <protection locked="0"/>
    </xf>
    <xf numFmtId="0" fontId="28" fillId="3" borderId="40" xfId="6" applyFont="1" applyFill="1" applyBorder="1" applyAlignment="1">
      <alignment horizontal="left" vertical="center"/>
    </xf>
    <xf numFmtId="0" fontId="28" fillId="3" borderId="41" xfId="6" applyFont="1" applyFill="1" applyBorder="1" applyAlignment="1">
      <alignment horizontal="left" vertical="center"/>
    </xf>
    <xf numFmtId="0" fontId="28" fillId="3" borderId="41" xfId="6" applyFont="1" applyFill="1" applyBorder="1" applyAlignment="1">
      <alignment vertical="center"/>
    </xf>
    <xf numFmtId="3" fontId="29" fillId="3" borderId="42" xfId="6" applyNumberFormat="1" applyFont="1" applyFill="1" applyBorder="1" applyAlignment="1" applyProtection="1">
      <alignment vertical="center"/>
    </xf>
    <xf numFmtId="3" fontId="29" fillId="3" borderId="43" xfId="6" applyNumberFormat="1" applyFont="1" applyFill="1" applyBorder="1" applyAlignment="1" applyProtection="1">
      <alignment vertical="center"/>
    </xf>
    <xf numFmtId="9" fontId="29" fillId="3" borderId="44" xfId="6" applyNumberFormat="1" applyFont="1" applyFill="1" applyBorder="1" applyAlignment="1" applyProtection="1">
      <alignment vertical="center"/>
    </xf>
    <xf numFmtId="0" fontId="11" fillId="4" borderId="36" xfId="5" applyFont="1" applyFill="1" applyBorder="1" applyAlignment="1">
      <alignment horizontal="left" vertical="center"/>
    </xf>
    <xf numFmtId="0" fontId="11" fillId="4" borderId="37" xfId="5" applyFont="1" applyFill="1" applyBorder="1" applyAlignment="1">
      <alignment horizontal="left" vertical="center"/>
    </xf>
    <xf numFmtId="0" fontId="28" fillId="4" borderId="37" xfId="6" applyFont="1" applyFill="1" applyBorder="1" applyAlignment="1">
      <alignment vertical="center"/>
    </xf>
    <xf numFmtId="3" fontId="29" fillId="4" borderId="45" xfId="6" applyNumberFormat="1" applyFont="1" applyFill="1" applyBorder="1" applyAlignment="1" applyProtection="1">
      <alignment vertical="center"/>
    </xf>
    <xf numFmtId="3" fontId="29" fillId="4" borderId="46" xfId="6" applyNumberFormat="1" applyFont="1" applyFill="1" applyBorder="1" applyAlignment="1" applyProtection="1">
      <alignment vertical="center"/>
    </xf>
    <xf numFmtId="9" fontId="29" fillId="4" borderId="47" xfId="6" applyNumberFormat="1" applyFont="1" applyFill="1" applyBorder="1" applyAlignment="1" applyProtection="1">
      <alignment vertical="center"/>
    </xf>
    <xf numFmtId="0" fontId="24" fillId="0" borderId="48" xfId="6" applyFont="1" applyFill="1" applyBorder="1" applyAlignment="1">
      <alignment horizontal="left" vertical="center"/>
    </xf>
    <xf numFmtId="0" fontId="24" fillId="0" borderId="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3" fontId="30" fillId="0" borderId="49" xfId="6" applyNumberFormat="1" applyFont="1" applyFill="1" applyBorder="1" applyAlignment="1" applyProtection="1">
      <alignment vertical="center"/>
      <protection locked="0"/>
    </xf>
    <xf numFmtId="3" fontId="30" fillId="0" borderId="50" xfId="6" applyNumberFormat="1" applyFont="1" applyFill="1" applyBorder="1" applyAlignment="1" applyProtection="1">
      <alignment vertical="center"/>
      <protection locked="0"/>
    </xf>
    <xf numFmtId="9" fontId="30" fillId="0" borderId="39" xfId="6" applyNumberFormat="1" applyFont="1" applyFill="1" applyBorder="1" applyAlignment="1" applyProtection="1">
      <alignment vertical="center"/>
      <protection locked="0"/>
    </xf>
    <xf numFmtId="3" fontId="7" fillId="0" borderId="0" xfId="5" applyNumberFormat="1"/>
    <xf numFmtId="3" fontId="30" fillId="0" borderId="48" xfId="6" applyNumberFormat="1" applyFont="1" applyFill="1" applyBorder="1" applyAlignment="1" applyProtection="1">
      <alignment vertical="center"/>
      <protection locked="0"/>
    </xf>
    <xf numFmtId="3" fontId="30" fillId="0" borderId="25" xfId="6" applyNumberFormat="1" applyFont="1" applyFill="1" applyBorder="1" applyAlignment="1" applyProtection="1">
      <alignment vertical="center"/>
      <protection locked="0"/>
    </xf>
    <xf numFmtId="0" fontId="10" fillId="0" borderId="0" xfId="5" applyFont="1" applyFill="1" applyBorder="1" applyAlignment="1">
      <alignment vertical="center"/>
    </xf>
    <xf numFmtId="3" fontId="30" fillId="0" borderId="36" xfId="6" applyNumberFormat="1" applyFont="1" applyFill="1" applyBorder="1" applyAlignment="1" applyProtection="1">
      <alignment vertical="center"/>
      <protection locked="0"/>
    </xf>
    <xf numFmtId="3" fontId="30" fillId="0" borderId="51" xfId="6" applyNumberFormat="1" applyFont="1" applyFill="1" applyBorder="1" applyAlignment="1" applyProtection="1">
      <alignment vertical="center"/>
      <protection locked="0"/>
    </xf>
    <xf numFmtId="0" fontId="11" fillId="4" borderId="45" xfId="6" applyFont="1" applyFill="1" applyBorder="1" applyAlignment="1">
      <alignment horizontal="left" vertical="center"/>
    </xf>
    <xf numFmtId="0" fontId="11" fillId="4" borderId="19" xfId="6" applyFont="1" applyFill="1" applyBorder="1" applyAlignment="1">
      <alignment horizontal="left" vertical="center"/>
    </xf>
    <xf numFmtId="0" fontId="28" fillId="4" borderId="19" xfId="6" applyFont="1" applyFill="1" applyBorder="1" applyAlignment="1">
      <alignment vertical="center"/>
    </xf>
    <xf numFmtId="0" fontId="10" fillId="0" borderId="48" xfId="6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 vertical="center"/>
    </xf>
    <xf numFmtId="0" fontId="10" fillId="0" borderId="52" xfId="6" applyFont="1" applyFill="1" applyBorder="1" applyAlignment="1">
      <alignment vertical="center"/>
    </xf>
    <xf numFmtId="0" fontId="10" fillId="0" borderId="53" xfId="6" applyFont="1" applyFill="1" applyBorder="1" applyAlignment="1">
      <alignment horizontal="left" vertical="center"/>
    </xf>
    <xf numFmtId="3" fontId="30" fillId="0" borderId="40" xfId="6" applyNumberFormat="1" applyFont="1" applyFill="1" applyBorder="1" applyAlignment="1" applyProtection="1">
      <alignment vertical="center"/>
      <protection locked="0"/>
    </xf>
    <xf numFmtId="3" fontId="30" fillId="0" borderId="54" xfId="6" applyNumberFormat="1" applyFont="1" applyFill="1" applyBorder="1" applyAlignment="1" applyProtection="1">
      <alignment vertical="center"/>
      <protection locked="0"/>
    </xf>
    <xf numFmtId="0" fontId="28" fillId="3" borderId="55" xfId="6" applyFont="1" applyFill="1" applyBorder="1" applyAlignment="1">
      <alignment horizontal="left" vertical="center"/>
    </xf>
    <xf numFmtId="0" fontId="28" fillId="3" borderId="28" xfId="6" applyFont="1" applyFill="1" applyBorder="1" applyAlignment="1">
      <alignment horizontal="left" vertical="center"/>
    </xf>
    <xf numFmtId="0" fontId="28" fillId="3" borderId="56" xfId="6" applyFont="1" applyFill="1" applyBorder="1" applyAlignment="1">
      <alignment vertical="center"/>
    </xf>
    <xf numFmtId="3" fontId="29" fillId="3" borderId="55" xfId="6" applyNumberFormat="1" applyFont="1" applyFill="1" applyBorder="1" applyAlignment="1" applyProtection="1">
      <alignment vertical="center"/>
    </xf>
    <xf numFmtId="3" fontId="29" fillId="3" borderId="57" xfId="6" applyNumberFormat="1" applyFont="1" applyFill="1" applyBorder="1" applyAlignment="1" applyProtection="1">
      <alignment vertical="center"/>
    </xf>
    <xf numFmtId="9" fontId="28" fillId="3" borderId="56" xfId="5" applyNumberFormat="1" applyFont="1" applyFill="1" applyBorder="1" applyAlignment="1">
      <alignment vertical="center"/>
    </xf>
    <xf numFmtId="9" fontId="28" fillId="3" borderId="58" xfId="5" applyNumberFormat="1" applyFont="1" applyFill="1" applyBorder="1" applyAlignment="1">
      <alignment vertical="center"/>
    </xf>
    <xf numFmtId="0" fontId="11" fillId="4" borderId="29" xfId="6" applyFont="1" applyFill="1" applyBorder="1" applyAlignment="1">
      <alignment horizontal="left" vertical="center"/>
    </xf>
    <xf numFmtId="0" fontId="11" fillId="4" borderId="30" xfId="6" applyFont="1" applyFill="1" applyBorder="1" applyAlignment="1">
      <alignment horizontal="left" vertical="center"/>
    </xf>
    <xf numFmtId="0" fontId="28" fillId="4" borderId="30" xfId="6" applyFont="1" applyFill="1" applyBorder="1" applyAlignment="1">
      <alignment vertical="center"/>
    </xf>
    <xf numFmtId="3" fontId="29" fillId="4" borderId="29" xfId="6" applyNumberFormat="1" applyFont="1" applyFill="1" applyBorder="1" applyAlignment="1" applyProtection="1">
      <alignment vertical="center"/>
    </xf>
    <xf numFmtId="3" fontId="29" fillId="4" borderId="59" xfId="6" applyNumberFormat="1" applyFont="1" applyFill="1" applyBorder="1" applyAlignment="1" applyProtection="1">
      <alignment vertical="center"/>
    </xf>
    <xf numFmtId="9" fontId="28" fillId="4" borderId="60" xfId="6" applyNumberFormat="1" applyFont="1" applyFill="1" applyBorder="1" applyAlignment="1">
      <alignment vertical="center"/>
    </xf>
    <xf numFmtId="0" fontId="24" fillId="5" borderId="48" xfId="6" applyFont="1" applyFill="1" applyBorder="1" applyAlignment="1">
      <alignment horizontal="left" vertical="center"/>
    </xf>
    <xf numFmtId="0" fontId="24" fillId="5" borderId="0" xfId="6" applyFont="1" applyFill="1" applyBorder="1" applyAlignment="1">
      <alignment horizontal="left" vertical="center"/>
    </xf>
    <xf numFmtId="0" fontId="10" fillId="5" borderId="0" xfId="6" applyFont="1" applyFill="1" applyBorder="1" applyAlignment="1">
      <alignment vertical="center"/>
    </xf>
    <xf numFmtId="3" fontId="30" fillId="5" borderId="48" xfId="6" applyNumberFormat="1" applyFont="1" applyFill="1" applyBorder="1" applyAlignment="1" applyProtection="1">
      <alignment vertical="center"/>
      <protection locked="0"/>
    </xf>
    <xf numFmtId="3" fontId="30" fillId="5" borderId="25" xfId="6" applyNumberFormat="1" applyFont="1" applyFill="1" applyBorder="1" applyAlignment="1" applyProtection="1">
      <alignment vertical="center"/>
      <protection locked="0"/>
    </xf>
    <xf numFmtId="9" fontId="30" fillId="5" borderId="39" xfId="6" applyNumberFormat="1" applyFont="1" applyFill="1" applyBorder="1" applyAlignment="1" applyProtection="1">
      <alignment vertical="center"/>
      <protection locked="0"/>
    </xf>
    <xf numFmtId="0" fontId="31" fillId="0" borderId="0" xfId="5" applyFont="1"/>
    <xf numFmtId="3" fontId="31" fillId="0" borderId="0" xfId="5" applyNumberFormat="1" applyFont="1"/>
    <xf numFmtId="0" fontId="24" fillId="0" borderId="40" xfId="6" applyFont="1" applyFill="1" applyBorder="1" applyAlignment="1">
      <alignment horizontal="left" vertical="center"/>
    </xf>
    <xf numFmtId="0" fontId="24" fillId="0" borderId="41" xfId="6" applyFont="1" applyFill="1" applyBorder="1" applyAlignment="1">
      <alignment horizontal="left" vertical="center"/>
    </xf>
    <xf numFmtId="0" fontId="10" fillId="0" borderId="41" xfId="6" applyFont="1" applyFill="1" applyBorder="1" applyAlignment="1">
      <alignment vertical="center"/>
    </xf>
    <xf numFmtId="0" fontId="28" fillId="6" borderId="40" xfId="5" applyFont="1" applyFill="1" applyBorder="1" applyAlignment="1">
      <alignment horizontal="left" vertical="center"/>
    </xf>
    <xf numFmtId="0" fontId="28" fillId="6" borderId="41" xfId="5" applyFont="1" applyFill="1" applyBorder="1" applyAlignment="1">
      <alignment horizontal="left" vertical="center"/>
    </xf>
    <xf numFmtId="0" fontId="24" fillId="6" borderId="41" xfId="5" applyFont="1" applyFill="1" applyBorder="1" applyAlignment="1">
      <alignment vertical="center"/>
    </xf>
    <xf numFmtId="3" fontId="28" fillId="6" borderId="55" xfId="5" applyNumberFormat="1" applyFont="1" applyFill="1" applyBorder="1" applyAlignment="1">
      <alignment vertical="center"/>
    </xf>
    <xf numFmtId="3" fontId="28" fillId="6" borderId="57" xfId="5" applyNumberFormat="1" applyFont="1" applyFill="1" applyBorder="1" applyAlignment="1">
      <alignment vertical="center"/>
    </xf>
    <xf numFmtId="9" fontId="28" fillId="6" borderId="56" xfId="5" applyNumberFormat="1" applyFont="1" applyFill="1" applyBorder="1" applyAlignment="1">
      <alignment vertical="center"/>
    </xf>
    <xf numFmtId="0" fontId="28" fillId="3" borderId="55" xfId="5" applyFont="1" applyFill="1" applyBorder="1" applyAlignment="1">
      <alignment horizontal="left" vertical="center"/>
    </xf>
    <xf numFmtId="0" fontId="28" fillId="3" borderId="28" xfId="5" applyFont="1" applyFill="1" applyBorder="1" applyAlignment="1">
      <alignment horizontal="left" vertical="center"/>
    </xf>
    <xf numFmtId="0" fontId="24" fillId="3" borderId="28" xfId="5" applyFont="1" applyFill="1" applyBorder="1" applyAlignment="1">
      <alignment vertical="center"/>
    </xf>
    <xf numFmtId="3" fontId="28" fillId="3" borderId="55" xfId="5" applyNumberFormat="1" applyFont="1" applyFill="1" applyBorder="1" applyAlignment="1">
      <alignment vertical="center"/>
    </xf>
    <xf numFmtId="3" fontId="28" fillId="3" borderId="57" xfId="5" applyNumberFormat="1" applyFont="1" applyFill="1" applyBorder="1" applyAlignment="1">
      <alignment vertical="center"/>
    </xf>
    <xf numFmtId="0" fontId="18" fillId="5" borderId="0" xfId="6" applyFont="1" applyFill="1" applyBorder="1" applyAlignment="1">
      <alignment horizontal="left" vertical="center"/>
    </xf>
    <xf numFmtId="3" fontId="30" fillId="5" borderId="61" xfId="6" applyNumberFormat="1" applyFont="1" applyFill="1" applyBorder="1" applyAlignment="1" applyProtection="1">
      <alignment vertical="center"/>
      <protection locked="0"/>
    </xf>
    <xf numFmtId="9" fontId="30" fillId="5" borderId="35" xfId="6" applyNumberFormat="1" applyFont="1" applyFill="1" applyBorder="1" applyAlignment="1" applyProtection="1">
      <alignment vertical="center"/>
      <protection locked="0"/>
    </xf>
    <xf numFmtId="0" fontId="24" fillId="0" borderId="48" xfId="5" applyFont="1" applyFill="1" applyBorder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0" fontId="24" fillId="7" borderId="55" xfId="5" applyFont="1" applyFill="1" applyBorder="1" applyAlignment="1">
      <alignment horizontal="left" vertical="center"/>
    </xf>
    <xf numFmtId="0" fontId="28" fillId="6" borderId="28" xfId="6" applyFont="1" applyFill="1" applyBorder="1" applyAlignment="1">
      <alignment horizontal="left" vertical="center"/>
    </xf>
    <xf numFmtId="0" fontId="24" fillId="6" borderId="28" xfId="6" applyFont="1" applyFill="1" applyBorder="1" applyAlignment="1">
      <alignment vertical="center"/>
    </xf>
    <xf numFmtId="3" fontId="28" fillId="6" borderId="62" xfId="5" applyNumberFormat="1" applyFont="1" applyFill="1" applyBorder="1" applyAlignment="1">
      <alignment vertical="center"/>
    </xf>
    <xf numFmtId="0" fontId="24" fillId="3" borderId="55" xfId="5" applyFont="1" applyFill="1" applyBorder="1" applyAlignment="1">
      <alignment horizontal="left" vertical="center"/>
    </xf>
    <xf numFmtId="3" fontId="28" fillId="3" borderId="62" xfId="5" applyNumberFormat="1" applyFont="1" applyFill="1" applyBorder="1" applyAlignment="1">
      <alignment vertical="center"/>
    </xf>
    <xf numFmtId="49" fontId="24" fillId="0" borderId="63" xfId="6" applyNumberFormat="1" applyFont="1" applyFill="1" applyBorder="1" applyAlignment="1">
      <alignment horizontal="left" vertical="center"/>
    </xf>
    <xf numFmtId="49" fontId="24" fillId="0" borderId="64" xfId="6" applyNumberFormat="1" applyFont="1" applyFill="1" applyBorder="1" applyAlignment="1">
      <alignment horizontal="left" vertical="center"/>
    </xf>
    <xf numFmtId="0" fontId="10" fillId="0" borderId="65" xfId="6" applyFont="1" applyFill="1" applyBorder="1" applyAlignment="1">
      <alignment horizontal="left" vertical="center"/>
    </xf>
    <xf numFmtId="3" fontId="30" fillId="0" borderId="63" xfId="6" applyNumberFormat="1" applyFont="1" applyFill="1" applyBorder="1" applyAlignment="1" applyProtection="1">
      <alignment vertical="center"/>
      <protection locked="0"/>
    </xf>
    <xf numFmtId="3" fontId="30" fillId="0" borderId="66" xfId="6" applyNumberFormat="1" applyFont="1" applyFill="1" applyBorder="1" applyAlignment="1" applyProtection="1">
      <alignment vertical="center"/>
      <protection locked="0"/>
    </xf>
    <xf numFmtId="49" fontId="24" fillId="5" borderId="48" xfId="6" applyNumberFormat="1" applyFont="1" applyFill="1" applyBorder="1" applyAlignment="1">
      <alignment horizontal="left" vertical="center"/>
    </xf>
    <xf numFmtId="49" fontId="24" fillId="5" borderId="0" xfId="6" applyNumberFormat="1" applyFont="1" applyFill="1" applyBorder="1" applyAlignment="1">
      <alignment horizontal="left" vertical="center"/>
    </xf>
    <xf numFmtId="0" fontId="10" fillId="5" borderId="0" xfId="6" applyFont="1" applyFill="1" applyBorder="1" applyAlignment="1">
      <alignment horizontal="left" vertical="center"/>
    </xf>
    <xf numFmtId="9" fontId="30" fillId="5" borderId="39" xfId="6" applyNumberFormat="1" applyFont="1" applyFill="1" applyBorder="1" applyAlignment="1" applyProtection="1">
      <alignment horizontal="right" vertical="center"/>
      <protection locked="0"/>
    </xf>
    <xf numFmtId="49" fontId="24" fillId="0" borderId="67" xfId="6" applyNumberFormat="1" applyFont="1" applyFill="1" applyBorder="1" applyAlignment="1">
      <alignment horizontal="left" vertical="center"/>
    </xf>
    <xf numFmtId="49" fontId="24" fillId="0" borderId="65" xfId="6" applyNumberFormat="1" applyFont="1" applyFill="1" applyBorder="1" applyAlignment="1">
      <alignment horizontal="left" vertical="center"/>
    </xf>
    <xf numFmtId="3" fontId="30" fillId="0" borderId="67" xfId="6" applyNumberFormat="1" applyFont="1" applyFill="1" applyBorder="1" applyAlignment="1" applyProtection="1">
      <alignment vertical="center"/>
      <protection locked="0"/>
    </xf>
    <xf numFmtId="0" fontId="10" fillId="5" borderId="39" xfId="6" applyFont="1" applyFill="1" applyBorder="1" applyAlignment="1">
      <alignment horizontal="left" vertical="center"/>
    </xf>
    <xf numFmtId="49" fontId="24" fillId="5" borderId="41" xfId="6" applyNumberFormat="1" applyFont="1" applyFill="1" applyBorder="1" applyAlignment="1">
      <alignment horizontal="left" vertical="center"/>
    </xf>
    <xf numFmtId="3" fontId="30" fillId="5" borderId="54" xfId="6" applyNumberFormat="1" applyFont="1" applyFill="1" applyBorder="1" applyAlignment="1" applyProtection="1">
      <alignment vertical="center"/>
      <protection locked="0"/>
    </xf>
    <xf numFmtId="0" fontId="24" fillId="3" borderId="28" xfId="6" applyFont="1" applyFill="1" applyBorder="1" applyAlignment="1">
      <alignment vertical="center"/>
    </xf>
    <xf numFmtId="3" fontId="28" fillId="3" borderId="31" xfId="6" applyNumberFormat="1" applyFont="1" applyFill="1" applyBorder="1" applyAlignment="1">
      <alignment horizontal="right" vertical="center"/>
    </xf>
    <xf numFmtId="3" fontId="28" fillId="3" borderId="61" xfId="6" applyNumberFormat="1" applyFont="1" applyFill="1" applyBorder="1" applyAlignment="1">
      <alignment horizontal="right" vertical="center"/>
    </xf>
    <xf numFmtId="3" fontId="28" fillId="3" borderId="55" xfId="6" applyNumberFormat="1" applyFont="1" applyFill="1" applyBorder="1" applyAlignment="1">
      <alignment horizontal="right" vertical="center"/>
    </xf>
    <xf numFmtId="3" fontId="28" fillId="3" borderId="57" xfId="6" applyNumberFormat="1" applyFont="1" applyFill="1" applyBorder="1" applyAlignment="1">
      <alignment horizontal="right" vertical="center"/>
    </xf>
    <xf numFmtId="9" fontId="28" fillId="3" borderId="39" xfId="5" applyNumberFormat="1" applyFont="1" applyFill="1" applyBorder="1" applyAlignment="1">
      <alignment vertical="center"/>
    </xf>
    <xf numFmtId="0" fontId="24" fillId="0" borderId="55" xfId="5" applyFont="1" applyFill="1" applyBorder="1" applyAlignment="1">
      <alignment horizontal="left" vertical="center"/>
    </xf>
    <xf numFmtId="0" fontId="24" fillId="0" borderId="28" xfId="5" applyFont="1" applyFill="1" applyBorder="1" applyAlignment="1">
      <alignment horizontal="left" vertical="center"/>
    </xf>
    <xf numFmtId="0" fontId="24" fillId="0" borderId="28" xfId="5" applyFont="1" applyFill="1" applyBorder="1" applyAlignment="1">
      <alignment vertical="center"/>
    </xf>
    <xf numFmtId="3" fontId="30" fillId="0" borderId="55" xfId="6" applyNumberFormat="1" applyFont="1" applyFill="1" applyBorder="1" applyAlignment="1" applyProtection="1">
      <alignment vertical="center"/>
      <protection locked="0"/>
    </xf>
    <xf numFmtId="3" fontId="30" fillId="0" borderId="28" xfId="6" applyNumberFormat="1" applyFont="1" applyFill="1" applyBorder="1" applyAlignment="1" applyProtection="1">
      <alignment vertical="center"/>
      <protection locked="0"/>
    </xf>
    <xf numFmtId="9" fontId="30" fillId="0" borderId="56" xfId="6" applyNumberFormat="1" applyFont="1" applyFill="1" applyBorder="1" applyAlignment="1" applyProtection="1">
      <alignment vertical="center"/>
      <protection locked="0"/>
    </xf>
    <xf numFmtId="0" fontId="24" fillId="8" borderId="31" xfId="5" applyFont="1" applyFill="1" applyBorder="1" applyAlignment="1">
      <alignment horizontal="left" vertical="center"/>
    </xf>
    <xf numFmtId="3" fontId="29" fillId="8" borderId="48" xfId="6" applyNumberFormat="1" applyFont="1" applyFill="1" applyBorder="1" applyAlignment="1" applyProtection="1">
      <alignment vertical="center"/>
    </xf>
    <xf numFmtId="3" fontId="28" fillId="8" borderId="16" xfId="6" applyNumberFormat="1" applyFont="1" applyFill="1" applyBorder="1" applyAlignment="1" applyProtection="1">
      <alignment vertical="center"/>
    </xf>
    <xf numFmtId="9" fontId="28" fillId="8" borderId="39" xfId="6" applyNumberFormat="1" applyFont="1" applyFill="1" applyBorder="1" applyAlignment="1" applyProtection="1">
      <alignment vertical="center"/>
    </xf>
    <xf numFmtId="49" fontId="24" fillId="4" borderId="49" xfId="6" applyNumberFormat="1" applyFont="1" applyFill="1" applyBorder="1" applyAlignment="1">
      <alignment horizontal="left" vertical="center"/>
    </xf>
    <xf numFmtId="0" fontId="10" fillId="4" borderId="68" xfId="6" applyFont="1" applyFill="1" applyBorder="1" applyAlignment="1">
      <alignment horizontal="left" vertical="center"/>
    </xf>
    <xf numFmtId="0" fontId="10" fillId="4" borderId="68" xfId="6" applyFont="1" applyFill="1" applyBorder="1" applyAlignment="1">
      <alignment vertical="center"/>
    </xf>
    <xf numFmtId="3" fontId="30" fillId="4" borderId="48" xfId="5" applyNumberFormat="1" applyFont="1" applyFill="1" applyBorder="1" applyAlignment="1" applyProtection="1">
      <alignment vertical="center"/>
    </xf>
    <xf numFmtId="3" fontId="30" fillId="4" borderId="25" xfId="5" applyNumberFormat="1" applyFont="1" applyFill="1" applyBorder="1" applyAlignment="1" applyProtection="1">
      <alignment vertical="center"/>
    </xf>
    <xf numFmtId="9" fontId="30" fillId="4" borderId="69" xfId="5" applyNumberFormat="1" applyFont="1" applyFill="1" applyBorder="1" applyAlignment="1" applyProtection="1">
      <alignment vertical="center"/>
    </xf>
    <xf numFmtId="49" fontId="24" fillId="4" borderId="48" xfId="6" applyNumberFormat="1" applyFont="1" applyFill="1" applyBorder="1" applyAlignment="1">
      <alignment horizontal="left" vertical="center"/>
    </xf>
    <xf numFmtId="0" fontId="10" fillId="4" borderId="0" xfId="6" applyFont="1" applyFill="1" applyBorder="1" applyAlignment="1">
      <alignment horizontal="left" vertical="center"/>
    </xf>
    <xf numFmtId="0" fontId="10" fillId="4" borderId="0" xfId="5" applyFont="1" applyFill="1" applyBorder="1" applyAlignment="1">
      <alignment vertical="center"/>
    </xf>
    <xf numFmtId="3" fontId="9" fillId="2" borderId="13" xfId="1" applyNumberFormat="1" applyFont="1" applyFill="1" applyBorder="1" applyAlignment="1">
      <alignment vertical="center"/>
    </xf>
    <xf numFmtId="3" fontId="14" fillId="2" borderId="70" xfId="1" applyNumberFormat="1" applyFont="1" applyFill="1" applyBorder="1"/>
    <xf numFmtId="3" fontId="8" fillId="2" borderId="16" xfId="1" applyNumberFormat="1" applyFont="1" applyFill="1" applyBorder="1"/>
    <xf numFmtId="3" fontId="8" fillId="2" borderId="16" xfId="1" applyNumberFormat="1" applyFont="1" applyFill="1" applyBorder="1" applyAlignment="1">
      <alignment vertical="center"/>
    </xf>
    <xf numFmtId="3" fontId="9" fillId="2" borderId="5" xfId="1" applyNumberFormat="1" applyFont="1" applyFill="1" applyBorder="1" applyAlignment="1">
      <alignment vertical="center"/>
    </xf>
    <xf numFmtId="3" fontId="14" fillId="2" borderId="16" xfId="1" applyNumberFormat="1" applyFont="1" applyFill="1" applyBorder="1" applyAlignment="1">
      <alignment vertical="center"/>
    </xf>
    <xf numFmtId="3" fontId="16" fillId="2" borderId="16" xfId="1" applyNumberFormat="1" applyFont="1" applyFill="1" applyBorder="1" applyAlignment="1">
      <alignment vertical="center"/>
    </xf>
    <xf numFmtId="3" fontId="8" fillId="2" borderId="16" xfId="1" applyNumberFormat="1" applyFont="1" applyFill="1" applyBorder="1" applyAlignment="1"/>
    <xf numFmtId="0" fontId="8" fillId="2" borderId="25" xfId="1" applyFont="1" applyFill="1" applyBorder="1" applyAlignment="1"/>
    <xf numFmtId="3" fontId="8" fillId="2" borderId="71" xfId="1" applyNumberFormat="1" applyFont="1" applyFill="1" applyBorder="1" applyAlignment="1">
      <alignment vertical="center"/>
    </xf>
    <xf numFmtId="3" fontId="14" fillId="2" borderId="72" xfId="1" applyNumberFormat="1" applyFont="1" applyFill="1" applyBorder="1" applyAlignment="1">
      <alignment vertical="center"/>
    </xf>
    <xf numFmtId="3" fontId="9" fillId="2" borderId="16" xfId="1" applyNumberFormat="1" applyFont="1" applyFill="1" applyBorder="1"/>
    <xf numFmtId="3" fontId="8" fillId="2" borderId="16" xfId="1" applyNumberFormat="1" applyFont="1" applyFill="1" applyBorder="1" applyAlignment="1">
      <alignment horizontal="right" vertical="center" wrapText="1"/>
    </xf>
    <xf numFmtId="3" fontId="18" fillId="2" borderId="16" xfId="1" applyNumberFormat="1" applyFont="1" applyFill="1" applyBorder="1" applyAlignment="1">
      <alignment horizontal="right" vertical="center"/>
    </xf>
    <xf numFmtId="3" fontId="8" fillId="2" borderId="70" xfId="1" applyNumberFormat="1" applyFont="1" applyFill="1" applyBorder="1"/>
    <xf numFmtId="3" fontId="17" fillId="2" borderId="15" xfId="1" applyNumberFormat="1" applyFont="1" applyFill="1" applyBorder="1" applyAlignment="1">
      <alignment vertical="center"/>
    </xf>
    <xf numFmtId="3" fontId="17" fillId="2" borderId="15" xfId="1" applyNumberFormat="1" applyFont="1" applyFill="1" applyBorder="1" applyAlignment="1"/>
    <xf numFmtId="3" fontId="14" fillId="2" borderId="71" xfId="1" applyNumberFormat="1" applyFont="1" applyFill="1" applyBorder="1" applyAlignment="1">
      <alignment vertical="center"/>
    </xf>
    <xf numFmtId="3" fontId="8" fillId="2" borderId="70" xfId="1" applyNumberFormat="1" applyFont="1" applyFill="1" applyBorder="1" applyAlignment="1">
      <alignment vertical="center"/>
    </xf>
    <xf numFmtId="3" fontId="8" fillId="2" borderId="72" xfId="1" applyNumberFormat="1" applyFont="1" applyFill="1" applyBorder="1" applyAlignment="1">
      <alignment vertical="center"/>
    </xf>
    <xf numFmtId="3" fontId="8" fillId="2" borderId="71" xfId="1" applyNumberFormat="1" applyFont="1" applyFill="1" applyBorder="1" applyAlignment="1"/>
    <xf numFmtId="3" fontId="8" fillId="2" borderId="71" xfId="1" applyNumberFormat="1" applyFont="1" applyFill="1" applyBorder="1"/>
    <xf numFmtId="3" fontId="18" fillId="2" borderId="16" xfId="1" applyNumberFormat="1" applyFont="1" applyFill="1" applyBorder="1" applyAlignment="1">
      <alignment vertical="center"/>
    </xf>
    <xf numFmtId="3" fontId="8" fillId="2" borderId="18" xfId="1" applyNumberFormat="1" applyFont="1" applyFill="1" applyBorder="1" applyAlignment="1">
      <alignment vertical="center"/>
    </xf>
    <xf numFmtId="9" fontId="30" fillId="0" borderId="73" xfId="7" applyFont="1" applyFill="1" applyBorder="1" applyAlignment="1" applyProtection="1">
      <alignment vertical="center"/>
      <protection locked="0"/>
    </xf>
    <xf numFmtId="9" fontId="8" fillId="2" borderId="0" xfId="1" applyNumberFormat="1" applyFont="1" applyFill="1" applyBorder="1" applyAlignment="1">
      <alignment vertical="center"/>
    </xf>
    <xf numFmtId="9" fontId="14" fillId="2" borderId="22" xfId="1" applyNumberFormat="1" applyFont="1" applyFill="1" applyBorder="1" applyAlignment="1">
      <alignment horizontal="right" vertical="center" wrapText="1"/>
    </xf>
    <xf numFmtId="9" fontId="14" fillId="2" borderId="22" xfId="1" applyNumberFormat="1" applyFont="1" applyFill="1" applyBorder="1" applyAlignment="1">
      <alignment horizontal="right" wrapText="1"/>
    </xf>
    <xf numFmtId="9" fontId="8" fillId="2" borderId="16" xfId="1" applyNumberFormat="1" applyFont="1" applyFill="1" applyBorder="1" applyAlignment="1">
      <alignment horizontal="right" wrapText="1"/>
    </xf>
    <xf numFmtId="9" fontId="8" fillId="2" borderId="16" xfId="1" applyNumberFormat="1" applyFont="1" applyFill="1" applyBorder="1" applyAlignment="1">
      <alignment horizontal="right" vertical="center" wrapText="1"/>
    </xf>
    <xf numFmtId="9" fontId="8" fillId="2" borderId="16" xfId="1" applyNumberFormat="1" applyFont="1" applyFill="1" applyBorder="1" applyAlignment="1">
      <alignment horizontal="right" vertical="center"/>
    </xf>
    <xf numFmtId="9" fontId="18" fillId="2" borderId="16" xfId="1" applyNumberFormat="1" applyFont="1" applyFill="1" applyBorder="1" applyAlignment="1">
      <alignment horizontal="right" vertical="center"/>
    </xf>
    <xf numFmtId="9" fontId="8" fillId="2" borderId="75" xfId="1" applyNumberFormat="1" applyFont="1" applyFill="1" applyBorder="1" applyAlignment="1">
      <alignment vertical="center"/>
    </xf>
    <xf numFmtId="0" fontId="9" fillId="2" borderId="2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vertical="center" wrapText="1"/>
    </xf>
    <xf numFmtId="0" fontId="8" fillId="2" borderId="0" xfId="0" applyFont="1" applyFill="1"/>
    <xf numFmtId="3" fontId="14" fillId="2" borderId="70" xfId="1" applyNumberFormat="1" applyFont="1" applyFill="1" applyBorder="1" applyAlignment="1"/>
    <xf numFmtId="3" fontId="14" fillId="2" borderId="70" xfId="1" applyNumberFormat="1" applyFont="1" applyFill="1" applyBorder="1" applyAlignment="1">
      <alignment vertical="center"/>
    </xf>
    <xf numFmtId="9" fontId="8" fillId="2" borderId="16" xfId="1" applyNumberFormat="1" applyFont="1" applyFill="1" applyBorder="1" applyAlignment="1">
      <alignment horizontal="right"/>
    </xf>
    <xf numFmtId="9" fontId="8" fillId="2" borderId="71" xfId="1" applyNumberFormat="1" applyFont="1" applyFill="1" applyBorder="1" applyAlignment="1">
      <alignment horizontal="right"/>
    </xf>
    <xf numFmtId="9" fontId="16" fillId="2" borderId="16" xfId="1" applyNumberFormat="1" applyFont="1" applyFill="1" applyBorder="1" applyAlignment="1">
      <alignment horizontal="right"/>
    </xf>
    <xf numFmtId="9" fontId="9" fillId="2" borderId="13" xfId="1" applyNumberFormat="1" applyFont="1" applyFill="1" applyBorder="1" applyAlignment="1">
      <alignment horizontal="right" vertical="center"/>
    </xf>
    <xf numFmtId="3" fontId="24" fillId="0" borderId="0" xfId="5" applyNumberFormat="1" applyFont="1"/>
    <xf numFmtId="9" fontId="24" fillId="0" borderId="0" xfId="5" applyNumberFormat="1" applyFont="1"/>
    <xf numFmtId="0" fontId="8" fillId="2" borderId="0" xfId="1" applyFont="1" applyFill="1" applyAlignment="1">
      <alignment horizontal="center"/>
    </xf>
    <xf numFmtId="0" fontId="8" fillId="2" borderId="0" xfId="1" applyFont="1" applyFill="1" applyAlignment="1">
      <alignment wrapText="1"/>
    </xf>
    <xf numFmtId="0" fontId="7" fillId="0" borderId="0" xfId="5" applyAlignment="1">
      <alignment vertical="center"/>
    </xf>
    <xf numFmtId="3" fontId="24" fillId="0" borderId="25" xfId="6" applyNumberFormat="1" applyFont="1" applyFill="1" applyBorder="1" applyAlignment="1" applyProtection="1">
      <alignment vertical="center"/>
      <protection locked="0"/>
    </xf>
    <xf numFmtId="0" fontId="23" fillId="0" borderId="27" xfId="5" applyFont="1" applyBorder="1" applyAlignment="1">
      <alignment horizontal="center" vertical="center" wrapText="1"/>
    </xf>
    <xf numFmtId="0" fontId="23" fillId="0" borderId="28" xfId="5" applyFont="1" applyBorder="1" applyAlignment="1">
      <alignment horizontal="center" vertical="center" wrapText="1"/>
    </xf>
    <xf numFmtId="4" fontId="26" fillId="0" borderId="31" xfId="6" applyNumberFormat="1" applyFont="1" applyFill="1" applyBorder="1" applyAlignment="1" applyProtection="1">
      <alignment horizontal="center" vertical="center" wrapText="1"/>
      <protection locked="0"/>
    </xf>
    <xf numFmtId="4" fontId="26" fillId="0" borderId="36" xfId="6" applyNumberFormat="1" applyFont="1" applyFill="1" applyBorder="1" applyAlignment="1" applyProtection="1">
      <alignment horizontal="center" vertical="center" wrapText="1"/>
      <protection locked="0"/>
    </xf>
    <xf numFmtId="4" fontId="26" fillId="0" borderId="32" xfId="6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6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5" applyFont="1" applyBorder="1" applyAlignment="1">
      <alignment horizontal="center" vertical="center"/>
    </xf>
    <xf numFmtId="0" fontId="20" fillId="0" borderId="38" xfId="5" applyFont="1" applyBorder="1" applyAlignment="1">
      <alignment horizontal="center" vertical="center"/>
    </xf>
    <xf numFmtId="0" fontId="11" fillId="8" borderId="34" xfId="6" applyFont="1" applyFill="1" applyBorder="1" applyAlignment="1">
      <alignment vertical="center" wrapText="1"/>
    </xf>
    <xf numFmtId="0" fontId="10" fillId="8" borderId="34" xfId="5" applyFont="1" applyFill="1" applyBorder="1" applyAlignment="1">
      <alignment vertical="center" wrapText="1"/>
    </xf>
    <xf numFmtId="0" fontId="8" fillId="2" borderId="0" xfId="1" applyFont="1" applyFill="1" applyAlignment="1">
      <alignment horizontal="center"/>
    </xf>
    <xf numFmtId="3" fontId="8" fillId="2" borderId="26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wrapText="1"/>
    </xf>
    <xf numFmtId="0" fontId="8" fillId="2" borderId="0" xfId="1" applyFont="1" applyFill="1" applyAlignment="1">
      <alignment wrapText="1"/>
    </xf>
    <xf numFmtId="0" fontId="8" fillId="2" borderId="0" xfId="12" applyFont="1" applyFill="1" applyAlignment="1">
      <alignment horizontal="left" wrapText="1"/>
    </xf>
    <xf numFmtId="9" fontId="14" fillId="2" borderId="70" xfId="1" applyNumberFormat="1" applyFont="1" applyFill="1" applyBorder="1" applyAlignment="1">
      <alignment horizontal="right"/>
    </xf>
    <xf numFmtId="9" fontId="9" fillId="2" borderId="5" xfId="1" applyNumberFormat="1" applyFont="1" applyFill="1" applyBorder="1" applyAlignment="1">
      <alignment horizontal="right" vertical="center"/>
    </xf>
    <xf numFmtId="9" fontId="14" fillId="2" borderId="16" xfId="1" applyNumberFormat="1" applyFont="1" applyFill="1" applyBorder="1" applyAlignment="1">
      <alignment horizontal="right" vertical="center"/>
    </xf>
    <xf numFmtId="9" fontId="16" fillId="2" borderId="16" xfId="1" applyNumberFormat="1" applyFont="1" applyFill="1" applyBorder="1" applyAlignment="1">
      <alignment horizontal="right" vertical="center"/>
    </xf>
    <xf numFmtId="9" fontId="14" fillId="2" borderId="15" xfId="1" applyNumberFormat="1" applyFont="1" applyFill="1" applyBorder="1" applyAlignment="1">
      <alignment horizontal="right"/>
    </xf>
    <xf numFmtId="9" fontId="14" fillId="2" borderId="22" xfId="1" applyNumberFormat="1" applyFont="1" applyFill="1" applyBorder="1" applyAlignment="1">
      <alignment horizontal="right"/>
    </xf>
    <xf numFmtId="9" fontId="14" fillId="2" borderId="22" xfId="1" applyNumberFormat="1" applyFont="1" applyFill="1" applyBorder="1" applyAlignment="1">
      <alignment horizontal="right" vertical="center"/>
    </xf>
    <xf numFmtId="9" fontId="8" fillId="2" borderId="25" xfId="1" applyNumberFormat="1" applyFont="1" applyFill="1" applyBorder="1" applyAlignment="1">
      <alignment horizontal="right"/>
    </xf>
    <xf numFmtId="9" fontId="14" fillId="2" borderId="24" xfId="1" applyNumberFormat="1" applyFont="1" applyFill="1" applyBorder="1" applyAlignment="1">
      <alignment horizontal="right"/>
    </xf>
    <xf numFmtId="9" fontId="8" fillId="2" borderId="71" xfId="1" applyNumberFormat="1" applyFont="1" applyFill="1" applyBorder="1" applyAlignment="1">
      <alignment horizontal="right" vertical="center"/>
    </xf>
    <xf numFmtId="9" fontId="9" fillId="2" borderId="3" xfId="1" applyNumberFormat="1" applyFont="1" applyFill="1" applyBorder="1" applyAlignment="1">
      <alignment horizontal="right" vertical="center"/>
    </xf>
    <xf numFmtId="9" fontId="14" fillId="2" borderId="72" xfId="1" applyNumberFormat="1" applyFont="1" applyFill="1" applyBorder="1" applyAlignment="1">
      <alignment horizontal="right" vertical="center"/>
    </xf>
    <xf numFmtId="9" fontId="9" fillId="2" borderId="16" xfId="1" applyNumberFormat="1" applyFont="1" applyFill="1" applyBorder="1" applyAlignment="1">
      <alignment horizontal="right"/>
    </xf>
    <xf numFmtId="9" fontId="8" fillId="2" borderId="70" xfId="1" applyNumberFormat="1" applyFont="1" applyFill="1" applyBorder="1" applyAlignment="1">
      <alignment horizontal="right"/>
    </xf>
    <xf numFmtId="9" fontId="8" fillId="2" borderId="24" xfId="1" applyNumberFormat="1" applyFont="1" applyFill="1" applyBorder="1" applyAlignment="1">
      <alignment horizontal="right"/>
    </xf>
    <xf numFmtId="9" fontId="14" fillId="2" borderId="71" xfId="1" applyNumberFormat="1" applyFont="1" applyFill="1" applyBorder="1" applyAlignment="1">
      <alignment horizontal="right" vertical="center"/>
    </xf>
    <xf numFmtId="9" fontId="8" fillId="2" borderId="70" xfId="1" applyNumberFormat="1" applyFont="1" applyFill="1" applyBorder="1" applyAlignment="1">
      <alignment horizontal="right" vertical="center"/>
    </xf>
    <xf numFmtId="9" fontId="8" fillId="2" borderId="72" xfId="1" applyNumberFormat="1" applyFont="1" applyFill="1" applyBorder="1" applyAlignment="1">
      <alignment horizontal="right" vertical="center"/>
    </xf>
    <xf numFmtId="9" fontId="14" fillId="2" borderId="70" xfId="1" applyNumberFormat="1" applyFont="1" applyFill="1" applyBorder="1" applyAlignment="1">
      <alignment horizontal="right" vertical="center"/>
    </xf>
    <xf numFmtId="9" fontId="8" fillId="2" borderId="18" xfId="1" applyNumberFormat="1" applyFont="1" applyFill="1" applyBorder="1" applyAlignment="1">
      <alignment horizontal="right" vertical="center"/>
    </xf>
    <xf numFmtId="0" fontId="8" fillId="2" borderId="74" xfId="1" applyFont="1" applyFill="1" applyBorder="1" applyAlignment="1">
      <alignment horizontal="center" vertical="center"/>
    </xf>
    <xf numFmtId="0" fontId="8" fillId="2" borderId="75" xfId="1" applyFont="1" applyFill="1" applyBorder="1" applyAlignment="1">
      <alignment horizontal="center" vertical="center"/>
    </xf>
    <xf numFmtId="9" fontId="9" fillId="2" borderId="75" xfId="1" applyNumberFormat="1" applyFont="1" applyFill="1" applyBorder="1" applyAlignment="1">
      <alignment vertical="center"/>
    </xf>
    <xf numFmtId="9" fontId="8" fillId="2" borderId="76" xfId="1" applyNumberFormat="1" applyFont="1" applyFill="1" applyBorder="1" applyAlignment="1">
      <alignment vertical="center"/>
    </xf>
  </cellXfs>
  <cellStyles count="13">
    <cellStyle name="Normaallaad 2" xfId="1"/>
    <cellStyle name="Normaallaad 8" xfId="3"/>
    <cellStyle name="Normaallaad 8 2" xfId="8"/>
    <cellStyle name="Normaallaad 8 3" xfId="9"/>
    <cellStyle name="Normaallaad 8 4" xfId="10"/>
    <cellStyle name="Normaallaad 8 5" xfId="11"/>
    <cellStyle name="Normaallaad 8 6" xfId="12"/>
    <cellStyle name="Normaallaad_Leht1" xfId="2"/>
    <cellStyle name="Normal" xfId="0" builtinId="0"/>
    <cellStyle name="Normal 2" xfId="4"/>
    <cellStyle name="Normal 2 2" xfId="5"/>
    <cellStyle name="Normal_Sheet1 2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akond/Maarja/2020/Koduleht%20+%20pressiteade/EA%20t&#228;itmine%202020_koond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u aa"/>
      <sheetName val="aasta täitmine kuude kaupa"/>
      <sheetName val="TP_üks kuu"/>
      <sheetName val="KP_üks kuu"/>
      <sheetName val="Pivot TP+KP täitmine"/>
      <sheetName val="Pivot TP+KP joonised"/>
      <sheetName val="TP ajalugu"/>
      <sheetName val="KP ajalugu"/>
    </sheetNames>
    <sheetDataSet>
      <sheetData sheetId="0">
        <row r="1">
          <cell r="A1">
            <v>44043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H24" sqref="H24"/>
    </sheetView>
  </sheetViews>
  <sheetFormatPr defaultRowHeight="12.75" x14ac:dyDescent="0.2"/>
  <cols>
    <col min="1" max="1" width="9.140625" style="143"/>
    <col min="2" max="2" width="7" style="143" customWidth="1"/>
    <col min="3" max="3" width="36.85546875" style="143" customWidth="1"/>
    <col min="4" max="4" width="11.5703125" style="143" customWidth="1"/>
    <col min="5" max="5" width="14.140625" style="143" customWidth="1"/>
    <col min="6" max="6" width="9.42578125" style="143" customWidth="1"/>
    <col min="7" max="7" width="9.140625" style="143"/>
    <col min="8" max="8" width="11.7109375" style="143" bestFit="1" customWidth="1"/>
    <col min="9" max="16384" width="9.140625" style="143"/>
  </cols>
  <sheetData>
    <row r="1" spans="1:10" ht="15" thickBot="1" x14ac:dyDescent="0.25">
      <c r="A1" s="137" t="s">
        <v>152</v>
      </c>
      <c r="B1" s="138"/>
      <c r="C1" s="139"/>
      <c r="D1" s="140"/>
      <c r="E1" s="141"/>
      <c r="F1" s="142"/>
    </row>
    <row r="2" spans="1:10" ht="16.5" customHeight="1" thickBot="1" x14ac:dyDescent="0.25">
      <c r="A2" s="323" t="s">
        <v>153</v>
      </c>
      <c r="B2" s="324"/>
      <c r="C2" s="324"/>
      <c r="D2" s="144"/>
      <c r="E2" s="145"/>
      <c r="F2" s="145"/>
    </row>
    <row r="3" spans="1:10" x14ac:dyDescent="0.2">
      <c r="A3" s="146"/>
      <c r="B3" s="147" t="s">
        <v>154</v>
      </c>
      <c r="C3" s="148">
        <f>'[1]kuu aa'!A1</f>
        <v>44043</v>
      </c>
      <c r="D3" s="325" t="s">
        <v>155</v>
      </c>
      <c r="E3" s="327" t="s">
        <v>156</v>
      </c>
      <c r="F3" s="329" t="s">
        <v>157</v>
      </c>
    </row>
    <row r="4" spans="1:10" x14ac:dyDescent="0.2">
      <c r="A4" s="149" t="s">
        <v>158</v>
      </c>
      <c r="B4" s="150"/>
      <c r="C4" s="151" t="s">
        <v>159</v>
      </c>
      <c r="D4" s="326"/>
      <c r="E4" s="328"/>
      <c r="F4" s="330"/>
    </row>
    <row r="5" spans="1:10" ht="13.5" thickBot="1" x14ac:dyDescent="0.25">
      <c r="A5" s="152"/>
      <c r="B5" s="153" t="s">
        <v>160</v>
      </c>
      <c r="C5" s="154"/>
      <c r="D5" s="155">
        <f>D6+D12+D13+D17</f>
        <v>165088935</v>
      </c>
      <c r="E5" s="156">
        <f>E6+E12+E13+E17</f>
        <v>115353196.40000001</v>
      </c>
      <c r="F5" s="157">
        <f t="shared" ref="F5:F50" si="0">E5/D5</f>
        <v>0.69873366376735069</v>
      </c>
    </row>
    <row r="6" spans="1:10" x14ac:dyDescent="0.2">
      <c r="A6" s="158">
        <v>30</v>
      </c>
      <c r="B6" s="159" t="s">
        <v>161</v>
      </c>
      <c r="C6" s="160"/>
      <c r="D6" s="161">
        <f>SUM(D7:D11)</f>
        <v>86660500</v>
      </c>
      <c r="E6" s="162">
        <f>SUM(E7:E11)</f>
        <v>55671245.600000001</v>
      </c>
      <c r="F6" s="163">
        <f t="shared" si="0"/>
        <v>0.64240623582831857</v>
      </c>
    </row>
    <row r="7" spans="1:10" x14ac:dyDescent="0.2">
      <c r="A7" s="164">
        <v>3000</v>
      </c>
      <c r="B7" s="165"/>
      <c r="C7" s="166" t="s">
        <v>162</v>
      </c>
      <c r="D7" s="167">
        <v>83500000</v>
      </c>
      <c r="E7" s="168">
        <v>53811720.18</v>
      </c>
      <c r="F7" s="169">
        <f t="shared" si="0"/>
        <v>0.64445173868263472</v>
      </c>
      <c r="H7" s="170"/>
    </row>
    <row r="8" spans="1:10" x14ac:dyDescent="0.2">
      <c r="A8" s="164">
        <v>3030</v>
      </c>
      <c r="B8" s="165"/>
      <c r="C8" s="166" t="s">
        <v>163</v>
      </c>
      <c r="D8" s="171">
        <v>1941000</v>
      </c>
      <c r="E8" s="172">
        <v>1116888.32</v>
      </c>
      <c r="F8" s="169">
        <f t="shared" si="0"/>
        <v>0.57541902112313248</v>
      </c>
      <c r="H8" s="170"/>
    </row>
    <row r="9" spans="1:10" x14ac:dyDescent="0.2">
      <c r="A9" s="164">
        <v>3044</v>
      </c>
      <c r="B9" s="165"/>
      <c r="C9" s="166" t="s">
        <v>164</v>
      </c>
      <c r="D9" s="171">
        <v>430500</v>
      </c>
      <c r="E9" s="172">
        <v>276474.28000000003</v>
      </c>
      <c r="F9" s="169">
        <f t="shared" si="0"/>
        <v>0.64221667828106854</v>
      </c>
      <c r="H9" s="170"/>
      <c r="J9" s="170"/>
    </row>
    <row r="10" spans="1:10" x14ac:dyDescent="0.2">
      <c r="A10" s="164">
        <v>3045</v>
      </c>
      <c r="B10" s="165"/>
      <c r="C10" s="166" t="s">
        <v>165</v>
      </c>
      <c r="D10" s="171">
        <v>120000</v>
      </c>
      <c r="E10" s="172">
        <v>83497.61</v>
      </c>
      <c r="F10" s="169">
        <f t="shared" si="0"/>
        <v>0.69581341666666663</v>
      </c>
      <c r="H10" s="170"/>
    </row>
    <row r="11" spans="1:10" x14ac:dyDescent="0.2">
      <c r="A11" s="164">
        <v>3047</v>
      </c>
      <c r="B11" s="165"/>
      <c r="C11" s="173" t="s">
        <v>166</v>
      </c>
      <c r="D11" s="174">
        <v>669000</v>
      </c>
      <c r="E11" s="175">
        <v>382665.20999999996</v>
      </c>
      <c r="F11" s="169">
        <f t="shared" si="0"/>
        <v>0.57199582959641249</v>
      </c>
      <c r="H11" s="170"/>
    </row>
    <row r="12" spans="1:10" x14ac:dyDescent="0.2">
      <c r="A12" s="176">
        <v>32</v>
      </c>
      <c r="B12" s="177" t="s">
        <v>167</v>
      </c>
      <c r="C12" s="178"/>
      <c r="D12" s="161">
        <v>16525838</v>
      </c>
      <c r="E12" s="162">
        <v>8929022.7899999991</v>
      </c>
      <c r="F12" s="163">
        <f t="shared" si="0"/>
        <v>0.54030680864716207</v>
      </c>
      <c r="H12" s="170"/>
    </row>
    <row r="13" spans="1:10" x14ac:dyDescent="0.2">
      <c r="A13" s="176" t="s">
        <v>168</v>
      </c>
      <c r="B13" s="177" t="s">
        <v>169</v>
      </c>
      <c r="C13" s="178"/>
      <c r="D13" s="161">
        <f>SUM(D14:D16)</f>
        <v>61156248</v>
      </c>
      <c r="E13" s="162">
        <f>SUM(E14:E16)</f>
        <v>50246306.100000001</v>
      </c>
      <c r="F13" s="163">
        <f t="shared" si="0"/>
        <v>0.82160544087008092</v>
      </c>
      <c r="H13" s="170"/>
    </row>
    <row r="14" spans="1:10" x14ac:dyDescent="0.2">
      <c r="A14" s="164">
        <v>35200</v>
      </c>
      <c r="B14" s="165"/>
      <c r="C14" s="166" t="s">
        <v>170</v>
      </c>
      <c r="D14" s="167">
        <v>6295511</v>
      </c>
      <c r="E14" s="168">
        <v>4280948</v>
      </c>
      <c r="F14" s="169">
        <f t="shared" si="0"/>
        <v>0.68000008259853728</v>
      </c>
      <c r="H14" s="170"/>
    </row>
    <row r="15" spans="1:10" x14ac:dyDescent="0.2">
      <c r="A15" s="164">
        <v>35201</v>
      </c>
      <c r="B15" s="165"/>
      <c r="C15" s="173" t="s">
        <v>171</v>
      </c>
      <c r="D15" s="171">
        <v>40680831</v>
      </c>
      <c r="E15" s="322">
        <v>37479611</v>
      </c>
      <c r="F15" s="169">
        <f t="shared" si="0"/>
        <v>0.92130888378361786</v>
      </c>
      <c r="H15" s="170"/>
    </row>
    <row r="16" spans="1:10" x14ac:dyDescent="0.2">
      <c r="A16" s="164" t="s">
        <v>172</v>
      </c>
      <c r="B16" s="165"/>
      <c r="C16" s="173" t="s">
        <v>173</v>
      </c>
      <c r="D16" s="174">
        <v>14179906</v>
      </c>
      <c r="E16" s="175">
        <v>8485747.1000000015</v>
      </c>
      <c r="F16" s="169">
        <f t="shared" si="0"/>
        <v>0.59843465111827976</v>
      </c>
      <c r="H16" s="170"/>
    </row>
    <row r="17" spans="1:8" x14ac:dyDescent="0.2">
      <c r="A17" s="176" t="s">
        <v>174</v>
      </c>
      <c r="B17" s="177" t="s">
        <v>175</v>
      </c>
      <c r="C17" s="178"/>
      <c r="D17" s="161">
        <f>SUM(D18:D21)</f>
        <v>746349</v>
      </c>
      <c r="E17" s="162">
        <f>SUM(E18:E21)</f>
        <v>506621.91000000003</v>
      </c>
      <c r="F17" s="163">
        <f>E17/D17</f>
        <v>0.67880027976188084</v>
      </c>
      <c r="H17" s="170"/>
    </row>
    <row r="18" spans="1:8" x14ac:dyDescent="0.2">
      <c r="A18" s="179">
        <v>3823</v>
      </c>
      <c r="B18" s="180"/>
      <c r="C18" s="181" t="s">
        <v>176</v>
      </c>
      <c r="D18" s="167">
        <v>5000</v>
      </c>
      <c r="E18" s="168">
        <v>681.35</v>
      </c>
      <c r="F18" s="169">
        <f t="shared" si="0"/>
        <v>0.13627</v>
      </c>
      <c r="H18" s="170"/>
    </row>
    <row r="19" spans="1:8" x14ac:dyDescent="0.2">
      <c r="A19" s="164">
        <v>3825</v>
      </c>
      <c r="B19" s="165"/>
      <c r="C19" s="166" t="s">
        <v>177</v>
      </c>
      <c r="D19" s="171">
        <v>190000</v>
      </c>
      <c r="E19" s="172">
        <v>102295.39</v>
      </c>
      <c r="F19" s="169">
        <f t="shared" si="0"/>
        <v>0.53839678947368419</v>
      </c>
      <c r="H19" s="170"/>
    </row>
    <row r="20" spans="1:8" x14ac:dyDescent="0.2">
      <c r="A20" s="182">
        <v>3880</v>
      </c>
      <c r="B20" s="165"/>
      <c r="C20" s="166" t="s">
        <v>178</v>
      </c>
      <c r="D20" s="171">
        <v>510000</v>
      </c>
      <c r="E20" s="172">
        <v>228645.23</v>
      </c>
      <c r="F20" s="169">
        <f t="shared" si="0"/>
        <v>0.44832398039215687</v>
      </c>
      <c r="H20" s="170"/>
    </row>
    <row r="21" spans="1:8" ht="13.5" thickBot="1" x14ac:dyDescent="0.25">
      <c r="A21" s="164">
        <v>3888</v>
      </c>
      <c r="B21" s="165"/>
      <c r="C21" s="166" t="s">
        <v>179</v>
      </c>
      <c r="D21" s="183">
        <v>41349</v>
      </c>
      <c r="E21" s="184">
        <v>174999.94</v>
      </c>
      <c r="F21" s="169">
        <f t="shared" si="0"/>
        <v>4.2322653510363004</v>
      </c>
      <c r="H21" s="170"/>
    </row>
    <row r="22" spans="1:8" ht="13.5" thickBot="1" x14ac:dyDescent="0.25">
      <c r="A22" s="185"/>
      <c r="B22" s="186" t="s">
        <v>180</v>
      </c>
      <c r="C22" s="187"/>
      <c r="D22" s="188">
        <f>D23+D24</f>
        <v>-159787032</v>
      </c>
      <c r="E22" s="189">
        <f>E23+E24</f>
        <v>-86131030.700000003</v>
      </c>
      <c r="F22" s="190">
        <f>E22/D22</f>
        <v>0.53903642631024029</v>
      </c>
      <c r="H22" s="170"/>
    </row>
    <row r="23" spans="1:8" x14ac:dyDescent="0.2">
      <c r="A23" s="192" t="s">
        <v>181</v>
      </c>
      <c r="B23" s="193" t="s">
        <v>182</v>
      </c>
      <c r="C23" s="194"/>
      <c r="D23" s="195">
        <v>-19613288</v>
      </c>
      <c r="E23" s="196">
        <v>-11937915.890000001</v>
      </c>
      <c r="F23" s="197">
        <f t="shared" si="0"/>
        <v>0.60866469150914426</v>
      </c>
      <c r="H23" s="170"/>
    </row>
    <row r="24" spans="1:8" x14ac:dyDescent="0.2">
      <c r="A24" s="176"/>
      <c r="B24" s="177" t="s">
        <v>183</v>
      </c>
      <c r="C24" s="178"/>
      <c r="D24" s="161">
        <f>SUM(D25:D28)-D26</f>
        <v>-140173744</v>
      </c>
      <c r="E24" s="162">
        <f>SUM(E25:E28)-E26</f>
        <v>-74193114.810000002</v>
      </c>
      <c r="F24" s="197">
        <f t="shared" si="0"/>
        <v>0.52929395115536049</v>
      </c>
      <c r="H24" s="170"/>
    </row>
    <row r="25" spans="1:8" x14ac:dyDescent="0.2">
      <c r="A25" s="164">
        <v>50</v>
      </c>
      <c r="B25" s="165"/>
      <c r="C25" s="166" t="s">
        <v>184</v>
      </c>
      <c r="D25" s="167">
        <v>-84747620</v>
      </c>
      <c r="E25" s="172">
        <v>-46967385.260000005</v>
      </c>
      <c r="F25" s="169">
        <f t="shared" si="0"/>
        <v>0.55420300015504864</v>
      </c>
      <c r="H25" s="170"/>
    </row>
    <row r="26" spans="1:8" s="204" customFormat="1" x14ac:dyDescent="0.2">
      <c r="A26" s="198">
        <v>500</v>
      </c>
      <c r="B26" s="199"/>
      <c r="C26" s="200" t="s">
        <v>185</v>
      </c>
      <c r="D26" s="201">
        <v>-63263921</v>
      </c>
      <c r="E26" s="202">
        <v>-35083834.440000005</v>
      </c>
      <c r="F26" s="203">
        <f t="shared" si="0"/>
        <v>0.55456307300333163</v>
      </c>
      <c r="H26" s="205"/>
    </row>
    <row r="27" spans="1:8" x14ac:dyDescent="0.2">
      <c r="A27" s="164">
        <v>55</v>
      </c>
      <c r="B27" s="165"/>
      <c r="C27" s="166" t="s">
        <v>186</v>
      </c>
      <c r="D27" s="171">
        <v>-54492752</v>
      </c>
      <c r="E27" s="172">
        <v>-27211270.579999994</v>
      </c>
      <c r="F27" s="169">
        <f t="shared" si="0"/>
        <v>0.49935577817761884</v>
      </c>
      <c r="H27" s="170"/>
    </row>
    <row r="28" spans="1:8" ht="13.5" thickBot="1" x14ac:dyDescent="0.25">
      <c r="A28" s="206">
        <v>60</v>
      </c>
      <c r="B28" s="207"/>
      <c r="C28" s="208" t="s">
        <v>187</v>
      </c>
      <c r="D28" s="183">
        <v>-933372</v>
      </c>
      <c r="E28" s="172">
        <v>-14458.969999999998</v>
      </c>
      <c r="F28" s="169">
        <f t="shared" si="0"/>
        <v>1.5491111796796988E-2</v>
      </c>
      <c r="H28" s="170"/>
    </row>
    <row r="29" spans="1:8" ht="13.5" thickBot="1" x14ac:dyDescent="0.25">
      <c r="A29" s="209"/>
      <c r="B29" s="210" t="s">
        <v>188</v>
      </c>
      <c r="C29" s="211"/>
      <c r="D29" s="212">
        <f>D5+D22</f>
        <v>5301903</v>
      </c>
      <c r="E29" s="213">
        <f>E5+E22</f>
        <v>29222165.700000003</v>
      </c>
      <c r="F29" s="214">
        <f t="shared" si="0"/>
        <v>5.5116371800842083</v>
      </c>
      <c r="H29" s="170"/>
    </row>
    <row r="30" spans="1:8" ht="13.5" thickBot="1" x14ac:dyDescent="0.25">
      <c r="A30" s="215"/>
      <c r="B30" s="216" t="s">
        <v>189</v>
      </c>
      <c r="C30" s="217"/>
      <c r="D30" s="218">
        <f>SUM(D33:D38)</f>
        <v>-28505515</v>
      </c>
      <c r="E30" s="219">
        <f>SUM(E33:E38)</f>
        <v>-18013059.779999997</v>
      </c>
      <c r="F30" s="190">
        <f t="shared" si="0"/>
        <v>0.63191490418608465</v>
      </c>
      <c r="H30" s="170"/>
    </row>
    <row r="31" spans="1:8" x14ac:dyDescent="0.2">
      <c r="A31" s="198"/>
      <c r="B31" s="220" t="s">
        <v>190</v>
      </c>
      <c r="C31" s="200"/>
      <c r="D31" s="201">
        <f>D33+D35+D37</f>
        <v>9538590</v>
      </c>
      <c r="E31" s="221">
        <f>E33+E35+E37</f>
        <v>2949232.73</v>
      </c>
      <c r="F31" s="222">
        <f t="shared" si="0"/>
        <v>0.30918958986600747</v>
      </c>
      <c r="H31" s="170"/>
    </row>
    <row r="32" spans="1:8" x14ac:dyDescent="0.2">
      <c r="A32" s="198"/>
      <c r="B32" s="220" t="s">
        <v>191</v>
      </c>
      <c r="C32" s="200"/>
      <c r="D32" s="201">
        <f>D34+D36+D38</f>
        <v>-38044105</v>
      </c>
      <c r="E32" s="202">
        <f>E34+E36+E38</f>
        <v>-20962292.509999998</v>
      </c>
      <c r="F32" s="203">
        <f t="shared" si="0"/>
        <v>0.55099975436404658</v>
      </c>
      <c r="H32" s="170"/>
    </row>
    <row r="33" spans="1:8" x14ac:dyDescent="0.2">
      <c r="A33" s="164">
        <v>381</v>
      </c>
      <c r="B33" s="165"/>
      <c r="C33" s="166" t="s">
        <v>192</v>
      </c>
      <c r="D33" s="171">
        <v>1520000</v>
      </c>
      <c r="E33" s="172">
        <v>1539616.6</v>
      </c>
      <c r="F33" s="169">
        <f t="shared" si="0"/>
        <v>1.0129056578947369</v>
      </c>
      <c r="H33" s="170"/>
    </row>
    <row r="34" spans="1:8" x14ac:dyDescent="0.2">
      <c r="A34" s="164">
        <v>15</v>
      </c>
      <c r="B34" s="165"/>
      <c r="C34" s="166" t="s">
        <v>193</v>
      </c>
      <c r="D34" s="171">
        <v>-35197666</v>
      </c>
      <c r="E34" s="172">
        <v>-20158991.27</v>
      </c>
      <c r="F34" s="169">
        <f t="shared" si="0"/>
        <v>0.57273659196606952</v>
      </c>
      <c r="H34" s="170"/>
    </row>
    <row r="35" spans="1:8" x14ac:dyDescent="0.2">
      <c r="A35" s="164">
        <v>3502</v>
      </c>
      <c r="B35" s="165"/>
      <c r="C35" s="166" t="s">
        <v>194</v>
      </c>
      <c r="D35" s="171">
        <v>7509590</v>
      </c>
      <c r="E35" s="172">
        <v>908424.48</v>
      </c>
      <c r="F35" s="169">
        <f t="shared" si="0"/>
        <v>0.12096858550200476</v>
      </c>
      <c r="H35" s="170"/>
    </row>
    <row r="36" spans="1:8" x14ac:dyDescent="0.2">
      <c r="A36" s="164">
        <v>4502</v>
      </c>
      <c r="B36" s="165"/>
      <c r="C36" s="166" t="s">
        <v>195</v>
      </c>
      <c r="D36" s="171">
        <v>-2153296</v>
      </c>
      <c r="E36" s="172">
        <v>-593967.64999999991</v>
      </c>
      <c r="F36" s="169">
        <f t="shared" si="0"/>
        <v>0.2758411523543442</v>
      </c>
      <c r="H36" s="170"/>
    </row>
    <row r="37" spans="1:8" x14ac:dyDescent="0.2">
      <c r="A37" s="223">
        <v>382</v>
      </c>
      <c r="B37" s="224"/>
      <c r="C37" s="166" t="s">
        <v>196</v>
      </c>
      <c r="D37" s="171">
        <v>509000</v>
      </c>
      <c r="E37" s="172">
        <v>501191.65</v>
      </c>
      <c r="F37" s="169">
        <f t="shared" si="0"/>
        <v>0.98465943025540281</v>
      </c>
      <c r="H37" s="170"/>
    </row>
    <row r="38" spans="1:8" ht="13.5" thickBot="1" x14ac:dyDescent="0.25">
      <c r="A38" s="206">
        <v>65</v>
      </c>
      <c r="B38" s="207"/>
      <c r="C38" s="208" t="s">
        <v>197</v>
      </c>
      <c r="D38" s="183">
        <v>-693143</v>
      </c>
      <c r="E38" s="184">
        <v>-209333.59000000005</v>
      </c>
      <c r="F38" s="169">
        <f t="shared" si="0"/>
        <v>0.30200635366728085</v>
      </c>
      <c r="H38" s="170"/>
    </row>
    <row r="39" spans="1:8" ht="13.5" thickBot="1" x14ac:dyDescent="0.25">
      <c r="A39" s="225"/>
      <c r="B39" s="226" t="s">
        <v>198</v>
      </c>
      <c r="C39" s="227"/>
      <c r="D39" s="212">
        <f>D29+D30</f>
        <v>-23203612</v>
      </c>
      <c r="E39" s="228">
        <f>E29+E30</f>
        <v>11209105.920000006</v>
      </c>
      <c r="F39" s="214">
        <f t="shared" si="0"/>
        <v>-0.48307590731994682</v>
      </c>
    </row>
    <row r="40" spans="1:8" ht="13.5" thickBot="1" x14ac:dyDescent="0.25">
      <c r="A40" s="229"/>
      <c r="B40" s="216" t="s">
        <v>199</v>
      </c>
      <c r="C40" s="217"/>
      <c r="D40" s="218">
        <f>D41+D45</f>
        <v>11087518</v>
      </c>
      <c r="E40" s="230">
        <f>E41+E45</f>
        <v>-2227572.98</v>
      </c>
      <c r="F40" s="190">
        <f t="shared" si="0"/>
        <v>-0.20090817259552587</v>
      </c>
    </row>
    <row r="41" spans="1:8" x14ac:dyDescent="0.2">
      <c r="A41" s="231" t="s">
        <v>200</v>
      </c>
      <c r="B41" s="232"/>
      <c r="C41" s="233" t="s">
        <v>201</v>
      </c>
      <c r="D41" s="234">
        <f>SUM(D42:D44)</f>
        <v>18900000</v>
      </c>
      <c r="E41" s="235">
        <f>SUM(E42:E44)</f>
        <v>0</v>
      </c>
      <c r="F41" s="169">
        <f t="shared" si="0"/>
        <v>0</v>
      </c>
    </row>
    <row r="42" spans="1:8" x14ac:dyDescent="0.2">
      <c r="A42" s="236" t="s">
        <v>202</v>
      </c>
      <c r="B42" s="237"/>
      <c r="C42" s="238" t="s">
        <v>203</v>
      </c>
      <c r="D42" s="201">
        <v>0</v>
      </c>
      <c r="E42" s="202">
        <v>0</v>
      </c>
      <c r="F42" s="239" t="s">
        <v>206</v>
      </c>
    </row>
    <row r="43" spans="1:8" x14ac:dyDescent="0.2">
      <c r="A43" s="236" t="s">
        <v>204</v>
      </c>
      <c r="B43" s="237"/>
      <c r="C43" s="238" t="s">
        <v>205</v>
      </c>
      <c r="D43" s="201">
        <v>18900000</v>
      </c>
      <c r="E43" s="202">
        <v>0</v>
      </c>
      <c r="F43" s="239">
        <f>E43/D43</f>
        <v>0</v>
      </c>
    </row>
    <row r="44" spans="1:8" x14ac:dyDescent="0.2">
      <c r="A44" s="236" t="s">
        <v>207</v>
      </c>
      <c r="B44" s="237"/>
      <c r="C44" s="238" t="s">
        <v>208</v>
      </c>
      <c r="D44" s="201">
        <v>0</v>
      </c>
      <c r="E44" s="202">
        <v>0</v>
      </c>
      <c r="F44" s="239" t="s">
        <v>206</v>
      </c>
    </row>
    <row r="45" spans="1:8" x14ac:dyDescent="0.2">
      <c r="A45" s="240" t="s">
        <v>209</v>
      </c>
      <c r="B45" s="241"/>
      <c r="C45" s="233" t="s">
        <v>210</v>
      </c>
      <c r="D45" s="242">
        <f>SUM(D46:D48)</f>
        <v>-7812482</v>
      </c>
      <c r="E45" s="242">
        <f>SUM(E46:E48)</f>
        <v>-2227572.98</v>
      </c>
      <c r="F45" s="295">
        <f>E45/D45</f>
        <v>0.28512999837951625</v>
      </c>
    </row>
    <row r="46" spans="1:8" x14ac:dyDescent="0.2">
      <c r="A46" s="236" t="s">
        <v>211</v>
      </c>
      <c r="B46" s="237"/>
      <c r="C46" s="243" t="s">
        <v>212</v>
      </c>
      <c r="D46" s="201">
        <v>-5115635</v>
      </c>
      <c r="E46" s="202">
        <v>-1132080</v>
      </c>
      <c r="F46" s="239">
        <f>E46/D46</f>
        <v>0.22129804022374544</v>
      </c>
    </row>
    <row r="47" spans="1:8" x14ac:dyDescent="0.2">
      <c r="A47" s="236" t="s">
        <v>213</v>
      </c>
      <c r="B47" s="237"/>
      <c r="C47" s="243" t="s">
        <v>214</v>
      </c>
      <c r="D47" s="201">
        <v>-2663779</v>
      </c>
      <c r="E47" s="202">
        <f>-95468.38-980000</f>
        <v>-1075468.3799999999</v>
      </c>
      <c r="F47" s="239">
        <f t="shared" ref="F47:F48" si="1">E47/D47</f>
        <v>0.40373784011361297</v>
      </c>
    </row>
    <row r="48" spans="1:8" ht="13.5" thickBot="1" x14ac:dyDescent="0.25">
      <c r="A48" s="236" t="s">
        <v>215</v>
      </c>
      <c r="B48" s="244"/>
      <c r="C48" s="243" t="s">
        <v>216</v>
      </c>
      <c r="D48" s="201">
        <v>-33068</v>
      </c>
      <c r="E48" s="245">
        <v>-20024.599999999999</v>
      </c>
      <c r="F48" s="239">
        <f t="shared" si="1"/>
        <v>0.60555824361920885</v>
      </c>
    </row>
    <row r="49" spans="1:6" ht="13.5" thickBot="1" x14ac:dyDescent="0.25">
      <c r="A49" s="215">
        <v>1001</v>
      </c>
      <c r="B49" s="186" t="s">
        <v>248</v>
      </c>
      <c r="C49" s="246"/>
      <c r="D49" s="247">
        <f>D5+D22+D30+D40+D50</f>
        <v>-11487966</v>
      </c>
      <c r="E49" s="248">
        <f>E5+E22+E30+E40+E50</f>
        <v>8981532.9400000051</v>
      </c>
      <c r="F49" s="191">
        <f t="shared" si="0"/>
        <v>-0.78182098902451536</v>
      </c>
    </row>
    <row r="50" spans="1:6" ht="13.5" thickBot="1" x14ac:dyDescent="0.25">
      <c r="A50" s="215"/>
      <c r="B50" s="186" t="s">
        <v>249</v>
      </c>
      <c r="C50" s="246"/>
      <c r="D50" s="249">
        <v>628128</v>
      </c>
      <c r="E50" s="250">
        <v>0</v>
      </c>
      <c r="F50" s="251">
        <f t="shared" si="0"/>
        <v>0</v>
      </c>
    </row>
    <row r="51" spans="1:6" ht="13.5" thickBot="1" x14ac:dyDescent="0.25">
      <c r="A51" s="252"/>
      <c r="B51" s="253"/>
      <c r="C51" s="254"/>
      <c r="D51" s="255"/>
      <c r="E51" s="256"/>
      <c r="F51" s="257"/>
    </row>
    <row r="52" spans="1:6" x14ac:dyDescent="0.2">
      <c r="A52" s="258"/>
      <c r="B52" s="331" t="s">
        <v>217</v>
      </c>
      <c r="C52" s="332"/>
      <c r="D52" s="259">
        <f>SUM(D53:D61)</f>
        <v>197831137</v>
      </c>
      <c r="E52" s="260">
        <f>SUM(E53:E61)</f>
        <v>107092823.20999998</v>
      </c>
      <c r="F52" s="261">
        <f>E52/D52</f>
        <v>0.54133451808448119</v>
      </c>
    </row>
    <row r="53" spans="1:6" x14ac:dyDescent="0.2">
      <c r="A53" s="262" t="s">
        <v>218</v>
      </c>
      <c r="B53" s="263" t="s">
        <v>219</v>
      </c>
      <c r="C53" s="264"/>
      <c r="D53" s="265">
        <v>15957152</v>
      </c>
      <c r="E53" s="266">
        <v>7958708.5600000015</v>
      </c>
      <c r="F53" s="267">
        <f t="shared" ref="F53:F60" si="2">E53/D53</f>
        <v>0.49875495075813037</v>
      </c>
    </row>
    <row r="54" spans="1:6" x14ac:dyDescent="0.2">
      <c r="A54" s="268" t="s">
        <v>220</v>
      </c>
      <c r="B54" s="269" t="s">
        <v>221</v>
      </c>
      <c r="C54" s="270"/>
      <c r="D54" s="265">
        <v>649092</v>
      </c>
      <c r="E54" s="266">
        <v>359143.53999999992</v>
      </c>
      <c r="F54" s="267">
        <f t="shared" si="2"/>
        <v>0.55330144263062853</v>
      </c>
    </row>
    <row r="55" spans="1:6" x14ac:dyDescent="0.2">
      <c r="A55" s="268" t="s">
        <v>222</v>
      </c>
      <c r="B55" s="269" t="s">
        <v>223</v>
      </c>
      <c r="C55" s="270"/>
      <c r="D55" s="265">
        <v>26996410</v>
      </c>
      <c r="E55" s="266">
        <v>14274922.869999999</v>
      </c>
      <c r="F55" s="267">
        <f t="shared" si="2"/>
        <v>0.5287711540164044</v>
      </c>
    </row>
    <row r="56" spans="1:6" x14ac:dyDescent="0.2">
      <c r="A56" s="268" t="s">
        <v>224</v>
      </c>
      <c r="B56" s="269" t="s">
        <v>225</v>
      </c>
      <c r="C56" s="270"/>
      <c r="D56" s="265">
        <v>7164429</v>
      </c>
      <c r="E56" s="266">
        <v>4043970.02</v>
      </c>
      <c r="F56" s="267">
        <f t="shared" si="2"/>
        <v>0.56445112653080942</v>
      </c>
    </row>
    <row r="57" spans="1:6" x14ac:dyDescent="0.2">
      <c r="A57" s="268" t="s">
        <v>226</v>
      </c>
      <c r="B57" s="269" t="s">
        <v>227</v>
      </c>
      <c r="C57" s="270"/>
      <c r="D57" s="265">
        <v>5402742</v>
      </c>
      <c r="E57" s="266">
        <v>1899159.4400000002</v>
      </c>
      <c r="F57" s="267">
        <f t="shared" si="2"/>
        <v>0.35151769971618119</v>
      </c>
    </row>
    <row r="58" spans="1:6" x14ac:dyDescent="0.2">
      <c r="A58" s="268" t="s">
        <v>228</v>
      </c>
      <c r="B58" s="269" t="s">
        <v>229</v>
      </c>
      <c r="C58" s="270"/>
      <c r="D58" s="265">
        <v>758920</v>
      </c>
      <c r="E58" s="266">
        <v>332707.78000000003</v>
      </c>
      <c r="F58" s="267">
        <f t="shared" si="2"/>
        <v>0.43839637906498713</v>
      </c>
    </row>
    <row r="59" spans="1:6" x14ac:dyDescent="0.2">
      <c r="A59" s="268" t="s">
        <v>230</v>
      </c>
      <c r="B59" s="269" t="s">
        <v>231</v>
      </c>
      <c r="C59" s="270"/>
      <c r="D59" s="265">
        <v>16791969</v>
      </c>
      <c r="E59" s="266">
        <v>9321749.5700000003</v>
      </c>
      <c r="F59" s="267">
        <f t="shared" si="2"/>
        <v>0.5551314184774877</v>
      </c>
    </row>
    <row r="60" spans="1:6" x14ac:dyDescent="0.2">
      <c r="A60" s="268" t="s">
        <v>232</v>
      </c>
      <c r="B60" s="269" t="s">
        <v>233</v>
      </c>
      <c r="C60" s="270"/>
      <c r="D60" s="265">
        <v>105093790</v>
      </c>
      <c r="E60" s="266">
        <v>60404840.269999988</v>
      </c>
      <c r="F60" s="267">
        <f t="shared" si="2"/>
        <v>0.5747707858856359</v>
      </c>
    </row>
    <row r="61" spans="1:6" x14ac:dyDescent="0.2">
      <c r="A61" s="268" t="s">
        <v>234</v>
      </c>
      <c r="B61" s="269" t="s">
        <v>235</v>
      </c>
      <c r="C61" s="270"/>
      <c r="D61" s="265">
        <v>19016633</v>
      </c>
      <c r="E61" s="266">
        <v>8497621.1599999983</v>
      </c>
      <c r="F61" s="267">
        <f>E61/D61</f>
        <v>0.44685203526828321</v>
      </c>
    </row>
    <row r="63" spans="1:6" x14ac:dyDescent="0.2">
      <c r="D63" s="317"/>
      <c r="E63" s="317"/>
      <c r="F63" s="318"/>
    </row>
    <row r="64" spans="1:6" x14ac:dyDescent="0.2">
      <c r="D64" s="170"/>
      <c r="E64" s="170"/>
      <c r="F64" s="318"/>
    </row>
    <row r="65" spans="3:6" x14ac:dyDescent="0.2">
      <c r="D65" s="170"/>
      <c r="E65" s="170"/>
      <c r="F65" s="318"/>
    </row>
    <row r="66" spans="3:6" x14ac:dyDescent="0.2">
      <c r="C66" s="321"/>
      <c r="D66" s="170"/>
      <c r="E66" s="170"/>
    </row>
    <row r="68" spans="3:6" x14ac:dyDescent="0.2">
      <c r="E68" s="170"/>
    </row>
  </sheetData>
  <mergeCells count="5">
    <mergeCell ref="A2:C2"/>
    <mergeCell ref="D3:D4"/>
    <mergeCell ref="E3:E4"/>
    <mergeCell ref="F3:F4"/>
    <mergeCell ref="B52:C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zoomScaleNormal="100" zoomScalePageLayoutView="90" workbookViewId="0">
      <pane ySplit="8" topLeftCell="A9" activePane="bottomLeft" state="frozen"/>
      <selection pane="bottomLeft" activeCell="O14" sqref="O14"/>
    </sheetView>
  </sheetViews>
  <sheetFormatPr defaultColWidth="9.140625" defaultRowHeight="15" x14ac:dyDescent="0.25"/>
  <cols>
    <col min="1" max="1" width="0.85546875" style="1" customWidth="1"/>
    <col min="2" max="2" width="45.5703125" style="320" customWidth="1"/>
    <col min="3" max="3" width="4.42578125" style="127" customWidth="1"/>
    <col min="4" max="4" width="11.85546875" style="134" hidden="1" customWidth="1"/>
    <col min="5" max="6" width="11.85546875" style="128" customWidth="1"/>
    <col min="7" max="7" width="12.28515625" style="129" customWidth="1"/>
    <col min="8" max="8" width="12.85546875" style="2" customWidth="1"/>
    <col min="9" max="9" width="11.5703125" style="1" customWidth="1"/>
    <col min="10" max="16384" width="9.140625" style="2"/>
  </cols>
  <sheetData>
    <row r="1" spans="1:9" x14ac:dyDescent="0.25">
      <c r="B1" s="333" t="s">
        <v>0</v>
      </c>
      <c r="C1" s="333"/>
      <c r="D1" s="333"/>
      <c r="E1" s="333"/>
      <c r="F1" s="333"/>
      <c r="G1" s="333"/>
      <c r="H1" s="333"/>
    </row>
    <row r="2" spans="1:9" x14ac:dyDescent="0.25">
      <c r="B2" s="3"/>
      <c r="C2" s="4"/>
      <c r="D2" s="130"/>
      <c r="E2" s="5"/>
      <c r="F2" s="5"/>
      <c r="G2" s="6"/>
      <c r="H2" s="7" t="s">
        <v>1</v>
      </c>
    </row>
    <row r="3" spans="1:9" s="10" customFormat="1" ht="14.1" customHeight="1" x14ac:dyDescent="0.2">
      <c r="A3" s="8"/>
      <c r="B3" s="304"/>
      <c r="C3" s="308" t="s">
        <v>250</v>
      </c>
      <c r="D3" s="131" t="s">
        <v>145</v>
      </c>
      <c r="E3" s="334" t="s">
        <v>142</v>
      </c>
      <c r="F3" s="335"/>
      <c r="G3" s="336" t="s">
        <v>143</v>
      </c>
      <c r="H3" s="337"/>
      <c r="I3" s="362" t="s">
        <v>247</v>
      </c>
    </row>
    <row r="4" spans="1:9" s="10" customFormat="1" x14ac:dyDescent="0.2">
      <c r="A4" s="11"/>
      <c r="B4" s="305"/>
      <c r="C4" s="309"/>
      <c r="D4" s="132" t="s">
        <v>146</v>
      </c>
      <c r="E4" s="12" t="s">
        <v>2</v>
      </c>
      <c r="F4" s="12" t="s">
        <v>3</v>
      </c>
      <c r="G4" s="12" t="s">
        <v>2</v>
      </c>
      <c r="H4" s="13" t="s">
        <v>3</v>
      </c>
      <c r="I4" s="363" t="s">
        <v>157</v>
      </c>
    </row>
    <row r="5" spans="1:9" s="10" customFormat="1" ht="28.5" x14ac:dyDescent="0.2">
      <c r="A5" s="14"/>
      <c r="B5" s="15" t="s">
        <v>4</v>
      </c>
      <c r="C5" s="306"/>
      <c r="D5" s="16">
        <f>SUM(D6:D8)</f>
        <v>39741336</v>
      </c>
      <c r="E5" s="16">
        <f t="shared" ref="E5:H5" si="0">SUM(E6:E8)</f>
        <v>30580287</v>
      </c>
      <c r="F5" s="16">
        <f t="shared" si="0"/>
        <v>7535590</v>
      </c>
      <c r="G5" s="16">
        <f t="shared" si="0"/>
        <v>18960903.670000002</v>
      </c>
      <c r="H5" s="17">
        <f t="shared" si="0"/>
        <v>1895962.71</v>
      </c>
      <c r="I5" s="364">
        <f>(G5+H5)/(E5+F5)</f>
        <v>0.5471962872584567</v>
      </c>
    </row>
    <row r="6" spans="1:9" ht="16.5" customHeight="1" x14ac:dyDescent="0.25">
      <c r="A6" s="18"/>
      <c r="B6" s="19" t="s">
        <v>5</v>
      </c>
      <c r="C6" s="20" t="s">
        <v>6</v>
      </c>
      <c r="D6" s="21">
        <f>SUMIFS($D$10:$D$175,$C$10:$C$175,C6)</f>
        <v>37017808</v>
      </c>
      <c r="E6" s="21">
        <f>SUMIFS($E$10:$E$175,$C$10:$C$175,C6)</f>
        <v>29039186</v>
      </c>
      <c r="F6" s="21">
        <f>SUMIFS($F$10:$F$175,$C$10:$C$175,C6)</f>
        <v>6180590</v>
      </c>
      <c r="G6" s="21">
        <f>SUMIFS($G$10:$G$175,$C$10:$C$175,C6)</f>
        <v>18660051.670000002</v>
      </c>
      <c r="H6" s="93">
        <f>SUMIFS($H$10:$H$175,$C$10:$C$175,C6)</f>
        <v>1464079.49</v>
      </c>
      <c r="I6" s="303">
        <f t="shared" ref="I6:I69" si="1">(G6+H6)/(E6+F6)</f>
        <v>0.57138725584171801</v>
      </c>
    </row>
    <row r="7" spans="1:9" x14ac:dyDescent="0.25">
      <c r="A7" s="18"/>
      <c r="B7" s="19" t="s">
        <v>7</v>
      </c>
      <c r="C7" s="20" t="s">
        <v>8</v>
      </c>
      <c r="D7" s="21">
        <f>SUMIFS($D$10:$D$175,$C$10:$C$175,C7)</f>
        <v>2030385</v>
      </c>
      <c r="E7" s="21">
        <f>SUMIFS($E$10:$E$175,$C$10:$C$175,C7)</f>
        <v>847958</v>
      </c>
      <c r="F7" s="21">
        <f>SUMIFS($F$10:$F$175,$C$10:$C$175,C7)</f>
        <v>1355000</v>
      </c>
      <c r="G7" s="21">
        <f>SUMIFS($G$10:$G$175,$C$10:$C$175,C7)</f>
        <v>134732</v>
      </c>
      <c r="H7" s="93">
        <f>SUMIFS($H$10:$H$175,$C$10:$C$175,C7)</f>
        <v>431883.22</v>
      </c>
      <c r="I7" s="303">
        <f t="shared" si="1"/>
        <v>0.25720654683384792</v>
      </c>
    </row>
    <row r="8" spans="1:9" s="10" customFormat="1" ht="16.5" customHeight="1" x14ac:dyDescent="0.25">
      <c r="A8" s="11"/>
      <c r="B8" s="23" t="s">
        <v>9</v>
      </c>
      <c r="C8" s="307" t="s">
        <v>10</v>
      </c>
      <c r="D8" s="21">
        <f>SUMIFS($D$10:$D$175,$C$10:$C$175,C8)</f>
        <v>693143</v>
      </c>
      <c r="E8" s="21">
        <f>SUMIFS($E$10:$E$175,$C$10:$C$175,C8)</f>
        <v>693143</v>
      </c>
      <c r="F8" s="21">
        <f>SUMIFS($F$10:$F$175,$C$10:$C$175,C8)</f>
        <v>0</v>
      </c>
      <c r="G8" s="21">
        <f>SUMIFS($G$10:$G$175,$C$10:$C$175,C8)</f>
        <v>166120</v>
      </c>
      <c r="H8" s="135">
        <f>SUMIFS($H$10:$H$175,$C$10:$C$175,C8)</f>
        <v>0</v>
      </c>
      <c r="I8" s="365">
        <f t="shared" si="1"/>
        <v>0.23966194565912086</v>
      </c>
    </row>
    <row r="9" spans="1:9" s="26" customFormat="1" ht="20.25" customHeight="1" x14ac:dyDescent="0.2">
      <c r="A9" s="25"/>
      <c r="B9" s="338" t="s">
        <v>11</v>
      </c>
      <c r="C9" s="338"/>
      <c r="D9" s="338"/>
      <c r="E9" s="338"/>
      <c r="F9" s="338"/>
      <c r="G9" s="338"/>
      <c r="H9" s="338"/>
      <c r="I9" s="296"/>
    </row>
    <row r="10" spans="1:9" s="10" customFormat="1" ht="21" customHeight="1" x14ac:dyDescent="0.2">
      <c r="A10" s="8"/>
      <c r="B10" s="15" t="s">
        <v>12</v>
      </c>
      <c r="C10" s="306"/>
      <c r="D10" s="27">
        <f t="shared" ref="D10" si="2">SUM(D11,D13)</f>
        <v>2460815</v>
      </c>
      <c r="E10" s="27">
        <v>2356695</v>
      </c>
      <c r="F10" s="27">
        <v>0</v>
      </c>
      <c r="G10" s="27">
        <v>1026954.6400000001</v>
      </c>
      <c r="H10" s="271">
        <v>0</v>
      </c>
      <c r="I10" s="316">
        <f t="shared" si="1"/>
        <v>0.43576052055951242</v>
      </c>
    </row>
    <row r="11" spans="1:9" ht="17.25" customHeight="1" x14ac:dyDescent="0.25">
      <c r="A11" s="18"/>
      <c r="B11" s="28" t="s">
        <v>13</v>
      </c>
      <c r="C11" s="29"/>
      <c r="D11" s="30">
        <f>SUM(D12)</f>
        <v>693143</v>
      </c>
      <c r="E11" s="30">
        <v>693143</v>
      </c>
      <c r="F11" s="30">
        <v>0</v>
      </c>
      <c r="G11" s="30">
        <v>166120</v>
      </c>
      <c r="H11" s="272">
        <v>0</v>
      </c>
      <c r="I11" s="342">
        <f t="shared" si="1"/>
        <v>0.23966194565912086</v>
      </c>
    </row>
    <row r="12" spans="1:9" ht="16.5" customHeight="1" x14ac:dyDescent="0.25">
      <c r="A12" s="18"/>
      <c r="B12" s="31" t="s">
        <v>14</v>
      </c>
      <c r="C12" s="20" t="s">
        <v>10</v>
      </c>
      <c r="D12" s="21">
        <v>693143</v>
      </c>
      <c r="E12" s="21">
        <v>693143</v>
      </c>
      <c r="F12" s="21">
        <v>0</v>
      </c>
      <c r="G12" s="22">
        <v>166120</v>
      </c>
      <c r="H12" s="273">
        <v>0</v>
      </c>
      <c r="I12" s="313">
        <f t="shared" si="1"/>
        <v>0.23966194565912086</v>
      </c>
    </row>
    <row r="13" spans="1:9" ht="17.25" customHeight="1" x14ac:dyDescent="0.25">
      <c r="A13" s="18"/>
      <c r="B13" s="32" t="s">
        <v>15</v>
      </c>
      <c r="C13" s="33"/>
      <c r="D13" s="30">
        <f t="shared" ref="D13" si="3">SUM(D14:D19)</f>
        <v>1767672</v>
      </c>
      <c r="E13" s="30">
        <v>1663552</v>
      </c>
      <c r="F13" s="30">
        <v>0</v>
      </c>
      <c r="G13" s="30">
        <v>860834.64000000013</v>
      </c>
      <c r="H13" s="272">
        <v>0</v>
      </c>
      <c r="I13" s="342">
        <f t="shared" si="1"/>
        <v>0.51746782787673617</v>
      </c>
    </row>
    <row r="14" spans="1:9" x14ac:dyDescent="0.25">
      <c r="A14" s="18"/>
      <c r="B14" s="31" t="s">
        <v>16</v>
      </c>
      <c r="C14" s="20" t="s">
        <v>6</v>
      </c>
      <c r="D14" s="21">
        <v>967672</v>
      </c>
      <c r="E14" s="21">
        <v>967672</v>
      </c>
      <c r="F14" s="21">
        <v>0</v>
      </c>
      <c r="G14" s="22">
        <v>823749.28</v>
      </c>
      <c r="H14" s="273">
        <v>0</v>
      </c>
      <c r="I14" s="313">
        <f t="shared" si="1"/>
        <v>0.85126910771418418</v>
      </c>
    </row>
    <row r="15" spans="1:9" x14ac:dyDescent="0.25">
      <c r="A15" s="18"/>
      <c r="B15" s="31" t="s">
        <v>17</v>
      </c>
      <c r="C15" s="20" t="s">
        <v>6</v>
      </c>
      <c r="D15" s="21">
        <v>135000</v>
      </c>
      <c r="E15" s="21">
        <v>135000</v>
      </c>
      <c r="F15" s="21">
        <v>0</v>
      </c>
      <c r="G15" s="22">
        <v>0</v>
      </c>
      <c r="H15" s="273">
        <v>0</v>
      </c>
      <c r="I15" s="313">
        <f t="shared" si="1"/>
        <v>0</v>
      </c>
    </row>
    <row r="16" spans="1:9" x14ac:dyDescent="0.25">
      <c r="A16" s="18"/>
      <c r="B16" s="31" t="s">
        <v>18</v>
      </c>
      <c r="C16" s="20" t="s">
        <v>6</v>
      </c>
      <c r="D16" s="21">
        <v>545000</v>
      </c>
      <c r="E16" s="21">
        <v>540880</v>
      </c>
      <c r="F16" s="21">
        <v>0</v>
      </c>
      <c r="G16" s="22">
        <v>18474.3</v>
      </c>
      <c r="H16" s="273">
        <v>0</v>
      </c>
      <c r="I16" s="313">
        <f t="shared" si="1"/>
        <v>3.4156005028841883E-2</v>
      </c>
    </row>
    <row r="17" spans="1:9" ht="30" x14ac:dyDescent="0.25">
      <c r="A17" s="18"/>
      <c r="B17" s="31" t="s">
        <v>19</v>
      </c>
      <c r="C17" s="34" t="s">
        <v>6</v>
      </c>
      <c r="D17" s="35">
        <v>50000</v>
      </c>
      <c r="E17" s="35">
        <v>0</v>
      </c>
      <c r="F17" s="35">
        <v>0</v>
      </c>
      <c r="G17" s="36">
        <v>0</v>
      </c>
      <c r="H17" s="274">
        <v>0</v>
      </c>
      <c r="I17" s="301" t="s">
        <v>206</v>
      </c>
    </row>
    <row r="18" spans="1:9" x14ac:dyDescent="0.25">
      <c r="A18" s="18"/>
      <c r="B18" s="31" t="s">
        <v>20</v>
      </c>
      <c r="C18" s="20" t="s">
        <v>6</v>
      </c>
      <c r="D18" s="21">
        <v>50000</v>
      </c>
      <c r="E18" s="21">
        <v>0</v>
      </c>
      <c r="F18" s="21">
        <v>0</v>
      </c>
      <c r="G18" s="22">
        <v>0</v>
      </c>
      <c r="H18" s="273">
        <v>0</v>
      </c>
      <c r="I18" s="313" t="s">
        <v>206</v>
      </c>
    </row>
    <row r="19" spans="1:9" x14ac:dyDescent="0.25">
      <c r="A19" s="18"/>
      <c r="B19" s="31" t="s">
        <v>21</v>
      </c>
      <c r="C19" s="20" t="s">
        <v>6</v>
      </c>
      <c r="D19" s="21">
        <v>20000</v>
      </c>
      <c r="E19" s="21">
        <v>20000</v>
      </c>
      <c r="F19" s="21">
        <v>0</v>
      </c>
      <c r="G19" s="22">
        <v>18611.060000000001</v>
      </c>
      <c r="H19" s="273">
        <v>0</v>
      </c>
      <c r="I19" s="313">
        <f t="shared" si="1"/>
        <v>0.93055300000000007</v>
      </c>
    </row>
    <row r="20" spans="1:9" s="10" customFormat="1" x14ac:dyDescent="0.2">
      <c r="A20" s="14"/>
      <c r="B20" s="37" t="s">
        <v>22</v>
      </c>
      <c r="C20" s="38"/>
      <c r="D20" s="39">
        <v>0</v>
      </c>
      <c r="E20" s="39">
        <v>0</v>
      </c>
      <c r="F20" s="39">
        <v>0</v>
      </c>
      <c r="G20" s="27">
        <v>0</v>
      </c>
      <c r="H20" s="271">
        <v>0</v>
      </c>
      <c r="I20" s="316" t="s">
        <v>206</v>
      </c>
    </row>
    <row r="21" spans="1:9" s="10" customFormat="1" ht="21" customHeight="1" x14ac:dyDescent="0.2">
      <c r="A21" s="8"/>
      <c r="B21" s="40" t="s">
        <v>23</v>
      </c>
      <c r="C21" s="41"/>
      <c r="D21" s="42">
        <f t="shared" ref="D21" si="4">SUM(D22,D23,D42,D45,D47,D49)</f>
        <v>12879036</v>
      </c>
      <c r="E21" s="42">
        <v>8745636</v>
      </c>
      <c r="F21" s="42">
        <v>2329000</v>
      </c>
      <c r="G21" s="42">
        <v>4904422.41</v>
      </c>
      <c r="H21" s="275">
        <v>821647.71</v>
      </c>
      <c r="I21" s="343">
        <f t="shared" si="1"/>
        <v>0.51704364098287292</v>
      </c>
    </row>
    <row r="22" spans="1:9" s="10" customFormat="1" ht="20.25" customHeight="1" x14ac:dyDescent="0.2">
      <c r="A22" s="14"/>
      <c r="B22" s="43" t="s">
        <v>24</v>
      </c>
      <c r="C22" s="44" t="s">
        <v>6</v>
      </c>
      <c r="D22" s="45">
        <v>300000</v>
      </c>
      <c r="E22" s="45">
        <v>800000</v>
      </c>
      <c r="F22" s="45">
        <v>0</v>
      </c>
      <c r="G22" s="45">
        <v>576087</v>
      </c>
      <c r="H22" s="276">
        <v>0</v>
      </c>
      <c r="I22" s="344">
        <f t="shared" si="1"/>
        <v>0.72010874999999996</v>
      </c>
    </row>
    <row r="23" spans="1:9" s="1" customFormat="1" ht="17.25" customHeight="1" x14ac:dyDescent="0.25">
      <c r="A23" s="18"/>
      <c r="B23" s="46" t="s">
        <v>25</v>
      </c>
      <c r="C23" s="47"/>
      <c r="D23" s="30">
        <f t="shared" ref="D23" si="5">SUM(D24,D34:D35,D41,)</f>
        <v>10560036</v>
      </c>
      <c r="E23" s="30">
        <v>7235436</v>
      </c>
      <c r="F23" s="30">
        <v>1000000</v>
      </c>
      <c r="G23" s="30">
        <v>3878544.21</v>
      </c>
      <c r="H23" s="272">
        <v>400978.29</v>
      </c>
      <c r="I23" s="342">
        <f t="shared" si="1"/>
        <v>0.51964735078992785</v>
      </c>
    </row>
    <row r="24" spans="1:9" ht="29.25" x14ac:dyDescent="0.25">
      <c r="A24" s="18"/>
      <c r="B24" s="48" t="s">
        <v>26</v>
      </c>
      <c r="C24" s="44" t="s">
        <v>6</v>
      </c>
      <c r="D24" s="50">
        <f t="shared" ref="D24" si="6">SUM(D25:D33)</f>
        <v>6615036</v>
      </c>
      <c r="E24" s="50">
        <v>6185036</v>
      </c>
      <c r="F24" s="50">
        <v>1000000</v>
      </c>
      <c r="G24" s="50">
        <v>3796280.13</v>
      </c>
      <c r="H24" s="277">
        <v>400978.29</v>
      </c>
      <c r="I24" s="345">
        <f t="shared" si="1"/>
        <v>0.58416665135707047</v>
      </c>
    </row>
    <row r="25" spans="1:9" x14ac:dyDescent="0.25">
      <c r="A25" s="18"/>
      <c r="B25" s="51" t="s">
        <v>27</v>
      </c>
      <c r="C25" s="52"/>
      <c r="D25" s="35">
        <v>3100000</v>
      </c>
      <c r="E25" s="35">
        <v>2100000</v>
      </c>
      <c r="F25" s="35">
        <v>1000000</v>
      </c>
      <c r="G25" s="36">
        <v>1520800.8800000001</v>
      </c>
      <c r="H25" s="273">
        <v>400978.29</v>
      </c>
      <c r="I25" s="313">
        <f t="shared" si="1"/>
        <v>0.6199287645161291</v>
      </c>
    </row>
    <row r="26" spans="1:9" x14ac:dyDescent="0.25">
      <c r="A26" s="18"/>
      <c r="B26" s="51" t="s">
        <v>28</v>
      </c>
      <c r="C26" s="52"/>
      <c r="D26" s="21">
        <v>690036</v>
      </c>
      <c r="E26" s="21">
        <v>841036</v>
      </c>
      <c r="F26" s="21">
        <v>0</v>
      </c>
      <c r="G26" s="22">
        <v>743561.16</v>
      </c>
      <c r="H26" s="273">
        <v>0</v>
      </c>
      <c r="I26" s="313">
        <f t="shared" si="1"/>
        <v>0.88410146533560996</v>
      </c>
    </row>
    <row r="27" spans="1:9" ht="15.75" customHeight="1" x14ac:dyDescent="0.25">
      <c r="A27" s="18"/>
      <c r="B27" s="51" t="s">
        <v>29</v>
      </c>
      <c r="C27" s="52"/>
      <c r="D27" s="21">
        <v>600000</v>
      </c>
      <c r="E27" s="21">
        <v>600000</v>
      </c>
      <c r="F27" s="21">
        <v>0</v>
      </c>
      <c r="G27" s="22">
        <v>415191.9</v>
      </c>
      <c r="H27" s="273">
        <v>0</v>
      </c>
      <c r="I27" s="313">
        <f t="shared" si="1"/>
        <v>0.69198650000000006</v>
      </c>
    </row>
    <row r="28" spans="1:9" ht="15.75" customHeight="1" x14ac:dyDescent="0.25">
      <c r="A28" s="18"/>
      <c r="B28" s="51" t="s">
        <v>30</v>
      </c>
      <c r="C28" s="52"/>
      <c r="D28" s="21">
        <v>525000</v>
      </c>
      <c r="E28" s="21">
        <v>525000</v>
      </c>
      <c r="F28" s="21">
        <v>0</v>
      </c>
      <c r="G28" s="22">
        <v>456383.05</v>
      </c>
      <c r="H28" s="273">
        <v>0</v>
      </c>
      <c r="I28" s="313">
        <f t="shared" si="1"/>
        <v>0.86930104761904758</v>
      </c>
    </row>
    <row r="29" spans="1:9" x14ac:dyDescent="0.25">
      <c r="A29" s="18"/>
      <c r="B29" s="51" t="s">
        <v>31</v>
      </c>
      <c r="C29" s="52"/>
      <c r="D29" s="21">
        <v>500000</v>
      </c>
      <c r="E29" s="21">
        <v>750000</v>
      </c>
      <c r="F29" s="21">
        <v>0</v>
      </c>
      <c r="G29" s="22">
        <v>0</v>
      </c>
      <c r="H29" s="273">
        <v>0</v>
      </c>
      <c r="I29" s="313">
        <f t="shared" si="1"/>
        <v>0</v>
      </c>
    </row>
    <row r="30" spans="1:9" x14ac:dyDescent="0.25">
      <c r="A30" s="18"/>
      <c r="B30" s="51" t="s">
        <v>32</v>
      </c>
      <c r="C30" s="52"/>
      <c r="D30" s="21">
        <v>400000</v>
      </c>
      <c r="E30" s="21">
        <v>532000</v>
      </c>
      <c r="F30" s="21">
        <v>0</v>
      </c>
      <c r="G30" s="22">
        <v>450521.1</v>
      </c>
      <c r="H30" s="273">
        <v>0</v>
      </c>
      <c r="I30" s="313">
        <f t="shared" si="1"/>
        <v>0.84684417293233083</v>
      </c>
    </row>
    <row r="31" spans="1:9" x14ac:dyDescent="0.25">
      <c r="A31" s="18"/>
      <c r="B31" s="51" t="s">
        <v>33</v>
      </c>
      <c r="C31" s="52"/>
      <c r="D31" s="21">
        <v>350000</v>
      </c>
      <c r="E31" s="21">
        <v>427000</v>
      </c>
      <c r="F31" s="21">
        <v>0</v>
      </c>
      <c r="G31" s="22">
        <v>124488.46</v>
      </c>
      <c r="H31" s="273">
        <v>0</v>
      </c>
      <c r="I31" s="313">
        <f t="shared" si="1"/>
        <v>0.29154206088992973</v>
      </c>
    </row>
    <row r="32" spans="1:9" x14ac:dyDescent="0.25">
      <c r="A32" s="18"/>
      <c r="B32" s="51" t="s">
        <v>34</v>
      </c>
      <c r="C32" s="52"/>
      <c r="D32" s="21">
        <v>250000</v>
      </c>
      <c r="E32" s="21">
        <v>0</v>
      </c>
      <c r="F32" s="21">
        <v>0</v>
      </c>
      <c r="G32" s="22">
        <v>0</v>
      </c>
      <c r="H32" s="273">
        <v>0</v>
      </c>
      <c r="I32" s="313" t="s">
        <v>206</v>
      </c>
    </row>
    <row r="33" spans="1:9" s="1" customFormat="1" x14ac:dyDescent="0.25">
      <c r="A33" s="18"/>
      <c r="B33" s="51" t="s">
        <v>35</v>
      </c>
      <c r="C33" s="52"/>
      <c r="D33" s="21">
        <v>200000</v>
      </c>
      <c r="E33" s="21">
        <v>410000</v>
      </c>
      <c r="F33" s="21">
        <v>0</v>
      </c>
      <c r="G33" s="22">
        <v>85333.579999999987</v>
      </c>
      <c r="H33" s="273">
        <v>0</v>
      </c>
      <c r="I33" s="313">
        <f t="shared" si="1"/>
        <v>0.20813068292682924</v>
      </c>
    </row>
    <row r="34" spans="1:9" s="1" customFormat="1" ht="19.5" customHeight="1" x14ac:dyDescent="0.25">
      <c r="A34" s="18"/>
      <c r="B34" s="48" t="s">
        <v>36</v>
      </c>
      <c r="C34" s="52" t="s">
        <v>6</v>
      </c>
      <c r="D34" s="49">
        <v>1290000</v>
      </c>
      <c r="E34" s="49">
        <v>891800</v>
      </c>
      <c r="F34" s="49">
        <v>0</v>
      </c>
      <c r="G34" s="50">
        <v>51605.4</v>
      </c>
      <c r="H34" s="277">
        <v>0</v>
      </c>
      <c r="I34" s="345">
        <f t="shared" si="1"/>
        <v>5.7866562009419156E-2</v>
      </c>
    </row>
    <row r="35" spans="1:9" s="1" customFormat="1" x14ac:dyDescent="0.25">
      <c r="A35" s="18"/>
      <c r="B35" s="48" t="s">
        <v>37</v>
      </c>
      <c r="C35" s="52" t="s">
        <v>6</v>
      </c>
      <c r="D35" s="54">
        <f>SUM(D36:D40)</f>
        <v>2655000</v>
      </c>
      <c r="E35" s="54">
        <v>158600</v>
      </c>
      <c r="F35" s="54">
        <v>0</v>
      </c>
      <c r="G35" s="54">
        <v>30658.68</v>
      </c>
      <c r="H35" s="54">
        <v>0</v>
      </c>
      <c r="I35" s="315">
        <f t="shared" si="1"/>
        <v>0.19330819672131147</v>
      </c>
    </row>
    <row r="36" spans="1:9" s="1" customFormat="1" ht="19.5" customHeight="1" x14ac:dyDescent="0.25">
      <c r="A36" s="18"/>
      <c r="B36" s="51" t="s">
        <v>38</v>
      </c>
      <c r="C36" s="52"/>
      <c r="D36" s="21">
        <v>1651400</v>
      </c>
      <c r="E36" s="21">
        <v>6000</v>
      </c>
      <c r="F36" s="21">
        <v>0</v>
      </c>
      <c r="G36" s="22">
        <v>7553.94</v>
      </c>
      <c r="H36" s="273">
        <v>0</v>
      </c>
      <c r="I36" s="313">
        <f t="shared" si="1"/>
        <v>1.2589899999999998</v>
      </c>
    </row>
    <row r="37" spans="1:9" s="1" customFormat="1" ht="17.25" customHeight="1" x14ac:dyDescent="0.25">
      <c r="A37" s="18"/>
      <c r="B37" s="51" t="s">
        <v>39</v>
      </c>
      <c r="C37" s="52"/>
      <c r="D37" s="21">
        <v>853600</v>
      </c>
      <c r="E37" s="21">
        <v>2600</v>
      </c>
      <c r="F37" s="21">
        <v>0</v>
      </c>
      <c r="G37" s="55">
        <v>2304</v>
      </c>
      <c r="H37" s="278">
        <v>0</v>
      </c>
      <c r="I37" s="313">
        <f t="shared" si="1"/>
        <v>0.88615384615384618</v>
      </c>
    </row>
    <row r="38" spans="1:9" s="1" customFormat="1" ht="17.25" customHeight="1" x14ac:dyDescent="0.25">
      <c r="A38" s="18"/>
      <c r="B38" s="51" t="s">
        <v>40</v>
      </c>
      <c r="C38" s="52"/>
      <c r="D38" s="21">
        <v>100000</v>
      </c>
      <c r="E38" s="21">
        <v>100000</v>
      </c>
      <c r="F38" s="21">
        <v>0</v>
      </c>
      <c r="G38" s="55">
        <v>0</v>
      </c>
      <c r="H38" s="278">
        <v>0</v>
      </c>
      <c r="I38" s="313">
        <f t="shared" si="1"/>
        <v>0</v>
      </c>
    </row>
    <row r="39" spans="1:9" s="1" customFormat="1" x14ac:dyDescent="0.25">
      <c r="A39" s="18"/>
      <c r="B39" s="51" t="s">
        <v>41</v>
      </c>
      <c r="C39" s="52"/>
      <c r="D39" s="21">
        <v>50000</v>
      </c>
      <c r="E39" s="21">
        <v>23000</v>
      </c>
      <c r="F39" s="21">
        <v>0</v>
      </c>
      <c r="G39" s="55">
        <v>20800.740000000002</v>
      </c>
      <c r="H39" s="278">
        <v>0</v>
      </c>
      <c r="I39" s="313">
        <f t="shared" si="1"/>
        <v>0.90438000000000007</v>
      </c>
    </row>
    <row r="40" spans="1:9" s="1" customFormat="1" x14ac:dyDescent="0.25">
      <c r="A40" s="18"/>
      <c r="B40" s="51" t="s">
        <v>237</v>
      </c>
      <c r="C40" s="52"/>
      <c r="D40" s="21"/>
      <c r="E40" s="21">
        <v>27000</v>
      </c>
      <c r="F40" s="21">
        <v>0</v>
      </c>
      <c r="G40" s="55">
        <v>0</v>
      </c>
      <c r="H40" s="278">
        <v>0</v>
      </c>
      <c r="I40" s="313">
        <f t="shared" si="1"/>
        <v>0</v>
      </c>
    </row>
    <row r="41" spans="1:9" x14ac:dyDescent="0.25">
      <c r="A41" s="18"/>
      <c r="B41" s="56" t="s">
        <v>42</v>
      </c>
      <c r="C41" s="52" t="s">
        <v>6</v>
      </c>
      <c r="D41" s="21">
        <v>0</v>
      </c>
      <c r="E41" s="21">
        <v>0</v>
      </c>
      <c r="F41" s="21">
        <v>0</v>
      </c>
      <c r="G41" s="57">
        <v>0</v>
      </c>
      <c r="H41" s="54">
        <v>0</v>
      </c>
      <c r="I41" s="315" t="s">
        <v>206</v>
      </c>
    </row>
    <row r="42" spans="1:9" s="62" customFormat="1" x14ac:dyDescent="0.25">
      <c r="A42" s="58"/>
      <c r="B42" s="59" t="s">
        <v>43</v>
      </c>
      <c r="C42" s="60" t="s">
        <v>6</v>
      </c>
      <c r="D42" s="61">
        <f t="shared" ref="D42" si="7">SUM(D43:D44)</f>
        <v>245000</v>
      </c>
      <c r="E42" s="61">
        <v>265200</v>
      </c>
      <c r="F42" s="61">
        <v>0</v>
      </c>
      <c r="G42" s="61">
        <v>232576.19</v>
      </c>
      <c r="H42" s="61">
        <v>0</v>
      </c>
      <c r="I42" s="346">
        <f t="shared" si="1"/>
        <v>0.87698412518853697</v>
      </c>
    </row>
    <row r="43" spans="1:9" s="64" customFormat="1" x14ac:dyDescent="0.25">
      <c r="A43" s="63"/>
      <c r="B43" s="51" t="s">
        <v>44</v>
      </c>
      <c r="C43" s="52"/>
      <c r="D43" s="21">
        <v>195000</v>
      </c>
      <c r="E43" s="21">
        <v>233200</v>
      </c>
      <c r="F43" s="21">
        <v>0</v>
      </c>
      <c r="G43" s="55">
        <v>232576.19</v>
      </c>
      <c r="H43" s="278">
        <v>0</v>
      </c>
      <c r="I43" s="313">
        <f t="shared" si="1"/>
        <v>0.99732500000000002</v>
      </c>
    </row>
    <row r="44" spans="1:9" s="64" customFormat="1" x14ac:dyDescent="0.25">
      <c r="A44" s="63"/>
      <c r="B44" s="51" t="s">
        <v>45</v>
      </c>
      <c r="C44" s="52"/>
      <c r="D44" s="21">
        <v>50000</v>
      </c>
      <c r="E44" s="21">
        <v>32000</v>
      </c>
      <c r="F44" s="21">
        <v>0</v>
      </c>
      <c r="G44" s="55">
        <v>0</v>
      </c>
      <c r="H44" s="278">
        <v>0</v>
      </c>
      <c r="I44" s="313">
        <f t="shared" si="1"/>
        <v>0</v>
      </c>
    </row>
    <row r="45" spans="1:9" s="64" customFormat="1" x14ac:dyDescent="0.25">
      <c r="A45" s="63"/>
      <c r="B45" s="65" t="s">
        <v>46</v>
      </c>
      <c r="C45" s="60" t="s">
        <v>6</v>
      </c>
      <c r="D45" s="67">
        <f t="shared" ref="D45" si="8">SUM(D46:D46)</f>
        <v>200000</v>
      </c>
      <c r="E45" s="67">
        <v>200000</v>
      </c>
      <c r="F45" s="67">
        <v>0</v>
      </c>
      <c r="G45" s="67">
        <v>177135.83</v>
      </c>
      <c r="H45" s="67">
        <v>0</v>
      </c>
      <c r="I45" s="347">
        <f t="shared" si="1"/>
        <v>0.88567914999999997</v>
      </c>
    </row>
    <row r="46" spans="1:9" s="64" customFormat="1" x14ac:dyDescent="0.25">
      <c r="A46" s="63"/>
      <c r="B46" s="51" t="s">
        <v>47</v>
      </c>
      <c r="C46" s="52"/>
      <c r="D46" s="35">
        <v>200000</v>
      </c>
      <c r="E46" s="35">
        <v>200000</v>
      </c>
      <c r="F46" s="35">
        <v>0</v>
      </c>
      <c r="G46" s="36">
        <v>177135.83</v>
      </c>
      <c r="H46" s="274">
        <v>0</v>
      </c>
      <c r="I46" s="301">
        <f t="shared" si="1"/>
        <v>0.88567914999999997</v>
      </c>
    </row>
    <row r="47" spans="1:9" s="62" customFormat="1" ht="19.5" customHeight="1" x14ac:dyDescent="0.25">
      <c r="A47" s="58"/>
      <c r="B47" s="70" t="s">
        <v>48</v>
      </c>
      <c r="C47" s="60" t="s">
        <v>8</v>
      </c>
      <c r="D47" s="72">
        <f t="shared" ref="D47" si="9">SUM(D48)</f>
        <v>85000</v>
      </c>
      <c r="E47" s="72">
        <v>85000</v>
      </c>
      <c r="F47" s="72">
        <v>0</v>
      </c>
      <c r="G47" s="72">
        <v>0</v>
      </c>
      <c r="H47" s="72">
        <v>0</v>
      </c>
      <c r="I47" s="348">
        <f t="shared" si="1"/>
        <v>0</v>
      </c>
    </row>
    <row r="48" spans="1:9" s="73" customFormat="1" x14ac:dyDescent="0.25">
      <c r="A48" s="63"/>
      <c r="B48" s="73" t="s">
        <v>49</v>
      </c>
      <c r="D48" s="73">
        <v>85000</v>
      </c>
      <c r="E48" s="35">
        <v>85000</v>
      </c>
      <c r="F48" s="73">
        <v>0</v>
      </c>
      <c r="G48" s="73">
        <v>0</v>
      </c>
      <c r="H48" s="279">
        <v>0</v>
      </c>
      <c r="I48" s="349">
        <f t="shared" si="1"/>
        <v>0</v>
      </c>
    </row>
    <row r="49" spans="1:9" s="76" customFormat="1" ht="17.25" customHeight="1" x14ac:dyDescent="0.25">
      <c r="A49" s="74"/>
      <c r="B49" s="59" t="s">
        <v>50</v>
      </c>
      <c r="C49" s="60"/>
      <c r="D49" s="75">
        <f t="shared" ref="D49" si="10">SUM(D50:D53)</f>
        <v>1489000</v>
      </c>
      <c r="E49" s="75">
        <v>160000</v>
      </c>
      <c r="F49" s="75">
        <v>1329000</v>
      </c>
      <c r="G49" s="75">
        <v>40079.18</v>
      </c>
      <c r="H49" s="75">
        <v>420669.42</v>
      </c>
      <c r="I49" s="350">
        <f t="shared" si="1"/>
        <v>0.30943492276695767</v>
      </c>
    </row>
    <row r="50" spans="1:9" ht="27" customHeight="1" x14ac:dyDescent="0.25">
      <c r="A50" s="18"/>
      <c r="B50" s="51" t="s">
        <v>51</v>
      </c>
      <c r="C50" s="52" t="s">
        <v>8</v>
      </c>
      <c r="D50" s="77">
        <v>1329000</v>
      </c>
      <c r="E50" s="35">
        <v>0</v>
      </c>
      <c r="F50" s="77">
        <v>1329000</v>
      </c>
      <c r="G50" s="36">
        <v>0</v>
      </c>
      <c r="H50" s="280">
        <v>420669.42</v>
      </c>
      <c r="I50" s="351">
        <f t="shared" si="1"/>
        <v>0.31653079006772006</v>
      </c>
    </row>
    <row r="51" spans="1:9" x14ac:dyDescent="0.25">
      <c r="A51" s="18"/>
      <c r="B51" s="53" t="s">
        <v>52</v>
      </c>
      <c r="C51" s="44" t="s">
        <v>6</v>
      </c>
      <c r="D51" s="35">
        <v>60000</v>
      </c>
      <c r="E51" s="35">
        <v>60000</v>
      </c>
      <c r="F51" s="35">
        <v>0</v>
      </c>
      <c r="G51" s="36">
        <v>24000</v>
      </c>
      <c r="H51" s="274">
        <v>0</v>
      </c>
      <c r="I51" s="301">
        <f t="shared" si="1"/>
        <v>0.4</v>
      </c>
    </row>
    <row r="52" spans="1:9" x14ac:dyDescent="0.25">
      <c r="A52" s="18"/>
      <c r="B52" s="51" t="s">
        <v>53</v>
      </c>
      <c r="C52" s="52" t="s">
        <v>6</v>
      </c>
      <c r="D52" s="21">
        <v>50000</v>
      </c>
      <c r="E52" s="21">
        <v>50000</v>
      </c>
      <c r="F52" s="21">
        <v>0</v>
      </c>
      <c r="G52" s="22">
        <v>206.29</v>
      </c>
      <c r="H52" s="273">
        <v>0</v>
      </c>
      <c r="I52" s="313">
        <f t="shared" si="1"/>
        <v>4.1257999999999998E-3</v>
      </c>
    </row>
    <row r="53" spans="1:9" x14ac:dyDescent="0.25">
      <c r="A53" s="18"/>
      <c r="B53" s="51" t="s">
        <v>54</v>
      </c>
      <c r="C53" s="52" t="s">
        <v>6</v>
      </c>
      <c r="D53" s="21">
        <v>50000</v>
      </c>
      <c r="E53" s="21">
        <v>50000</v>
      </c>
      <c r="F53" s="21">
        <v>0</v>
      </c>
      <c r="G53" s="22">
        <v>15872.89</v>
      </c>
      <c r="H53" s="273">
        <v>0</v>
      </c>
      <c r="I53" s="313">
        <f t="shared" si="1"/>
        <v>0.31745780000000001</v>
      </c>
    </row>
    <row r="54" spans="1:9" s="9" customFormat="1" ht="21" customHeight="1" x14ac:dyDescent="0.2">
      <c r="A54" s="8"/>
      <c r="B54" s="15" t="s">
        <v>55</v>
      </c>
      <c r="C54" s="306"/>
      <c r="D54" s="27">
        <f t="shared" ref="D54" si="11">SUM(D55,D57)</f>
        <v>580600</v>
      </c>
      <c r="E54" s="27">
        <v>454758</v>
      </c>
      <c r="F54" s="27">
        <v>0</v>
      </c>
      <c r="G54" s="27">
        <v>397960.4</v>
      </c>
      <c r="H54" s="27">
        <v>0</v>
      </c>
      <c r="I54" s="352">
        <f t="shared" si="1"/>
        <v>0.87510368151852203</v>
      </c>
    </row>
    <row r="55" spans="1:9" s="9" customFormat="1" ht="17.25" customHeight="1" x14ac:dyDescent="0.2">
      <c r="A55" s="14"/>
      <c r="B55" s="81" t="s">
        <v>56</v>
      </c>
      <c r="C55" s="34"/>
      <c r="D55" s="82">
        <f t="shared" ref="D55" si="12">SUM(D56:D56)</f>
        <v>15000</v>
      </c>
      <c r="E55" s="82">
        <v>15000</v>
      </c>
      <c r="F55" s="82">
        <v>0</v>
      </c>
      <c r="G55" s="82">
        <v>0</v>
      </c>
      <c r="H55" s="82">
        <v>0</v>
      </c>
      <c r="I55" s="297">
        <f t="shared" si="1"/>
        <v>0</v>
      </c>
    </row>
    <row r="56" spans="1:9" s="86" customFormat="1" ht="18" customHeight="1" x14ac:dyDescent="0.25">
      <c r="A56" s="83"/>
      <c r="B56" s="84" t="s">
        <v>57</v>
      </c>
      <c r="C56" s="85" t="s">
        <v>8</v>
      </c>
      <c r="D56" s="35">
        <v>15000</v>
      </c>
      <c r="E56" s="21">
        <v>15000</v>
      </c>
      <c r="F56" s="35">
        <v>0</v>
      </c>
      <c r="G56" s="69">
        <v>0</v>
      </c>
      <c r="H56" s="281">
        <v>0</v>
      </c>
      <c r="I56" s="353">
        <f t="shared" si="1"/>
        <v>0</v>
      </c>
    </row>
    <row r="57" spans="1:9" s="1" customFormat="1" ht="17.25" customHeight="1" x14ac:dyDescent="0.25">
      <c r="A57" s="18"/>
      <c r="B57" s="87" t="s">
        <v>58</v>
      </c>
      <c r="C57" s="88" t="s">
        <v>6</v>
      </c>
      <c r="D57" s="30">
        <f>SUM(D58:D65)</f>
        <v>565600</v>
      </c>
      <c r="E57" s="30">
        <v>439758</v>
      </c>
      <c r="F57" s="30">
        <v>0</v>
      </c>
      <c r="G57" s="30">
        <v>397960.4</v>
      </c>
      <c r="H57" s="30">
        <v>0</v>
      </c>
      <c r="I57" s="347">
        <f t="shared" si="1"/>
        <v>0.90495317879379122</v>
      </c>
    </row>
    <row r="58" spans="1:9" ht="30" x14ac:dyDescent="0.25">
      <c r="A58" s="18"/>
      <c r="B58" s="341" t="s">
        <v>59</v>
      </c>
      <c r="C58" s="20"/>
      <c r="D58" s="35">
        <v>325000</v>
      </c>
      <c r="E58" s="35">
        <v>325000</v>
      </c>
      <c r="F58" s="35">
        <v>0</v>
      </c>
      <c r="G58" s="36">
        <v>316080</v>
      </c>
      <c r="H58" s="274">
        <v>0</v>
      </c>
      <c r="I58" s="301">
        <f t="shared" si="1"/>
        <v>0.9725538461538461</v>
      </c>
    </row>
    <row r="59" spans="1:9" ht="30" x14ac:dyDescent="0.25">
      <c r="A59" s="18"/>
      <c r="B59" s="341" t="s">
        <v>60</v>
      </c>
      <c r="C59" s="34"/>
      <c r="D59" s="35">
        <v>55000</v>
      </c>
      <c r="E59" s="35">
        <v>5000</v>
      </c>
      <c r="F59" s="35">
        <v>0</v>
      </c>
      <c r="G59" s="36">
        <v>0</v>
      </c>
      <c r="H59" s="274">
        <v>0</v>
      </c>
      <c r="I59" s="301">
        <f t="shared" si="1"/>
        <v>0</v>
      </c>
    </row>
    <row r="60" spans="1:9" x14ac:dyDescent="0.25">
      <c r="A60" s="18"/>
      <c r="B60" s="31" t="s">
        <v>61</v>
      </c>
      <c r="C60" s="20"/>
      <c r="D60" s="35">
        <v>50000</v>
      </c>
      <c r="E60" s="35">
        <v>50000</v>
      </c>
      <c r="F60" s="35">
        <v>0</v>
      </c>
      <c r="G60" s="36">
        <v>49682</v>
      </c>
      <c r="H60" s="278">
        <v>0</v>
      </c>
      <c r="I60" s="313">
        <f t="shared" si="1"/>
        <v>0.99363999999999997</v>
      </c>
    </row>
    <row r="61" spans="1:9" ht="30" x14ac:dyDescent="0.25">
      <c r="A61" s="18"/>
      <c r="B61" s="31" t="s">
        <v>62</v>
      </c>
      <c r="C61" s="34"/>
      <c r="D61" s="35">
        <v>40000</v>
      </c>
      <c r="E61" s="35">
        <v>0</v>
      </c>
      <c r="F61" s="35">
        <v>0</v>
      </c>
      <c r="G61" s="36">
        <v>0</v>
      </c>
      <c r="H61" s="274">
        <v>0</v>
      </c>
      <c r="I61" s="301" t="s">
        <v>206</v>
      </c>
    </row>
    <row r="62" spans="1:9" x14ac:dyDescent="0.25">
      <c r="A62" s="18"/>
      <c r="B62" s="31" t="s">
        <v>63</v>
      </c>
      <c r="C62" s="20"/>
      <c r="D62" s="35">
        <v>35600</v>
      </c>
      <c r="E62" s="35">
        <v>35600</v>
      </c>
      <c r="F62" s="35">
        <v>0</v>
      </c>
      <c r="G62" s="36">
        <v>32198.400000000001</v>
      </c>
      <c r="H62" s="273">
        <v>0</v>
      </c>
      <c r="I62" s="313">
        <f t="shared" si="1"/>
        <v>0.90444943820224721</v>
      </c>
    </row>
    <row r="63" spans="1:9" x14ac:dyDescent="0.25">
      <c r="A63" s="18"/>
      <c r="B63" s="31" t="s">
        <v>64</v>
      </c>
      <c r="C63" s="34"/>
      <c r="D63" s="35">
        <v>30000</v>
      </c>
      <c r="E63" s="35">
        <v>0</v>
      </c>
      <c r="F63" s="35">
        <v>0</v>
      </c>
      <c r="G63" s="36">
        <v>0</v>
      </c>
      <c r="H63" s="273">
        <v>0</v>
      </c>
      <c r="I63" s="313" t="s">
        <v>206</v>
      </c>
    </row>
    <row r="64" spans="1:9" s="1" customFormat="1" x14ac:dyDescent="0.25">
      <c r="A64" s="18"/>
      <c r="B64" s="31" t="s">
        <v>35</v>
      </c>
      <c r="C64" s="34"/>
      <c r="D64" s="35">
        <v>30000</v>
      </c>
      <c r="E64" s="35">
        <v>15000</v>
      </c>
      <c r="F64" s="35">
        <v>0</v>
      </c>
      <c r="G64" s="36">
        <v>0</v>
      </c>
      <c r="H64" s="273">
        <v>0</v>
      </c>
      <c r="I64" s="313">
        <f t="shared" si="1"/>
        <v>0</v>
      </c>
    </row>
    <row r="65" spans="1:9" s="1" customFormat="1" x14ac:dyDescent="0.25">
      <c r="A65" s="18"/>
      <c r="B65" s="31" t="s">
        <v>238</v>
      </c>
      <c r="C65" s="34"/>
      <c r="D65" s="35"/>
      <c r="E65" s="35">
        <v>9158</v>
      </c>
      <c r="F65" s="35">
        <v>0</v>
      </c>
      <c r="G65" s="36">
        <v>0</v>
      </c>
      <c r="H65" s="273">
        <v>0</v>
      </c>
      <c r="I65" s="313">
        <f t="shared" si="1"/>
        <v>0</v>
      </c>
    </row>
    <row r="66" spans="1:9" s="9" customFormat="1" ht="21" customHeight="1" x14ac:dyDescent="0.2">
      <c r="A66" s="8"/>
      <c r="B66" s="15" t="s">
        <v>65</v>
      </c>
      <c r="C66" s="306"/>
      <c r="D66" s="27">
        <f>SUM(D67,D72,D85)</f>
        <v>2252000</v>
      </c>
      <c r="E66" s="27">
        <v>1309800</v>
      </c>
      <c r="F66" s="27">
        <v>726000</v>
      </c>
      <c r="G66" s="27">
        <v>301754.99</v>
      </c>
      <c r="H66" s="27">
        <v>11213.8</v>
      </c>
      <c r="I66" s="352">
        <f t="shared" si="1"/>
        <v>0.15373258178603005</v>
      </c>
    </row>
    <row r="67" spans="1:9" s="1" customFormat="1" ht="17.25" customHeight="1" x14ac:dyDescent="0.25">
      <c r="A67" s="18"/>
      <c r="B67" s="59" t="s">
        <v>66</v>
      </c>
      <c r="C67" s="52"/>
      <c r="D67" s="75">
        <f>SUM(D68:D70)</f>
        <v>286000</v>
      </c>
      <c r="E67" s="75">
        <v>304000</v>
      </c>
      <c r="F67" s="75">
        <v>26000</v>
      </c>
      <c r="G67" s="75">
        <v>175626.43</v>
      </c>
      <c r="H67" s="75">
        <v>11213.8</v>
      </c>
      <c r="I67" s="350">
        <f t="shared" si="1"/>
        <v>0.56618251515151508</v>
      </c>
    </row>
    <row r="68" spans="1:9" s="1" customFormat="1" x14ac:dyDescent="0.25">
      <c r="A68" s="18"/>
      <c r="B68" s="51" t="s">
        <v>67</v>
      </c>
      <c r="C68" s="52" t="s">
        <v>6</v>
      </c>
      <c r="D68" s="35">
        <v>200000</v>
      </c>
      <c r="E68" s="35">
        <v>200000</v>
      </c>
      <c r="F68" s="35">
        <v>0</v>
      </c>
      <c r="G68" s="36">
        <v>132654.34</v>
      </c>
      <c r="H68" s="273">
        <v>0</v>
      </c>
      <c r="I68" s="313">
        <f t="shared" si="1"/>
        <v>0.66327170000000002</v>
      </c>
    </row>
    <row r="69" spans="1:9" s="1" customFormat="1" x14ac:dyDescent="0.25">
      <c r="A69" s="18"/>
      <c r="B69" s="51" t="s">
        <v>68</v>
      </c>
      <c r="C69" s="52" t="s">
        <v>6</v>
      </c>
      <c r="D69" s="35">
        <v>80000</v>
      </c>
      <c r="E69" s="35">
        <v>80000</v>
      </c>
      <c r="F69" s="35">
        <v>0</v>
      </c>
      <c r="G69" s="36">
        <v>36972.089999999997</v>
      </c>
      <c r="H69" s="273">
        <v>0</v>
      </c>
      <c r="I69" s="313">
        <f t="shared" si="1"/>
        <v>0.46215112499999994</v>
      </c>
    </row>
    <row r="70" spans="1:9" s="1" customFormat="1" ht="30" x14ac:dyDescent="0.25">
      <c r="A70" s="18"/>
      <c r="B70" s="51" t="s">
        <v>69</v>
      </c>
      <c r="C70" s="44" t="s">
        <v>8</v>
      </c>
      <c r="D70" s="35">
        <v>6000</v>
      </c>
      <c r="E70" s="35">
        <v>9000</v>
      </c>
      <c r="F70" s="35">
        <v>0</v>
      </c>
      <c r="G70" s="36">
        <v>6000</v>
      </c>
      <c r="H70" s="274">
        <v>0</v>
      </c>
      <c r="I70" s="301">
        <f t="shared" ref="I70:I133" si="13">(G70+H70)/(E70+F70)</f>
        <v>0.66666666666666663</v>
      </c>
    </row>
    <row r="71" spans="1:9" s="1" customFormat="1" x14ac:dyDescent="0.25">
      <c r="A71" s="18"/>
      <c r="B71" s="51" t="s">
        <v>236</v>
      </c>
      <c r="C71" s="44" t="s">
        <v>8</v>
      </c>
      <c r="D71" s="35"/>
      <c r="E71" s="35">
        <v>15000</v>
      </c>
      <c r="F71" s="35">
        <v>26000</v>
      </c>
      <c r="G71" s="36">
        <v>0</v>
      </c>
      <c r="H71" s="274">
        <v>11213.8</v>
      </c>
      <c r="I71" s="301">
        <f t="shared" si="13"/>
        <v>0.27350731707317072</v>
      </c>
    </row>
    <row r="72" spans="1:9" s="1" customFormat="1" ht="17.25" customHeight="1" x14ac:dyDescent="0.25">
      <c r="A72" s="18"/>
      <c r="B72" s="89" t="s">
        <v>70</v>
      </c>
      <c r="C72" s="91" t="s">
        <v>6</v>
      </c>
      <c r="D72" s="30">
        <f t="shared" ref="D72" si="14">SUM(D73:D84)</f>
        <v>1740000</v>
      </c>
      <c r="E72" s="30">
        <v>763000</v>
      </c>
      <c r="F72" s="30">
        <v>700000</v>
      </c>
      <c r="G72" s="30">
        <v>30151.200000000001</v>
      </c>
      <c r="H72" s="30">
        <v>0</v>
      </c>
      <c r="I72" s="347">
        <f t="shared" si="13"/>
        <v>2.0609159261790841E-2</v>
      </c>
    </row>
    <row r="73" spans="1:9" s="1" customFormat="1" x14ac:dyDescent="0.25">
      <c r="A73" s="18"/>
      <c r="B73" s="51" t="s">
        <v>71</v>
      </c>
      <c r="C73" s="52"/>
      <c r="D73" s="35">
        <v>1305000</v>
      </c>
      <c r="E73" s="35">
        <v>605000</v>
      </c>
      <c r="F73" s="35">
        <v>700000</v>
      </c>
      <c r="G73" s="36">
        <v>3549</v>
      </c>
      <c r="H73" s="273">
        <v>0</v>
      </c>
      <c r="I73" s="313">
        <f t="shared" si="13"/>
        <v>2.7195402298850575E-3</v>
      </c>
    </row>
    <row r="74" spans="1:9" s="1" customFormat="1" ht="30" x14ac:dyDescent="0.25">
      <c r="A74" s="18"/>
      <c r="B74" s="51" t="s">
        <v>72</v>
      </c>
      <c r="C74" s="52"/>
      <c r="D74" s="35">
        <v>80000</v>
      </c>
      <c r="E74" s="35">
        <v>8000</v>
      </c>
      <c r="F74" s="35">
        <v>0</v>
      </c>
      <c r="G74" s="36">
        <v>0</v>
      </c>
      <c r="H74" s="274">
        <v>0</v>
      </c>
      <c r="I74" s="301">
        <f t="shared" si="13"/>
        <v>0</v>
      </c>
    </row>
    <row r="75" spans="1:9" s="1" customFormat="1" x14ac:dyDescent="0.25">
      <c r="A75" s="18"/>
      <c r="B75" s="51" t="s">
        <v>73</v>
      </c>
      <c r="C75" s="52"/>
      <c r="D75" s="35">
        <v>50000</v>
      </c>
      <c r="E75" s="35">
        <v>20000</v>
      </c>
      <c r="F75" s="35">
        <v>0</v>
      </c>
      <c r="G75" s="36">
        <v>0</v>
      </c>
      <c r="H75" s="273">
        <v>0</v>
      </c>
      <c r="I75" s="313">
        <f t="shared" si="13"/>
        <v>0</v>
      </c>
    </row>
    <row r="76" spans="1:9" s="1" customFormat="1" x14ac:dyDescent="0.25">
      <c r="A76" s="18"/>
      <c r="B76" s="53" t="s">
        <v>74</v>
      </c>
      <c r="C76" s="44"/>
      <c r="D76" s="35">
        <v>50000</v>
      </c>
      <c r="E76" s="35">
        <v>0</v>
      </c>
      <c r="F76" s="35">
        <v>0</v>
      </c>
      <c r="G76" s="36">
        <v>0</v>
      </c>
      <c r="H76" s="274">
        <v>0</v>
      </c>
      <c r="I76" s="301" t="s">
        <v>206</v>
      </c>
    </row>
    <row r="77" spans="1:9" s="1" customFormat="1" x14ac:dyDescent="0.25">
      <c r="A77" s="18"/>
      <c r="B77" s="92" t="s">
        <v>75</v>
      </c>
      <c r="C77" s="52"/>
      <c r="D77" s="35">
        <v>50000</v>
      </c>
      <c r="E77" s="35">
        <v>0</v>
      </c>
      <c r="F77" s="35">
        <v>0</v>
      </c>
      <c r="G77" s="36">
        <v>0</v>
      </c>
      <c r="H77" s="274">
        <v>0</v>
      </c>
      <c r="I77" s="301" t="s">
        <v>206</v>
      </c>
    </row>
    <row r="78" spans="1:9" s="1" customFormat="1" ht="30" x14ac:dyDescent="0.25">
      <c r="A78" s="18"/>
      <c r="B78" s="53" t="s">
        <v>76</v>
      </c>
      <c r="C78" s="44"/>
      <c r="D78" s="35">
        <v>40000</v>
      </c>
      <c r="E78" s="35">
        <v>20000</v>
      </c>
      <c r="F78" s="35">
        <v>0</v>
      </c>
      <c r="G78" s="36">
        <v>0</v>
      </c>
      <c r="H78" s="274">
        <v>0</v>
      </c>
      <c r="I78" s="301">
        <f t="shared" si="13"/>
        <v>0</v>
      </c>
    </row>
    <row r="79" spans="1:9" s="1" customFormat="1" x14ac:dyDescent="0.25">
      <c r="A79" s="18"/>
      <c r="B79" s="51" t="s">
        <v>35</v>
      </c>
      <c r="C79" s="52"/>
      <c r="D79" s="35">
        <v>35000</v>
      </c>
      <c r="E79" s="35">
        <v>35000</v>
      </c>
      <c r="F79" s="35">
        <v>0</v>
      </c>
      <c r="G79" s="36">
        <v>3165</v>
      </c>
      <c r="H79" s="273">
        <v>0</v>
      </c>
      <c r="I79" s="313">
        <f t="shared" si="13"/>
        <v>9.0428571428571428E-2</v>
      </c>
    </row>
    <row r="80" spans="1:9" s="1" customFormat="1" ht="30" x14ac:dyDescent="0.25">
      <c r="A80" s="18"/>
      <c r="B80" s="51" t="s">
        <v>77</v>
      </c>
      <c r="C80" s="52"/>
      <c r="D80" s="35">
        <v>30000</v>
      </c>
      <c r="E80" s="35">
        <v>30000</v>
      </c>
      <c r="F80" s="35">
        <v>0</v>
      </c>
      <c r="G80" s="36">
        <v>0</v>
      </c>
      <c r="H80" s="274">
        <v>0</v>
      </c>
      <c r="I80" s="301">
        <f t="shared" si="13"/>
        <v>0</v>
      </c>
    </row>
    <row r="81" spans="1:9" s="1" customFormat="1" x14ac:dyDescent="0.25">
      <c r="A81" s="18"/>
      <c r="B81" s="51" t="s">
        <v>78</v>
      </c>
      <c r="C81" s="52"/>
      <c r="D81" s="35">
        <v>30000</v>
      </c>
      <c r="E81" s="35">
        <v>5000</v>
      </c>
      <c r="F81" s="35">
        <v>0</v>
      </c>
      <c r="G81" s="36">
        <v>0</v>
      </c>
      <c r="H81" s="273">
        <v>0</v>
      </c>
      <c r="I81" s="313">
        <f t="shared" si="13"/>
        <v>0</v>
      </c>
    </row>
    <row r="82" spans="1:9" s="1" customFormat="1" ht="30" x14ac:dyDescent="0.25">
      <c r="A82" s="18"/>
      <c r="B82" s="51" t="s">
        <v>79</v>
      </c>
      <c r="C82" s="52"/>
      <c r="D82" s="35">
        <v>30000</v>
      </c>
      <c r="E82" s="35">
        <v>25000</v>
      </c>
      <c r="F82" s="35">
        <v>0</v>
      </c>
      <c r="G82" s="36">
        <v>23437.200000000001</v>
      </c>
      <c r="H82" s="274">
        <v>0</v>
      </c>
      <c r="I82" s="301">
        <f t="shared" si="13"/>
        <v>0.93748799999999999</v>
      </c>
    </row>
    <row r="83" spans="1:9" s="1" customFormat="1" ht="30" x14ac:dyDescent="0.25">
      <c r="A83" s="18"/>
      <c r="B83" s="51" t="s">
        <v>80</v>
      </c>
      <c r="C83" s="52"/>
      <c r="D83" s="35">
        <v>25000</v>
      </c>
      <c r="E83" s="35">
        <v>0</v>
      </c>
      <c r="F83" s="35">
        <v>0</v>
      </c>
      <c r="G83" s="36">
        <v>0</v>
      </c>
      <c r="H83" s="274">
        <v>0</v>
      </c>
      <c r="I83" s="301" t="s">
        <v>206</v>
      </c>
    </row>
    <row r="84" spans="1:9" s="1" customFormat="1" x14ac:dyDescent="0.25">
      <c r="A84" s="18"/>
      <c r="B84" s="51" t="s">
        <v>81</v>
      </c>
      <c r="C84" s="52"/>
      <c r="D84" s="35">
        <v>15000</v>
      </c>
      <c r="E84" s="35">
        <v>15000</v>
      </c>
      <c r="F84" s="35">
        <v>0</v>
      </c>
      <c r="G84" s="36">
        <v>0</v>
      </c>
      <c r="H84" s="273">
        <v>0</v>
      </c>
      <c r="I84" s="313">
        <f t="shared" si="13"/>
        <v>0</v>
      </c>
    </row>
    <row r="85" spans="1:9" s="1" customFormat="1" x14ac:dyDescent="0.25">
      <c r="A85" s="18"/>
      <c r="B85" s="89" t="s">
        <v>82</v>
      </c>
      <c r="C85" s="91" t="s">
        <v>6</v>
      </c>
      <c r="D85" s="66">
        <f>SUM(D86:D91)</f>
        <v>226000</v>
      </c>
      <c r="E85" s="66">
        <v>242800</v>
      </c>
      <c r="F85" s="66">
        <v>0</v>
      </c>
      <c r="G85" s="66">
        <v>95977.360000000015</v>
      </c>
      <c r="H85" s="66">
        <v>0</v>
      </c>
      <c r="I85" s="298">
        <f t="shared" si="13"/>
        <v>0.39529390444810553</v>
      </c>
    </row>
    <row r="86" spans="1:9" s="1" customFormat="1" x14ac:dyDescent="0.25">
      <c r="A86" s="18"/>
      <c r="B86" s="51" t="s">
        <v>83</v>
      </c>
      <c r="C86" s="52"/>
      <c r="D86" s="35">
        <v>168000</v>
      </c>
      <c r="E86" s="35">
        <v>168000</v>
      </c>
      <c r="F86" s="35">
        <v>0</v>
      </c>
      <c r="G86" s="36">
        <v>57293.14</v>
      </c>
      <c r="H86" s="274">
        <v>0</v>
      </c>
      <c r="I86" s="301">
        <f t="shared" si="13"/>
        <v>0.34103059523809526</v>
      </c>
    </row>
    <row r="87" spans="1:9" s="1" customFormat="1" x14ac:dyDescent="0.25">
      <c r="A87" s="18"/>
      <c r="B87" s="51" t="s">
        <v>84</v>
      </c>
      <c r="C87" s="52"/>
      <c r="D87" s="35">
        <v>20000</v>
      </c>
      <c r="E87" s="35">
        <v>20000</v>
      </c>
      <c r="F87" s="35">
        <v>0</v>
      </c>
      <c r="G87" s="36">
        <v>0</v>
      </c>
      <c r="H87" s="273">
        <v>0</v>
      </c>
      <c r="I87" s="313">
        <f t="shared" si="13"/>
        <v>0</v>
      </c>
    </row>
    <row r="88" spans="1:9" s="1" customFormat="1" ht="30" x14ac:dyDescent="0.25">
      <c r="A88" s="18"/>
      <c r="B88" s="51" t="s">
        <v>85</v>
      </c>
      <c r="C88" s="52"/>
      <c r="D88" s="35">
        <v>20000</v>
      </c>
      <c r="E88" s="35">
        <v>20000</v>
      </c>
      <c r="F88" s="35">
        <v>0</v>
      </c>
      <c r="G88" s="36">
        <v>13492.72</v>
      </c>
      <c r="H88" s="274">
        <v>0</v>
      </c>
      <c r="I88" s="301">
        <f t="shared" si="13"/>
        <v>0.67463600000000001</v>
      </c>
    </row>
    <row r="89" spans="1:9" s="1" customFormat="1" x14ac:dyDescent="0.25">
      <c r="A89" s="18"/>
      <c r="B89" s="51" t="s">
        <v>86</v>
      </c>
      <c r="C89" s="52"/>
      <c r="D89" s="35">
        <v>10000</v>
      </c>
      <c r="E89" s="35">
        <v>10000</v>
      </c>
      <c r="F89" s="35">
        <v>0</v>
      </c>
      <c r="G89" s="36">
        <v>8968.68</v>
      </c>
      <c r="H89" s="274">
        <v>0</v>
      </c>
      <c r="I89" s="301">
        <f t="shared" si="13"/>
        <v>0.896868</v>
      </c>
    </row>
    <row r="90" spans="1:9" s="1" customFormat="1" x14ac:dyDescent="0.25">
      <c r="A90" s="18"/>
      <c r="B90" s="51" t="s">
        <v>87</v>
      </c>
      <c r="C90" s="52"/>
      <c r="D90" s="35">
        <v>8000</v>
      </c>
      <c r="E90" s="35">
        <v>8000</v>
      </c>
      <c r="F90" s="35">
        <v>0</v>
      </c>
      <c r="G90" s="36">
        <v>0</v>
      </c>
      <c r="H90" s="282">
        <v>0</v>
      </c>
      <c r="I90" s="354">
        <f t="shared" si="13"/>
        <v>0</v>
      </c>
    </row>
    <row r="91" spans="1:9" s="1" customFormat="1" x14ac:dyDescent="0.25">
      <c r="A91" s="18"/>
      <c r="B91" s="51" t="s">
        <v>147</v>
      </c>
      <c r="C91" s="52"/>
      <c r="D91" s="35"/>
      <c r="E91" s="35">
        <v>16800</v>
      </c>
      <c r="F91" s="35">
        <v>0</v>
      </c>
      <c r="G91" s="36">
        <v>16222.82</v>
      </c>
      <c r="H91" s="282">
        <v>0</v>
      </c>
      <c r="I91" s="354">
        <f t="shared" si="13"/>
        <v>0.96564404761904765</v>
      </c>
    </row>
    <row r="92" spans="1:9" s="9" customFormat="1" ht="21" customHeight="1" x14ac:dyDescent="0.2">
      <c r="A92" s="8"/>
      <c r="B92" s="15" t="s">
        <v>88</v>
      </c>
      <c r="C92" s="306"/>
      <c r="D92" s="27">
        <f>SUM(D93,D102,D104,D109,D110,D113,D123)</f>
        <v>4585885</v>
      </c>
      <c r="E92" s="27">
        <v>2924566</v>
      </c>
      <c r="F92" s="27">
        <v>2296990</v>
      </c>
      <c r="G92" s="27">
        <v>1894267.7</v>
      </c>
      <c r="H92" s="27">
        <v>612476.91</v>
      </c>
      <c r="I92" s="352">
        <f t="shared" si="13"/>
        <v>0.48007617078127668</v>
      </c>
    </row>
    <row r="93" spans="1:9" s="1" customFormat="1" ht="17.25" customHeight="1" x14ac:dyDescent="0.25">
      <c r="A93" s="18"/>
      <c r="B93" s="59" t="s">
        <v>89</v>
      </c>
      <c r="C93" s="52"/>
      <c r="D93" s="75">
        <f>SUM(D94:D101)</f>
        <v>1414500</v>
      </c>
      <c r="E93" s="75">
        <v>459728</v>
      </c>
      <c r="F93" s="75">
        <v>1500000</v>
      </c>
      <c r="G93" s="75">
        <v>180001.49</v>
      </c>
      <c r="H93" s="75">
        <v>0</v>
      </c>
      <c r="I93" s="350">
        <f t="shared" si="13"/>
        <v>9.1850241462080442E-2</v>
      </c>
    </row>
    <row r="94" spans="1:9" x14ac:dyDescent="0.25">
      <c r="A94" s="18"/>
      <c r="B94" s="310" t="s">
        <v>90</v>
      </c>
      <c r="C94" s="52" t="s">
        <v>6</v>
      </c>
      <c r="D94" s="35">
        <v>1200000</v>
      </c>
      <c r="E94" s="35">
        <v>150000</v>
      </c>
      <c r="F94" s="35">
        <v>1500000</v>
      </c>
      <c r="G94" s="36">
        <v>11400</v>
      </c>
      <c r="H94" s="273">
        <v>0</v>
      </c>
      <c r="I94" s="313">
        <f t="shared" si="13"/>
        <v>6.909090909090909E-3</v>
      </c>
    </row>
    <row r="95" spans="1:9" x14ac:dyDescent="0.25">
      <c r="A95" s="18"/>
      <c r="B95" s="51" t="s">
        <v>91</v>
      </c>
      <c r="C95" s="52" t="s">
        <v>8</v>
      </c>
      <c r="D95" s="35">
        <v>100000</v>
      </c>
      <c r="E95" s="35">
        <v>100000</v>
      </c>
      <c r="F95" s="35">
        <v>0</v>
      </c>
      <c r="G95" s="36">
        <v>0</v>
      </c>
      <c r="H95" s="273">
        <v>0</v>
      </c>
      <c r="I95" s="313">
        <f t="shared" si="13"/>
        <v>0</v>
      </c>
    </row>
    <row r="96" spans="1:9" x14ac:dyDescent="0.25">
      <c r="A96" s="18"/>
      <c r="B96" s="51" t="s">
        <v>92</v>
      </c>
      <c r="C96" s="52" t="s">
        <v>8</v>
      </c>
      <c r="D96" s="35">
        <v>75000</v>
      </c>
      <c r="E96" s="35">
        <v>75000</v>
      </c>
      <c r="F96" s="35">
        <v>0</v>
      </c>
      <c r="G96" s="35">
        <v>75000</v>
      </c>
      <c r="H96" s="93">
        <v>0</v>
      </c>
      <c r="I96" s="299">
        <f t="shared" si="13"/>
        <v>1</v>
      </c>
    </row>
    <row r="97" spans="1:9" ht="30" x14ac:dyDescent="0.25">
      <c r="A97" s="18"/>
      <c r="B97" s="51" t="s">
        <v>239</v>
      </c>
      <c r="C97" s="52" t="s">
        <v>6</v>
      </c>
      <c r="D97" s="35">
        <v>24500</v>
      </c>
      <c r="E97" s="35">
        <v>24500</v>
      </c>
      <c r="F97" s="35">
        <v>0</v>
      </c>
      <c r="G97" s="35">
        <v>23628</v>
      </c>
      <c r="H97" s="283">
        <v>0</v>
      </c>
      <c r="I97" s="300">
        <f t="shared" si="13"/>
        <v>0.9644081632653061</v>
      </c>
    </row>
    <row r="98" spans="1:9" s="10" customFormat="1" x14ac:dyDescent="0.25">
      <c r="A98" s="14"/>
      <c r="B98" s="51" t="s">
        <v>93</v>
      </c>
      <c r="C98" s="44" t="s">
        <v>6</v>
      </c>
      <c r="D98" s="35">
        <v>15000</v>
      </c>
      <c r="E98" s="35">
        <v>15000</v>
      </c>
      <c r="F98" s="35">
        <v>0</v>
      </c>
      <c r="G98" s="94">
        <v>0</v>
      </c>
      <c r="H98" s="284">
        <v>0</v>
      </c>
      <c r="I98" s="302">
        <f t="shared" si="13"/>
        <v>0</v>
      </c>
    </row>
    <row r="99" spans="1:9" s="10" customFormat="1" ht="30" x14ac:dyDescent="0.25">
      <c r="A99" s="14"/>
      <c r="B99" s="51" t="s">
        <v>148</v>
      </c>
      <c r="C99" s="44" t="s">
        <v>6</v>
      </c>
      <c r="D99" s="35"/>
      <c r="E99" s="35">
        <v>30200</v>
      </c>
      <c r="F99" s="35">
        <v>0</v>
      </c>
      <c r="G99" s="94">
        <v>24482.400000000001</v>
      </c>
      <c r="H99" s="284">
        <v>0</v>
      </c>
      <c r="I99" s="302">
        <f t="shared" si="13"/>
        <v>0.81067549668874173</v>
      </c>
    </row>
    <row r="100" spans="1:9" s="10" customFormat="1" x14ac:dyDescent="0.25">
      <c r="A100" s="14"/>
      <c r="B100" s="51" t="s">
        <v>149</v>
      </c>
      <c r="C100" s="44" t="s">
        <v>6</v>
      </c>
      <c r="D100" s="35"/>
      <c r="E100" s="35">
        <v>45028</v>
      </c>
      <c r="F100" s="35">
        <v>0</v>
      </c>
      <c r="G100" s="94">
        <v>45491.09</v>
      </c>
      <c r="H100" s="284">
        <v>0</v>
      </c>
      <c r="I100" s="302">
        <f t="shared" si="13"/>
        <v>1.0102844896508838</v>
      </c>
    </row>
    <row r="101" spans="1:9" s="10" customFormat="1" x14ac:dyDescent="0.25">
      <c r="A101" s="14"/>
      <c r="B101" s="51" t="s">
        <v>240</v>
      </c>
      <c r="C101" s="44" t="s">
        <v>8</v>
      </c>
      <c r="D101" s="35"/>
      <c r="E101" s="35">
        <v>20000</v>
      </c>
      <c r="F101" s="35">
        <v>0</v>
      </c>
      <c r="G101" s="94">
        <v>0</v>
      </c>
      <c r="H101" s="284">
        <v>0</v>
      </c>
      <c r="I101" s="302">
        <f t="shared" si="13"/>
        <v>0</v>
      </c>
    </row>
    <row r="102" spans="1:9" s="1" customFormat="1" ht="17.25" customHeight="1" x14ac:dyDescent="0.25">
      <c r="A102" s="18"/>
      <c r="B102" s="95" t="s">
        <v>94</v>
      </c>
      <c r="C102" s="47" t="s">
        <v>6</v>
      </c>
      <c r="D102" s="30">
        <f t="shared" ref="D102" si="15">SUM(D103)</f>
        <v>335000</v>
      </c>
      <c r="E102" s="30">
        <v>335000</v>
      </c>
      <c r="F102" s="30">
        <v>0</v>
      </c>
      <c r="G102" s="30">
        <v>54480</v>
      </c>
      <c r="H102" s="30">
        <v>0</v>
      </c>
      <c r="I102" s="347">
        <f t="shared" si="13"/>
        <v>0.16262686567164178</v>
      </c>
    </row>
    <row r="103" spans="1:9" s="1" customFormat="1" x14ac:dyDescent="0.25">
      <c r="A103" s="18"/>
      <c r="B103" s="90" t="s">
        <v>95</v>
      </c>
      <c r="C103" s="52"/>
      <c r="D103" s="68">
        <v>335000</v>
      </c>
      <c r="E103" s="68">
        <v>335000</v>
      </c>
      <c r="F103" s="68">
        <v>0</v>
      </c>
      <c r="G103" s="69">
        <v>54480</v>
      </c>
      <c r="H103" s="285">
        <v>0</v>
      </c>
      <c r="I103" s="355">
        <f t="shared" si="13"/>
        <v>0.16262686567164178</v>
      </c>
    </row>
    <row r="104" spans="1:9" s="1" customFormat="1" ht="17.25" customHeight="1" x14ac:dyDescent="0.25">
      <c r="A104" s="18"/>
      <c r="B104" s="89" t="s">
        <v>96</v>
      </c>
      <c r="C104" s="47"/>
      <c r="D104" s="30">
        <f t="shared" ref="D104" si="16">SUM(D105)</f>
        <v>50000</v>
      </c>
      <c r="E104" s="30">
        <v>60430</v>
      </c>
      <c r="F104" s="30">
        <v>0</v>
      </c>
      <c r="G104" s="30">
        <v>32964.949999999997</v>
      </c>
      <c r="H104" s="30">
        <v>0</v>
      </c>
      <c r="I104" s="347">
        <f t="shared" si="13"/>
        <v>0.54550637100777755</v>
      </c>
    </row>
    <row r="105" spans="1:9" s="1" customFormat="1" x14ac:dyDescent="0.25">
      <c r="A105" s="18"/>
      <c r="B105" s="90" t="s">
        <v>97</v>
      </c>
      <c r="C105" s="52" t="s">
        <v>6</v>
      </c>
      <c r="D105" s="97">
        <f>SUM(D106:D108)</f>
        <v>50000</v>
      </c>
      <c r="E105" s="97">
        <v>60430</v>
      </c>
      <c r="F105" s="97">
        <v>0</v>
      </c>
      <c r="G105" s="97">
        <v>32964.949999999997</v>
      </c>
      <c r="H105" s="97">
        <v>0</v>
      </c>
      <c r="I105" s="356">
        <f t="shared" si="13"/>
        <v>0.54550637100777755</v>
      </c>
    </row>
    <row r="106" spans="1:9" s="1" customFormat="1" x14ac:dyDescent="0.25">
      <c r="A106" s="18"/>
      <c r="B106" s="96" t="s">
        <v>98</v>
      </c>
      <c r="C106" s="60"/>
      <c r="D106" s="103">
        <v>30000</v>
      </c>
      <c r="E106" s="103">
        <v>10000</v>
      </c>
      <c r="F106" s="103">
        <v>0</v>
      </c>
      <c r="G106" s="286">
        <v>0</v>
      </c>
      <c r="H106" s="273">
        <v>0</v>
      </c>
      <c r="I106" s="313">
        <f t="shared" si="13"/>
        <v>0</v>
      </c>
    </row>
    <row r="107" spans="1:9" s="1" customFormat="1" ht="15" customHeight="1" x14ac:dyDescent="0.25">
      <c r="A107" s="18"/>
      <c r="B107" s="96" t="s">
        <v>99</v>
      </c>
      <c r="C107" s="60"/>
      <c r="D107" s="133">
        <v>20000</v>
      </c>
      <c r="E107" s="133">
        <v>20000</v>
      </c>
      <c r="F107" s="133">
        <v>0</v>
      </c>
      <c r="G107" s="287">
        <v>0</v>
      </c>
      <c r="H107" s="278">
        <v>0</v>
      </c>
      <c r="I107" s="313">
        <f t="shared" si="13"/>
        <v>0</v>
      </c>
    </row>
    <row r="108" spans="1:9" s="1" customFormat="1" ht="15" customHeight="1" x14ac:dyDescent="0.25">
      <c r="A108" s="18"/>
      <c r="B108" s="96" t="s">
        <v>150</v>
      </c>
      <c r="C108" s="60"/>
      <c r="D108" s="133"/>
      <c r="E108" s="133">
        <v>30430</v>
      </c>
      <c r="F108" s="133">
        <v>0</v>
      </c>
      <c r="G108" s="287">
        <v>32964.949999999997</v>
      </c>
      <c r="H108" s="278">
        <v>0</v>
      </c>
      <c r="I108" s="313">
        <f t="shared" si="13"/>
        <v>1.0833043049622082</v>
      </c>
    </row>
    <row r="109" spans="1:9" s="1" customFormat="1" ht="45" x14ac:dyDescent="0.25">
      <c r="A109" s="18"/>
      <c r="B109" s="98" t="s">
        <v>100</v>
      </c>
      <c r="C109" s="99" t="s">
        <v>8</v>
      </c>
      <c r="D109" s="72">
        <v>60385</v>
      </c>
      <c r="E109" s="72">
        <v>60385</v>
      </c>
      <c r="F109" s="100">
        <v>0</v>
      </c>
      <c r="G109" s="100">
        <v>18500</v>
      </c>
      <c r="H109" s="288">
        <v>0</v>
      </c>
      <c r="I109" s="357">
        <f t="shared" si="13"/>
        <v>0.30636747536639897</v>
      </c>
    </row>
    <row r="110" spans="1:9" s="1" customFormat="1" ht="17.25" customHeight="1" x14ac:dyDescent="0.25">
      <c r="A110" s="18"/>
      <c r="B110" s="89" t="s">
        <v>101</v>
      </c>
      <c r="C110" s="47" t="s">
        <v>6</v>
      </c>
      <c r="D110" s="30">
        <f t="shared" ref="D110" si="17">SUM(D111,D112)</f>
        <v>51000</v>
      </c>
      <c r="E110" s="30">
        <v>51000</v>
      </c>
      <c r="F110" s="30">
        <v>0</v>
      </c>
      <c r="G110" s="30">
        <v>24861.1</v>
      </c>
      <c r="H110" s="30">
        <v>0</v>
      </c>
      <c r="I110" s="347">
        <f t="shared" si="13"/>
        <v>0.48747254901960779</v>
      </c>
    </row>
    <row r="111" spans="1:9" s="1" customFormat="1" x14ac:dyDescent="0.25">
      <c r="A111" s="18"/>
      <c r="B111" s="51" t="s">
        <v>102</v>
      </c>
      <c r="C111" s="44"/>
      <c r="D111" s="101">
        <v>40000</v>
      </c>
      <c r="E111" s="101">
        <v>40000</v>
      </c>
      <c r="F111" s="101">
        <v>0</v>
      </c>
      <c r="G111" s="102">
        <v>13459.9</v>
      </c>
      <c r="H111" s="289">
        <v>0</v>
      </c>
      <c r="I111" s="358">
        <f t="shared" si="13"/>
        <v>0.3364975</v>
      </c>
    </row>
    <row r="112" spans="1:9" ht="14.25" customHeight="1" x14ac:dyDescent="0.25">
      <c r="A112" s="18"/>
      <c r="B112" s="90" t="s">
        <v>103</v>
      </c>
      <c r="C112" s="44"/>
      <c r="D112" s="68">
        <v>11000</v>
      </c>
      <c r="E112" s="68">
        <v>11000</v>
      </c>
      <c r="F112" s="68">
        <v>0</v>
      </c>
      <c r="G112" s="69">
        <v>11401.2</v>
      </c>
      <c r="H112" s="290">
        <v>0</v>
      </c>
      <c r="I112" s="359">
        <f t="shared" si="13"/>
        <v>1.0364727272727274</v>
      </c>
    </row>
    <row r="113" spans="1:9" s="1" customFormat="1" ht="17.25" customHeight="1" x14ac:dyDescent="0.25">
      <c r="A113" s="18"/>
      <c r="B113" s="89" t="s">
        <v>104</v>
      </c>
      <c r="C113" s="91"/>
      <c r="D113" s="30">
        <f>SUM(D114:D122)</f>
        <v>480000</v>
      </c>
      <c r="E113" s="30">
        <v>368573</v>
      </c>
      <c r="F113" s="30">
        <v>0</v>
      </c>
      <c r="G113" s="30">
        <v>35232</v>
      </c>
      <c r="H113" s="30">
        <v>0</v>
      </c>
      <c r="I113" s="347">
        <f t="shared" si="13"/>
        <v>9.5590290118918092E-2</v>
      </c>
    </row>
    <row r="114" spans="1:9" s="1" customFormat="1" ht="17.25" customHeight="1" x14ac:dyDescent="0.25">
      <c r="A114" s="18"/>
      <c r="B114" s="90" t="s">
        <v>105</v>
      </c>
      <c r="C114" s="60" t="s">
        <v>6</v>
      </c>
      <c r="D114" s="104">
        <v>130000</v>
      </c>
      <c r="E114" s="104">
        <v>0</v>
      </c>
      <c r="F114" s="104">
        <v>0</v>
      </c>
      <c r="G114" s="105">
        <v>0</v>
      </c>
      <c r="H114" s="291">
        <v>0</v>
      </c>
      <c r="I114" s="314" t="s">
        <v>206</v>
      </c>
    </row>
    <row r="115" spans="1:9" ht="16.5" customHeight="1" x14ac:dyDescent="0.25">
      <c r="A115" s="18"/>
      <c r="B115" s="106" t="s">
        <v>106</v>
      </c>
      <c r="C115" s="52" t="s">
        <v>8</v>
      </c>
      <c r="D115" s="35">
        <v>100000</v>
      </c>
      <c r="E115" s="104">
        <v>154966</v>
      </c>
      <c r="F115" s="35">
        <v>0</v>
      </c>
      <c r="G115" s="36">
        <v>0</v>
      </c>
      <c r="H115" s="273">
        <v>0</v>
      </c>
      <c r="I115" s="313">
        <f t="shared" si="13"/>
        <v>0</v>
      </c>
    </row>
    <row r="116" spans="1:9" ht="16.5" customHeight="1" x14ac:dyDescent="0.25">
      <c r="A116" s="18"/>
      <c r="B116" s="106" t="s">
        <v>107</v>
      </c>
      <c r="C116" s="52" t="s">
        <v>6</v>
      </c>
      <c r="D116" s="35">
        <v>90000</v>
      </c>
      <c r="E116" s="35">
        <v>0</v>
      </c>
      <c r="F116" s="35">
        <v>0</v>
      </c>
      <c r="G116" s="36">
        <v>0</v>
      </c>
      <c r="H116" s="273">
        <v>0</v>
      </c>
      <c r="I116" s="313" t="s">
        <v>206</v>
      </c>
    </row>
    <row r="117" spans="1:9" ht="16.5" customHeight="1" x14ac:dyDescent="0.25">
      <c r="A117" s="18"/>
      <c r="B117" s="51" t="s">
        <v>108</v>
      </c>
      <c r="C117" s="52" t="s">
        <v>8</v>
      </c>
      <c r="D117" s="21">
        <v>80000</v>
      </c>
      <c r="E117" s="104">
        <v>80000</v>
      </c>
      <c r="F117" s="21">
        <v>0</v>
      </c>
      <c r="G117" s="55">
        <v>35232</v>
      </c>
      <c r="H117" s="278">
        <v>0</v>
      </c>
      <c r="I117" s="313">
        <f t="shared" si="13"/>
        <v>0.44040000000000001</v>
      </c>
    </row>
    <row r="118" spans="1:9" ht="30.75" customHeight="1" x14ac:dyDescent="0.25">
      <c r="A118" s="18"/>
      <c r="B118" s="53" t="s">
        <v>109</v>
      </c>
      <c r="C118" s="44" t="s">
        <v>8</v>
      </c>
      <c r="D118" s="35">
        <v>50000</v>
      </c>
      <c r="E118" s="104">
        <v>50000</v>
      </c>
      <c r="F118" s="35">
        <v>0</v>
      </c>
      <c r="G118" s="36">
        <v>0</v>
      </c>
      <c r="H118" s="274">
        <v>0</v>
      </c>
      <c r="I118" s="301">
        <f t="shared" si="13"/>
        <v>0</v>
      </c>
    </row>
    <row r="119" spans="1:9" ht="30" x14ac:dyDescent="0.25">
      <c r="A119" s="18"/>
      <c r="B119" s="53" t="s">
        <v>110</v>
      </c>
      <c r="C119" s="44" t="s">
        <v>8</v>
      </c>
      <c r="D119" s="35">
        <v>30000</v>
      </c>
      <c r="E119" s="21">
        <v>30000</v>
      </c>
      <c r="F119" s="35">
        <v>0</v>
      </c>
      <c r="G119" s="36">
        <v>0</v>
      </c>
      <c r="H119" s="274">
        <v>0</v>
      </c>
      <c r="I119" s="301">
        <f t="shared" si="13"/>
        <v>0</v>
      </c>
    </row>
    <row r="120" spans="1:9" x14ac:dyDescent="0.25">
      <c r="A120" s="18"/>
      <c r="B120" s="53" t="s">
        <v>241</v>
      </c>
      <c r="C120" s="44" t="s">
        <v>8</v>
      </c>
      <c r="D120" s="35"/>
      <c r="E120" s="21">
        <v>8662</v>
      </c>
      <c r="F120" s="35">
        <v>0</v>
      </c>
      <c r="G120" s="36">
        <v>0</v>
      </c>
      <c r="H120" s="274">
        <v>0</v>
      </c>
      <c r="I120" s="301">
        <f t="shared" si="13"/>
        <v>0</v>
      </c>
    </row>
    <row r="121" spans="1:9" ht="30" x14ac:dyDescent="0.25">
      <c r="A121" s="18"/>
      <c r="B121" s="53" t="s">
        <v>242</v>
      </c>
      <c r="C121" s="44" t="s">
        <v>8</v>
      </c>
      <c r="D121" s="35"/>
      <c r="E121" s="21">
        <v>8005</v>
      </c>
      <c r="F121" s="35">
        <v>0</v>
      </c>
      <c r="G121" s="36">
        <v>0</v>
      </c>
      <c r="H121" s="274">
        <v>0</v>
      </c>
      <c r="I121" s="301">
        <f t="shared" si="13"/>
        <v>0</v>
      </c>
    </row>
    <row r="122" spans="1:9" ht="30" x14ac:dyDescent="0.25">
      <c r="A122" s="18"/>
      <c r="B122" s="53" t="s">
        <v>243</v>
      </c>
      <c r="C122" s="44" t="s">
        <v>8</v>
      </c>
      <c r="D122" s="35"/>
      <c r="E122" s="21">
        <v>36940</v>
      </c>
      <c r="F122" s="35">
        <v>0</v>
      </c>
      <c r="G122" s="36">
        <v>0</v>
      </c>
      <c r="H122" s="274">
        <v>0</v>
      </c>
      <c r="I122" s="301">
        <f t="shared" si="13"/>
        <v>0</v>
      </c>
    </row>
    <row r="123" spans="1:9" s="1" customFormat="1" ht="17.25" customHeight="1" x14ac:dyDescent="0.25">
      <c r="A123" s="18"/>
      <c r="B123" s="89" t="s">
        <v>111</v>
      </c>
      <c r="C123" s="47"/>
      <c r="D123" s="30">
        <f t="shared" ref="D123" si="18">SUM(D124:D125)</f>
        <v>2195000</v>
      </c>
      <c r="E123" s="30">
        <v>1589450</v>
      </c>
      <c r="F123" s="30">
        <v>796990</v>
      </c>
      <c r="G123" s="30">
        <v>1548228.16</v>
      </c>
      <c r="H123" s="30">
        <v>612476.91</v>
      </c>
      <c r="I123" s="347">
        <f t="shared" si="13"/>
        <v>0.90540934194867662</v>
      </c>
    </row>
    <row r="124" spans="1:9" s="1" customFormat="1" x14ac:dyDescent="0.25">
      <c r="A124" s="18"/>
      <c r="B124" s="90" t="s">
        <v>112</v>
      </c>
      <c r="C124" s="52" t="s">
        <v>6</v>
      </c>
      <c r="D124" s="21">
        <v>2155000</v>
      </c>
      <c r="E124" s="21">
        <v>1549450</v>
      </c>
      <c r="F124" s="21">
        <v>796990</v>
      </c>
      <c r="G124" s="107">
        <v>1536468.16</v>
      </c>
      <c r="H124" s="292">
        <v>612476.91</v>
      </c>
      <c r="I124" s="314">
        <f t="shared" si="13"/>
        <v>0.91583209883909233</v>
      </c>
    </row>
    <row r="125" spans="1:9" x14ac:dyDescent="0.25">
      <c r="A125" s="18"/>
      <c r="B125" s="90" t="s">
        <v>113</v>
      </c>
      <c r="C125" s="52" t="s">
        <v>6</v>
      </c>
      <c r="D125" s="21">
        <v>40000</v>
      </c>
      <c r="E125" s="21">
        <v>40000</v>
      </c>
      <c r="F125" s="21">
        <v>0</v>
      </c>
      <c r="G125" s="22">
        <v>11760</v>
      </c>
      <c r="H125" s="273">
        <v>0</v>
      </c>
      <c r="I125" s="313">
        <f t="shared" si="13"/>
        <v>0.29399999999999998</v>
      </c>
    </row>
    <row r="126" spans="1:9" s="9" customFormat="1" ht="22.5" customHeight="1" x14ac:dyDescent="0.2">
      <c r="A126" s="8"/>
      <c r="B126" s="15" t="s">
        <v>114</v>
      </c>
      <c r="C126" s="306"/>
      <c r="D126" s="27">
        <f>SUM(D127,D134,D143,D146,D148)</f>
        <v>13803000</v>
      </c>
      <c r="E126" s="27">
        <v>13108832</v>
      </c>
      <c r="F126" s="27">
        <v>683600</v>
      </c>
      <c r="G126" s="27">
        <v>10342346.810000002</v>
      </c>
      <c r="H126" s="27">
        <v>450624.29</v>
      </c>
      <c r="I126" s="352">
        <f t="shared" si="13"/>
        <v>0.78252849823729431</v>
      </c>
    </row>
    <row r="127" spans="1:9" s="1" customFormat="1" ht="16.5" customHeight="1" x14ac:dyDescent="0.25">
      <c r="A127" s="18"/>
      <c r="B127" s="108" t="s">
        <v>115</v>
      </c>
      <c r="C127" s="20" t="s">
        <v>6</v>
      </c>
      <c r="D127" s="75">
        <f>SUM(D128:D133)</f>
        <v>2968000</v>
      </c>
      <c r="E127" s="75">
        <v>2786000</v>
      </c>
      <c r="F127" s="75">
        <v>468000</v>
      </c>
      <c r="G127" s="75">
        <v>1681260.5499999998</v>
      </c>
      <c r="H127" s="75">
        <v>363131.48</v>
      </c>
      <c r="I127" s="350">
        <f t="shared" si="13"/>
        <v>0.62827044560540868</v>
      </c>
    </row>
    <row r="128" spans="1:9" ht="15.75" customHeight="1" x14ac:dyDescent="0.25">
      <c r="A128" s="18"/>
      <c r="B128" s="113" t="s">
        <v>116</v>
      </c>
      <c r="C128" s="114"/>
      <c r="D128" s="21">
        <v>2438000</v>
      </c>
      <c r="E128" s="21">
        <v>2193000</v>
      </c>
      <c r="F128" s="21">
        <v>468000</v>
      </c>
      <c r="G128" s="55">
        <v>1488713.0999999999</v>
      </c>
      <c r="H128" s="278">
        <v>363131.48</v>
      </c>
      <c r="I128" s="313">
        <f t="shared" si="13"/>
        <v>0.69592054866591502</v>
      </c>
    </row>
    <row r="129" spans="1:9" s="115" customFormat="1" x14ac:dyDescent="0.25">
      <c r="A129" s="110"/>
      <c r="B129" s="31" t="s">
        <v>117</v>
      </c>
      <c r="C129" s="114"/>
      <c r="D129" s="35">
        <v>300000</v>
      </c>
      <c r="E129" s="35">
        <v>363000</v>
      </c>
      <c r="F129" s="35">
        <v>0</v>
      </c>
      <c r="G129" s="36">
        <v>169344.25</v>
      </c>
      <c r="H129" s="274">
        <v>0</v>
      </c>
      <c r="I129" s="301">
        <f t="shared" si="13"/>
        <v>0.46651308539944902</v>
      </c>
    </row>
    <row r="130" spans="1:9" ht="30" x14ac:dyDescent="0.25">
      <c r="A130" s="18"/>
      <c r="B130" s="116" t="s">
        <v>118</v>
      </c>
      <c r="C130" s="34"/>
      <c r="D130" s="35">
        <v>100000</v>
      </c>
      <c r="E130" s="35">
        <v>100000</v>
      </c>
      <c r="F130" s="35">
        <v>0</v>
      </c>
      <c r="G130" s="36">
        <v>17323.2</v>
      </c>
      <c r="H130" s="274">
        <v>0</v>
      </c>
      <c r="I130" s="301">
        <f t="shared" si="13"/>
        <v>0.173232</v>
      </c>
    </row>
    <row r="131" spans="1:9" x14ac:dyDescent="0.25">
      <c r="A131" s="18"/>
      <c r="B131" s="31" t="s">
        <v>119</v>
      </c>
      <c r="C131" s="20"/>
      <c r="D131" s="35">
        <v>80000</v>
      </c>
      <c r="E131" s="35">
        <v>80000</v>
      </c>
      <c r="F131" s="35">
        <v>0</v>
      </c>
      <c r="G131" s="36">
        <v>0</v>
      </c>
      <c r="H131" s="274">
        <v>0</v>
      </c>
      <c r="I131" s="301">
        <f t="shared" si="13"/>
        <v>0</v>
      </c>
    </row>
    <row r="132" spans="1:9" s="10" customFormat="1" ht="30" x14ac:dyDescent="0.2">
      <c r="A132" s="14"/>
      <c r="B132" s="116" t="s">
        <v>120</v>
      </c>
      <c r="C132" s="34"/>
      <c r="D132" s="35">
        <v>50000</v>
      </c>
      <c r="E132" s="35">
        <v>0</v>
      </c>
      <c r="F132" s="35">
        <v>0</v>
      </c>
      <c r="G132" s="36">
        <v>5880</v>
      </c>
      <c r="H132" s="274">
        <v>0</v>
      </c>
      <c r="I132" s="301" t="s">
        <v>206</v>
      </c>
    </row>
    <row r="133" spans="1:9" s="10" customFormat="1" x14ac:dyDescent="0.2">
      <c r="A133" s="14"/>
      <c r="B133" s="116" t="s">
        <v>244</v>
      </c>
      <c r="C133" s="34"/>
      <c r="D133" s="68"/>
      <c r="E133" s="35">
        <v>50000</v>
      </c>
      <c r="F133" s="35">
        <v>0</v>
      </c>
      <c r="G133" s="36">
        <v>0</v>
      </c>
      <c r="H133" s="274">
        <v>0</v>
      </c>
      <c r="I133" s="301">
        <f t="shared" si="13"/>
        <v>0</v>
      </c>
    </row>
    <row r="134" spans="1:9" s="9" customFormat="1" ht="17.25" customHeight="1" x14ac:dyDescent="0.25">
      <c r="A134" s="14"/>
      <c r="B134" s="117" t="s">
        <v>121</v>
      </c>
      <c r="C134" s="118" t="s">
        <v>6</v>
      </c>
      <c r="D134" s="67">
        <f>SUM(D135:D142)</f>
        <v>10285000</v>
      </c>
      <c r="E134" s="67">
        <v>9712971</v>
      </c>
      <c r="F134" s="67">
        <v>215600</v>
      </c>
      <c r="G134" s="67">
        <v>8522681</v>
      </c>
      <c r="H134" s="311">
        <v>87492.81</v>
      </c>
      <c r="I134" s="342">
        <f t="shared" ref="I134:I158" si="19">(G134+H134)/(E134+F134)</f>
        <v>0.86721178808108446</v>
      </c>
    </row>
    <row r="135" spans="1:9" s="112" customFormat="1" x14ac:dyDescent="0.25">
      <c r="A135" s="110"/>
      <c r="B135" s="31" t="s">
        <v>122</v>
      </c>
      <c r="C135" s="111"/>
      <c r="D135" s="21">
        <v>9660000</v>
      </c>
      <c r="E135" s="21">
        <v>9044400</v>
      </c>
      <c r="F135" s="21">
        <v>215600</v>
      </c>
      <c r="G135" s="22">
        <v>8207388.4400000004</v>
      </c>
      <c r="H135" s="273">
        <v>87492.81</v>
      </c>
      <c r="I135" s="313">
        <f t="shared" si="19"/>
        <v>0.89577551295896329</v>
      </c>
    </row>
    <row r="136" spans="1:9" s="112" customFormat="1" x14ac:dyDescent="0.25">
      <c r="A136" s="110"/>
      <c r="B136" s="31" t="s">
        <v>151</v>
      </c>
      <c r="C136" s="119"/>
      <c r="D136" s="21">
        <v>165000</v>
      </c>
      <c r="E136" s="21">
        <v>176571</v>
      </c>
      <c r="F136" s="21">
        <v>0</v>
      </c>
      <c r="G136" s="22">
        <v>425.81</v>
      </c>
      <c r="H136" s="273">
        <v>0</v>
      </c>
      <c r="I136" s="313">
        <f t="shared" si="19"/>
        <v>2.4115511607228821E-3</v>
      </c>
    </row>
    <row r="137" spans="1:9" s="112" customFormat="1" x14ac:dyDescent="0.25">
      <c r="A137" s="110"/>
      <c r="B137" s="31" t="s">
        <v>123</v>
      </c>
      <c r="C137" s="119"/>
      <c r="D137" s="21">
        <v>150000</v>
      </c>
      <c r="E137" s="21">
        <v>50000</v>
      </c>
      <c r="F137" s="21">
        <v>0</v>
      </c>
      <c r="G137" s="22">
        <v>0</v>
      </c>
      <c r="H137" s="273">
        <v>0</v>
      </c>
      <c r="I137" s="313">
        <f t="shared" si="19"/>
        <v>0</v>
      </c>
    </row>
    <row r="138" spans="1:9" s="112" customFormat="1" x14ac:dyDescent="0.25">
      <c r="A138" s="110"/>
      <c r="B138" s="31" t="s">
        <v>124</v>
      </c>
      <c r="C138" s="119"/>
      <c r="D138" s="21">
        <v>140000</v>
      </c>
      <c r="E138" s="21">
        <v>40000</v>
      </c>
      <c r="F138" s="21">
        <v>0</v>
      </c>
      <c r="G138" s="22">
        <v>0</v>
      </c>
      <c r="H138" s="273">
        <v>0</v>
      </c>
      <c r="I138" s="313">
        <f t="shared" si="19"/>
        <v>0</v>
      </c>
    </row>
    <row r="139" spans="1:9" s="112" customFormat="1" ht="30" x14ac:dyDescent="0.25">
      <c r="A139" s="110"/>
      <c r="B139" s="31" t="s">
        <v>125</v>
      </c>
      <c r="C139" s="119"/>
      <c r="D139" s="35">
        <v>90000</v>
      </c>
      <c r="E139" s="35">
        <v>0</v>
      </c>
      <c r="F139" s="35">
        <v>0</v>
      </c>
      <c r="G139" s="36">
        <v>0</v>
      </c>
      <c r="H139" s="274">
        <v>0</v>
      </c>
      <c r="I139" s="301" t="s">
        <v>206</v>
      </c>
    </row>
    <row r="140" spans="1:9" s="112" customFormat="1" x14ac:dyDescent="0.25">
      <c r="A140" s="110"/>
      <c r="B140" s="31" t="s">
        <v>126</v>
      </c>
      <c r="C140" s="119"/>
      <c r="D140" s="35">
        <v>50000</v>
      </c>
      <c r="E140" s="35">
        <v>72000</v>
      </c>
      <c r="F140" s="35">
        <v>0</v>
      </c>
      <c r="G140" s="36">
        <v>44206.8</v>
      </c>
      <c r="H140" s="274">
        <v>0</v>
      </c>
      <c r="I140" s="301">
        <f t="shared" si="19"/>
        <v>0.61398333333333333</v>
      </c>
    </row>
    <row r="141" spans="1:9" s="112" customFormat="1" ht="30" x14ac:dyDescent="0.25">
      <c r="A141" s="110"/>
      <c r="B141" s="31" t="s">
        <v>127</v>
      </c>
      <c r="C141" s="111"/>
      <c r="D141" s="35">
        <v>30000</v>
      </c>
      <c r="E141" s="35">
        <v>0</v>
      </c>
      <c r="F141" s="35">
        <v>0</v>
      </c>
      <c r="G141" s="36">
        <v>0</v>
      </c>
      <c r="H141" s="293">
        <v>0</v>
      </c>
      <c r="I141" s="302" t="s">
        <v>206</v>
      </c>
    </row>
    <row r="142" spans="1:9" s="112" customFormat="1" x14ac:dyDescent="0.25">
      <c r="A142" s="110"/>
      <c r="B142" s="31" t="s">
        <v>144</v>
      </c>
      <c r="C142" s="111"/>
      <c r="D142" s="35"/>
      <c r="E142" s="35">
        <v>330000</v>
      </c>
      <c r="F142" s="35">
        <v>0</v>
      </c>
      <c r="G142" s="36">
        <v>270659.94999999995</v>
      </c>
      <c r="H142" s="293">
        <v>0</v>
      </c>
      <c r="I142" s="302">
        <f t="shared" si="19"/>
        <v>0.82018166666666648</v>
      </c>
    </row>
    <row r="143" spans="1:9" s="1" customFormat="1" x14ac:dyDescent="0.25">
      <c r="A143" s="18"/>
      <c r="B143" s="109" t="s">
        <v>128</v>
      </c>
      <c r="C143" s="118" t="s">
        <v>6</v>
      </c>
      <c r="D143" s="72">
        <f>SUM(D144:D145)</f>
        <v>0</v>
      </c>
      <c r="E143" s="72">
        <v>42200</v>
      </c>
      <c r="F143" s="72">
        <v>0</v>
      </c>
      <c r="G143" s="72">
        <v>7200</v>
      </c>
      <c r="H143" s="312">
        <v>0</v>
      </c>
      <c r="I143" s="360">
        <f t="shared" si="19"/>
        <v>0.17061611374407584</v>
      </c>
    </row>
    <row r="144" spans="1:9" s="1" customFormat="1" x14ac:dyDescent="0.25">
      <c r="A144" s="18"/>
      <c r="B144" s="19" t="s">
        <v>245</v>
      </c>
      <c r="C144" s="34"/>
      <c r="D144" s="45"/>
      <c r="E144" s="78">
        <v>14600</v>
      </c>
      <c r="F144" s="36">
        <v>0</v>
      </c>
      <c r="G144" s="78">
        <v>7200</v>
      </c>
      <c r="H144" s="280">
        <v>0</v>
      </c>
      <c r="I144" s="351">
        <f t="shared" si="19"/>
        <v>0.49315068493150682</v>
      </c>
    </row>
    <row r="145" spans="1:9" s="1" customFormat="1" x14ac:dyDescent="0.25">
      <c r="A145" s="18"/>
      <c r="B145" s="19" t="s">
        <v>246</v>
      </c>
      <c r="C145" s="34"/>
      <c r="D145" s="45"/>
      <c r="E145" s="36">
        <v>27600</v>
      </c>
      <c r="F145" s="36">
        <v>0</v>
      </c>
      <c r="G145" s="36">
        <v>0</v>
      </c>
      <c r="H145" s="274">
        <v>0</v>
      </c>
      <c r="I145" s="301">
        <f t="shared" si="19"/>
        <v>0</v>
      </c>
    </row>
    <row r="146" spans="1:9" s="10" customFormat="1" x14ac:dyDescent="0.2">
      <c r="A146" s="14"/>
      <c r="B146" s="120" t="s">
        <v>129</v>
      </c>
      <c r="C146" s="118" t="s">
        <v>6</v>
      </c>
      <c r="D146" s="100">
        <f>SUM(D147:D147)</f>
        <v>0</v>
      </c>
      <c r="E146" s="100">
        <v>5489</v>
      </c>
      <c r="F146" s="100">
        <v>0</v>
      </c>
      <c r="G146" s="100">
        <v>5488.8</v>
      </c>
      <c r="H146" s="288">
        <v>0</v>
      </c>
      <c r="I146" s="357">
        <f t="shared" si="19"/>
        <v>0.99996356349061766</v>
      </c>
    </row>
    <row r="147" spans="1:9" s="10" customFormat="1" x14ac:dyDescent="0.2">
      <c r="A147" s="14"/>
      <c r="B147" s="116" t="s">
        <v>130</v>
      </c>
      <c r="C147" s="34"/>
      <c r="D147" s="77"/>
      <c r="E147" s="77">
        <v>5489</v>
      </c>
      <c r="F147" s="77">
        <v>0</v>
      </c>
      <c r="G147" s="78">
        <v>5488.8</v>
      </c>
      <c r="H147" s="280">
        <v>0</v>
      </c>
      <c r="I147" s="351">
        <f t="shared" si="19"/>
        <v>0.99996356349061766</v>
      </c>
    </row>
    <row r="148" spans="1:9" s="1" customFormat="1" ht="17.25" customHeight="1" x14ac:dyDescent="0.25">
      <c r="A148" s="18"/>
      <c r="B148" s="117" t="s">
        <v>131</v>
      </c>
      <c r="C148" s="29"/>
      <c r="D148" s="30">
        <f t="shared" ref="D148" si="20">SUM(D149:D152)</f>
        <v>550000</v>
      </c>
      <c r="E148" s="30">
        <v>562172</v>
      </c>
      <c r="F148" s="30">
        <v>0</v>
      </c>
      <c r="G148" s="30">
        <v>125716.46000000002</v>
      </c>
      <c r="H148" s="272">
        <v>0</v>
      </c>
      <c r="I148" s="342">
        <f t="shared" si="19"/>
        <v>0.22362632788541589</v>
      </c>
    </row>
    <row r="149" spans="1:9" x14ac:dyDescent="0.25">
      <c r="A149" s="18"/>
      <c r="B149" s="19" t="s">
        <v>132</v>
      </c>
      <c r="C149" s="20" t="s">
        <v>6</v>
      </c>
      <c r="D149" s="35">
        <v>200000</v>
      </c>
      <c r="E149" s="35">
        <v>200000</v>
      </c>
      <c r="F149" s="35">
        <v>0</v>
      </c>
      <c r="G149" s="36">
        <v>54317.509999999995</v>
      </c>
      <c r="H149" s="274">
        <v>0</v>
      </c>
      <c r="I149" s="301">
        <f t="shared" si="19"/>
        <v>0.27158754999999996</v>
      </c>
    </row>
    <row r="150" spans="1:9" x14ac:dyDescent="0.25">
      <c r="A150" s="18"/>
      <c r="B150" s="19" t="s">
        <v>133</v>
      </c>
      <c r="C150" s="20" t="s">
        <v>6</v>
      </c>
      <c r="D150" s="35">
        <v>150000</v>
      </c>
      <c r="E150" s="35">
        <v>150000</v>
      </c>
      <c r="F150" s="35">
        <v>0</v>
      </c>
      <c r="G150" s="36">
        <v>21204.18</v>
      </c>
      <c r="H150" s="274">
        <v>0</v>
      </c>
      <c r="I150" s="301">
        <f t="shared" si="19"/>
        <v>0.14136119999999999</v>
      </c>
    </row>
    <row r="151" spans="1:9" ht="30" x14ac:dyDescent="0.25">
      <c r="A151" s="18"/>
      <c r="B151" s="19" t="s">
        <v>134</v>
      </c>
      <c r="C151" s="20" t="s">
        <v>6</v>
      </c>
      <c r="D151" s="35">
        <v>100000</v>
      </c>
      <c r="E151" s="35">
        <v>112172</v>
      </c>
      <c r="F151" s="35">
        <v>0</v>
      </c>
      <c r="G151" s="36">
        <v>50194.770000000011</v>
      </c>
      <c r="H151" s="274">
        <v>0</v>
      </c>
      <c r="I151" s="301">
        <f t="shared" si="19"/>
        <v>0.44748038726241851</v>
      </c>
    </row>
    <row r="152" spans="1:9" ht="15.75" customHeight="1" x14ac:dyDescent="0.25">
      <c r="A152" s="18"/>
      <c r="B152" s="19" t="s">
        <v>135</v>
      </c>
      <c r="C152" s="34" t="s">
        <v>8</v>
      </c>
      <c r="D152" s="35">
        <v>100000</v>
      </c>
      <c r="E152" s="35">
        <v>100000</v>
      </c>
      <c r="F152" s="35">
        <v>0</v>
      </c>
      <c r="G152" s="36">
        <v>0</v>
      </c>
      <c r="H152" s="274">
        <v>0</v>
      </c>
      <c r="I152" s="301">
        <f t="shared" si="19"/>
        <v>0</v>
      </c>
    </row>
    <row r="153" spans="1:9" s="9" customFormat="1" ht="21" customHeight="1" x14ac:dyDescent="0.2">
      <c r="A153" s="8"/>
      <c r="B153" s="15" t="s">
        <v>136</v>
      </c>
      <c r="C153" s="306"/>
      <c r="D153" s="27">
        <f t="shared" ref="D153" si="21">SUM(D154,D156)</f>
        <v>3180000</v>
      </c>
      <c r="E153" s="27">
        <v>1680000</v>
      </c>
      <c r="F153" s="27">
        <v>1500000</v>
      </c>
      <c r="G153" s="27">
        <v>93196.72</v>
      </c>
      <c r="H153" s="271">
        <v>0</v>
      </c>
      <c r="I153" s="316">
        <f t="shared" si="19"/>
        <v>2.9307144654088051E-2</v>
      </c>
    </row>
    <row r="154" spans="1:9" s="10" customFormat="1" x14ac:dyDescent="0.2">
      <c r="A154" s="14"/>
      <c r="B154" s="80" t="s">
        <v>137</v>
      </c>
      <c r="C154" s="34" t="s">
        <v>6</v>
      </c>
      <c r="D154" s="71">
        <f t="shared" ref="D154" si="22">SUM(D155:D155)</f>
        <v>30000</v>
      </c>
      <c r="E154" s="71">
        <v>30000</v>
      </c>
      <c r="F154" s="71">
        <v>0</v>
      </c>
      <c r="G154" s="71">
        <v>1300</v>
      </c>
      <c r="H154" s="281">
        <v>0</v>
      </c>
      <c r="I154" s="353">
        <f t="shared" si="19"/>
        <v>4.3333333333333335E-2</v>
      </c>
    </row>
    <row r="155" spans="1:9" s="10" customFormat="1" x14ac:dyDescent="0.2">
      <c r="A155" s="14"/>
      <c r="B155" s="122" t="s">
        <v>138</v>
      </c>
      <c r="C155" s="85"/>
      <c r="D155" s="101">
        <v>30000</v>
      </c>
      <c r="E155" s="101">
        <v>30000</v>
      </c>
      <c r="F155" s="101">
        <v>0</v>
      </c>
      <c r="G155" s="102">
        <v>1300</v>
      </c>
      <c r="H155" s="289">
        <v>0</v>
      </c>
      <c r="I155" s="358">
        <f t="shared" si="19"/>
        <v>4.3333333333333335E-2</v>
      </c>
    </row>
    <row r="156" spans="1:9" s="10" customFormat="1" ht="17.25" customHeight="1" x14ac:dyDescent="0.2">
      <c r="A156" s="14"/>
      <c r="B156" s="120" t="s">
        <v>139</v>
      </c>
      <c r="C156" s="34" t="s">
        <v>6</v>
      </c>
      <c r="D156" s="100">
        <f t="shared" ref="D156" si="23">SUM(D157:D158)</f>
        <v>3150000</v>
      </c>
      <c r="E156" s="100">
        <v>1650000</v>
      </c>
      <c r="F156" s="100">
        <v>1500000</v>
      </c>
      <c r="G156" s="100">
        <v>91896.72</v>
      </c>
      <c r="H156" s="288">
        <v>0</v>
      </c>
      <c r="I156" s="357">
        <f t="shared" si="19"/>
        <v>2.9173561904761905E-2</v>
      </c>
    </row>
    <row r="157" spans="1:9" s="10" customFormat="1" x14ac:dyDescent="0.2">
      <c r="A157" s="14"/>
      <c r="B157" s="121" t="s">
        <v>140</v>
      </c>
      <c r="C157" s="34"/>
      <c r="D157" s="35">
        <v>3000000</v>
      </c>
      <c r="E157" s="35">
        <v>1500000</v>
      </c>
      <c r="F157" s="35">
        <v>1500000</v>
      </c>
      <c r="G157" s="36">
        <v>57540</v>
      </c>
      <c r="H157" s="274">
        <v>0</v>
      </c>
      <c r="I157" s="301">
        <f t="shared" si="19"/>
        <v>1.9179999999999999E-2</v>
      </c>
    </row>
    <row r="158" spans="1:9" x14ac:dyDescent="0.25">
      <c r="A158" s="79"/>
      <c r="B158" s="123" t="s">
        <v>141</v>
      </c>
      <c r="C158" s="124"/>
      <c r="D158" s="136">
        <v>150000</v>
      </c>
      <c r="E158" s="136">
        <v>150000</v>
      </c>
      <c r="F158" s="136">
        <v>0</v>
      </c>
      <c r="G158" s="24">
        <v>34356.720000000001</v>
      </c>
      <c r="H158" s="294">
        <v>0</v>
      </c>
      <c r="I158" s="361">
        <f t="shared" si="19"/>
        <v>0.22904480000000002</v>
      </c>
    </row>
    <row r="159" spans="1:9" x14ac:dyDescent="0.25">
      <c r="B159" s="2"/>
      <c r="C159" s="125"/>
      <c r="D159" s="319"/>
      <c r="E159" s="126"/>
      <c r="F159" s="126"/>
      <c r="G159" s="2"/>
    </row>
    <row r="160" spans="1:9" ht="13.5" customHeight="1" x14ac:dyDescent="0.25">
      <c r="B160" s="339"/>
      <c r="C160" s="339"/>
      <c r="D160" s="339"/>
      <c r="E160" s="339"/>
      <c r="F160" s="339"/>
      <c r="G160" s="340"/>
      <c r="H160" s="340"/>
    </row>
  </sheetData>
  <autoFilter ref="B4:I164"/>
  <mergeCells count="5">
    <mergeCell ref="B1:H1"/>
    <mergeCell ref="E3:F3"/>
    <mergeCell ref="G3:H3"/>
    <mergeCell ref="B9:H9"/>
    <mergeCell ref="B160:H160"/>
  </mergeCells>
  <pageMargins left="0.74803149606299213" right="0.74803149606299213" top="1.1023622047244095" bottom="0.98425196850393704" header="0.51181102362204722" footer="0.51181102362204722"/>
  <pageSetup paperSize="9" scale="95" firstPageNumber="5" orientation="portrait" useFirstPageNumber="1" r:id="rId1"/>
  <headerFooter alignWithMargins="0">
    <oddHeader>&amp;RLisa 4
Tartu Linnavolikogu 19. detsembri 2019. a
määruse nr 83 juurde</oddHead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Eelarve täitmine 31.07</vt:lpstr>
      <vt:lpstr>Investeeringud</vt:lpstr>
      <vt:lpstr>Investeeringud!Print_Titles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2020-03-09T06:50:19Z</dcterms:created>
  <dcterms:modified xsi:type="dcterms:W3CDTF">2020-08-28T13:19:10Z</dcterms:modified>
</cp:coreProperties>
</file>