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70" yWindow="300" windowWidth="25740" windowHeight="11490"/>
  </bookViews>
  <sheets>
    <sheet name="Lisa 1" sheetId="12" r:id="rId1"/>
    <sheet name="Lisa 2" sheetId="17" r:id="rId2"/>
    <sheet name="Lisa 3 " sheetId="8" r:id="rId3"/>
    <sheet name="Lisa 4" sheetId="14" r:id="rId4"/>
    <sheet name="Lisa 5" sheetId="13" r:id="rId5"/>
  </sheets>
  <definedNames>
    <definedName name="_xlnm._FilterDatabase" localSheetId="2" hidden="1">'Lisa 3 '!$A$3:$AC$44</definedName>
    <definedName name="_xlnm.Print_Area" localSheetId="1">'Lisa 2'!$A$1:$Q$31</definedName>
    <definedName name="_xlnm.Print_Titles" localSheetId="0">'Lisa 1'!$4:$5</definedName>
    <definedName name="_xlnm.Print_Titles" localSheetId="2">'Lisa 3 '!$A:$C,'Lisa 3 '!$3:$4</definedName>
    <definedName name="_xlnm.Print_Titles" localSheetId="4">'Lisa 5'!$4:$5</definedName>
  </definedNames>
  <calcPr calcId="145621"/>
</workbook>
</file>

<file path=xl/calcChain.xml><?xml version="1.0" encoding="utf-8"?>
<calcChain xmlns="http://schemas.openxmlformats.org/spreadsheetml/2006/main">
  <c r="G6" i="12" l="1"/>
  <c r="H6" i="12"/>
  <c r="I6" i="12"/>
  <c r="G21" i="8"/>
  <c r="H21" i="8"/>
  <c r="I21" i="8"/>
  <c r="J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F21" i="8"/>
  <c r="B21" i="13"/>
  <c r="X39" i="14"/>
  <c r="X30" i="14"/>
  <c r="X23" i="14"/>
  <c r="X27" i="14" s="1"/>
  <c r="F39" i="14"/>
  <c r="F30" i="14"/>
  <c r="F23" i="14"/>
  <c r="F27" i="14" s="1"/>
  <c r="H27" i="14"/>
  <c r="I27" i="14"/>
  <c r="T27" i="14"/>
  <c r="W27" i="14"/>
  <c r="E27" i="14"/>
  <c r="G23" i="14"/>
  <c r="G27" i="14" s="1"/>
  <c r="H23" i="14"/>
  <c r="I23" i="14"/>
  <c r="J23" i="14"/>
  <c r="J27" i="14" s="1"/>
  <c r="K23" i="14"/>
  <c r="K27" i="14" s="1"/>
  <c r="L23" i="14"/>
  <c r="L27" i="14" s="1"/>
  <c r="M23" i="14"/>
  <c r="M27" i="14" s="1"/>
  <c r="N23" i="14"/>
  <c r="N27" i="14" s="1"/>
  <c r="O23" i="14"/>
  <c r="O27" i="14" s="1"/>
  <c r="P23" i="14"/>
  <c r="P27" i="14" s="1"/>
  <c r="Q23" i="14"/>
  <c r="Q27" i="14" s="1"/>
  <c r="R23" i="14"/>
  <c r="R27" i="14" s="1"/>
  <c r="S23" i="14"/>
  <c r="S27" i="14" s="1"/>
  <c r="T23" i="14"/>
  <c r="U23" i="14"/>
  <c r="U27" i="14" s="1"/>
  <c r="V23" i="14"/>
  <c r="V27" i="14" s="1"/>
  <c r="W23" i="14"/>
  <c r="Y23" i="14"/>
  <c r="E23" i="14"/>
  <c r="D24" i="14"/>
  <c r="D25" i="14"/>
  <c r="D26" i="14"/>
  <c r="D23" i="14" l="1"/>
  <c r="G33" i="8" l="1"/>
  <c r="H33" i="8"/>
  <c r="I33" i="8"/>
  <c r="G41" i="8"/>
  <c r="H41" i="8"/>
  <c r="I41" i="8"/>
  <c r="E17" i="8"/>
  <c r="E18" i="8"/>
  <c r="E19" i="8"/>
  <c r="D7" i="17" l="1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6" i="17"/>
  <c r="E5" i="17"/>
  <c r="F5" i="17"/>
  <c r="G5" i="17"/>
  <c r="I5" i="17"/>
  <c r="J5" i="17"/>
  <c r="K5" i="17"/>
  <c r="L5" i="17"/>
  <c r="M5" i="17"/>
  <c r="N5" i="17"/>
  <c r="O5" i="17"/>
  <c r="P5" i="17"/>
  <c r="Q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77" i="17"/>
  <c r="AC42" i="12"/>
  <c r="AC43" i="12"/>
  <c r="E43" i="12"/>
  <c r="D43" i="12" s="1"/>
  <c r="E42" i="12"/>
  <c r="D42" i="12" s="1"/>
  <c r="AC41" i="12"/>
  <c r="E41" i="12"/>
  <c r="E40" i="12"/>
  <c r="F28" i="12"/>
  <c r="G28" i="12"/>
  <c r="G52" i="12" s="1"/>
  <c r="H28" i="12"/>
  <c r="D30" i="12"/>
  <c r="D31" i="12"/>
  <c r="D32" i="12"/>
  <c r="D33" i="12"/>
  <c r="D34" i="12"/>
  <c r="D35" i="12"/>
  <c r="D36" i="12"/>
  <c r="D37" i="12"/>
  <c r="D39" i="12"/>
  <c r="D40" i="12"/>
  <c r="D41" i="12"/>
  <c r="D44" i="12"/>
  <c r="D5" i="17" l="1"/>
  <c r="H5" i="17"/>
  <c r="C31" i="17"/>
  <c r="C27" i="17"/>
  <c r="C24" i="17"/>
  <c r="C20" i="17"/>
  <c r="C16" i="17"/>
  <c r="C12" i="17"/>
  <c r="C28" i="17"/>
  <c r="C8" i="17"/>
  <c r="C9" i="17"/>
  <c r="C30" i="17"/>
  <c r="C26" i="17"/>
  <c r="C22" i="17"/>
  <c r="C18" i="17"/>
  <c r="C14" i="17"/>
  <c r="C10" i="17"/>
  <c r="C6" i="17"/>
  <c r="C29" i="17"/>
  <c r="C25" i="17"/>
  <c r="C21" i="17"/>
  <c r="C17" i="17"/>
  <c r="C13" i="17"/>
  <c r="C23" i="17"/>
  <c r="C19" i="17"/>
  <c r="C15" i="17"/>
  <c r="C11" i="17"/>
  <c r="C7" i="17"/>
  <c r="AA28" i="12"/>
  <c r="AA52" i="12" s="1"/>
  <c r="AC38" i="12"/>
  <c r="S38" i="12"/>
  <c r="Q38" i="12"/>
  <c r="Q28" i="12" s="1"/>
  <c r="Z21" i="12"/>
  <c r="AB21" i="12"/>
  <c r="AC21" i="12"/>
  <c r="Y21" i="12"/>
  <c r="Q21" i="12"/>
  <c r="R21" i="12"/>
  <c r="Q16" i="12"/>
  <c r="E38" i="12"/>
  <c r="D38" i="12" s="1"/>
  <c r="Z28" i="12"/>
  <c r="Z49" i="12"/>
  <c r="Z46" i="12"/>
  <c r="D29" i="12"/>
  <c r="Q52" i="12" l="1"/>
  <c r="Z52" i="12"/>
  <c r="C5" i="17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W39" i="14"/>
  <c r="Y39" i="14"/>
  <c r="E39" i="14"/>
  <c r="V36" i="14"/>
  <c r="V35" i="14"/>
  <c r="V39" i="14" s="1"/>
  <c r="U35" i="14"/>
  <c r="V33" i="14"/>
  <c r="U33" i="14"/>
  <c r="U39" i="14" l="1"/>
  <c r="L48" i="12" l="1"/>
  <c r="D48" i="12"/>
  <c r="L47" i="12"/>
  <c r="D47" i="12"/>
  <c r="AD46" i="12"/>
  <c r="AC46" i="12"/>
  <c r="AB46" i="12"/>
  <c r="Y46" i="12"/>
  <c r="X46" i="12"/>
  <c r="W46" i="12"/>
  <c r="V46" i="12"/>
  <c r="U46" i="12"/>
  <c r="T46" i="12"/>
  <c r="S46" i="12"/>
  <c r="R46" i="12"/>
  <c r="P46" i="12"/>
  <c r="O46" i="12"/>
  <c r="N46" i="12"/>
  <c r="M46" i="12"/>
  <c r="K46" i="12"/>
  <c r="J46" i="12"/>
  <c r="I46" i="12"/>
  <c r="H46" i="12"/>
  <c r="F46" i="12"/>
  <c r="E46" i="12"/>
  <c r="L46" i="12" l="1"/>
  <c r="D46" i="12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Y30" i="14"/>
  <c r="E30" i="14"/>
  <c r="D28" i="14"/>
  <c r="D29" i="14"/>
  <c r="D31" i="14"/>
  <c r="D32" i="14"/>
  <c r="D33" i="14"/>
  <c r="D34" i="14"/>
  <c r="D35" i="14"/>
  <c r="D36" i="14"/>
  <c r="D37" i="14"/>
  <c r="D38" i="14"/>
  <c r="D39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30" i="14" l="1"/>
  <c r="D27" i="14"/>
  <c r="W49" i="12"/>
  <c r="W28" i="12"/>
  <c r="W21" i="12"/>
  <c r="W6" i="12"/>
  <c r="W16" i="12"/>
  <c r="D51" i="12"/>
  <c r="D50" i="12"/>
  <c r="E49" i="12"/>
  <c r="F49" i="12"/>
  <c r="H49" i="12"/>
  <c r="I49" i="12"/>
  <c r="J49" i="12"/>
  <c r="K49" i="12"/>
  <c r="M49" i="12"/>
  <c r="N49" i="12"/>
  <c r="O49" i="12"/>
  <c r="P49" i="12"/>
  <c r="R49" i="12"/>
  <c r="S49" i="12"/>
  <c r="T49" i="12"/>
  <c r="U49" i="12"/>
  <c r="V49" i="12"/>
  <c r="X49" i="12"/>
  <c r="Y49" i="12"/>
  <c r="AB49" i="12"/>
  <c r="AC49" i="12"/>
  <c r="AD49" i="12"/>
  <c r="I28" i="12"/>
  <c r="J28" i="12"/>
  <c r="K28" i="12"/>
  <c r="M28" i="12"/>
  <c r="N28" i="12"/>
  <c r="O28" i="12"/>
  <c r="P28" i="12"/>
  <c r="R28" i="12"/>
  <c r="S28" i="12"/>
  <c r="T28" i="12"/>
  <c r="U28" i="12"/>
  <c r="V28" i="12"/>
  <c r="X28" i="12"/>
  <c r="Y28" i="12"/>
  <c r="AB28" i="12"/>
  <c r="AC28" i="12"/>
  <c r="AD28" i="12"/>
  <c r="E28" i="12"/>
  <c r="E11" i="8"/>
  <c r="E12" i="8"/>
  <c r="E13" i="8"/>
  <c r="E14" i="8"/>
  <c r="K52" i="12" l="1"/>
  <c r="W52" i="12"/>
  <c r="D49" i="12"/>
  <c r="J9" i="8" l="1"/>
  <c r="I6" i="13" l="1"/>
  <c r="I16" i="12"/>
  <c r="I52" i="12" s="1"/>
  <c r="F16" i="12"/>
  <c r="H16" i="12"/>
  <c r="J16" i="12"/>
  <c r="E16" i="12"/>
  <c r="N16" i="12"/>
  <c r="O16" i="12"/>
  <c r="P16" i="12"/>
  <c r="R16" i="12"/>
  <c r="S16" i="12"/>
  <c r="T16" i="12"/>
  <c r="U16" i="12"/>
  <c r="V16" i="12"/>
  <c r="X16" i="12"/>
  <c r="Y16" i="12"/>
  <c r="AB16" i="12"/>
  <c r="AC16" i="12"/>
  <c r="AD16" i="12"/>
  <c r="M16" i="12"/>
  <c r="L17" i="12"/>
  <c r="L18" i="12"/>
  <c r="D17" i="12"/>
  <c r="D18" i="12"/>
  <c r="R6" i="12"/>
  <c r="L19" i="12"/>
  <c r="L20" i="12"/>
  <c r="D19" i="12"/>
  <c r="I37" i="8"/>
  <c r="I5" i="8" s="1"/>
  <c r="R52" i="12" l="1"/>
  <c r="L16" i="12"/>
  <c r="D16" i="12"/>
  <c r="E21" i="12"/>
  <c r="F21" i="12"/>
  <c r="H21" i="12"/>
  <c r="J21" i="12"/>
  <c r="D23" i="12"/>
  <c r="D24" i="12"/>
  <c r="D22" i="12"/>
  <c r="L24" i="12"/>
  <c r="L23" i="12"/>
  <c r="L22" i="12"/>
  <c r="AD21" i="12"/>
  <c r="X21" i="12"/>
  <c r="V21" i="12"/>
  <c r="U21" i="12"/>
  <c r="T21" i="12"/>
  <c r="S21" i="12"/>
  <c r="P21" i="12"/>
  <c r="O21" i="12"/>
  <c r="N21" i="12"/>
  <c r="M21" i="12"/>
  <c r="L21" i="12" l="1"/>
  <c r="D21" i="12"/>
  <c r="K26" i="8" l="1"/>
  <c r="E26" i="8" s="1"/>
  <c r="K25" i="8"/>
  <c r="E25" i="8" s="1"/>
  <c r="K24" i="8"/>
  <c r="E24" i="8" s="1"/>
  <c r="K23" i="8"/>
  <c r="E23" i="8" s="1"/>
  <c r="K22" i="8"/>
  <c r="F27" i="8"/>
  <c r="G27" i="8"/>
  <c r="H27" i="8"/>
  <c r="J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K40" i="8"/>
  <c r="E40" i="8" s="1"/>
  <c r="K39" i="8"/>
  <c r="E39" i="8" s="1"/>
  <c r="K38" i="8"/>
  <c r="E38" i="8" s="1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J37" i="8"/>
  <c r="H37" i="8"/>
  <c r="G37" i="8"/>
  <c r="F37" i="8"/>
  <c r="K36" i="8"/>
  <c r="E36" i="8" s="1"/>
  <c r="K35" i="8"/>
  <c r="E35" i="8" s="1"/>
  <c r="K34" i="8"/>
  <c r="E34" i="8" s="1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J33" i="8"/>
  <c r="F33" i="8"/>
  <c r="L27" i="12"/>
  <c r="D27" i="12"/>
  <c r="E14" i="12"/>
  <c r="D14" i="12" s="1"/>
  <c r="L13" i="12"/>
  <c r="L14" i="12"/>
  <c r="L15" i="12"/>
  <c r="D13" i="12"/>
  <c r="D15" i="12"/>
  <c r="E12" i="12"/>
  <c r="E10" i="12"/>
  <c r="D10" i="12" s="1"/>
  <c r="E9" i="12"/>
  <c r="D9" i="12" s="1"/>
  <c r="AC6" i="12"/>
  <c r="AC52" i="12" s="1"/>
  <c r="Y6" i="12"/>
  <c r="Y52" i="12" s="1"/>
  <c r="L8" i="12"/>
  <c r="L9" i="12"/>
  <c r="L10" i="12"/>
  <c r="L11" i="12"/>
  <c r="D8" i="12"/>
  <c r="D11" i="12"/>
  <c r="K43" i="8"/>
  <c r="E43" i="8" s="1"/>
  <c r="D25" i="12"/>
  <c r="L25" i="12"/>
  <c r="E22" i="8" l="1"/>
  <c r="K21" i="8"/>
  <c r="E21" i="8" s="1"/>
  <c r="K37" i="8"/>
  <c r="E37" i="8" s="1"/>
  <c r="D20" i="12"/>
  <c r="K33" i="8"/>
  <c r="K7" i="8"/>
  <c r="K16" i="8"/>
  <c r="K20" i="8"/>
  <c r="E6" i="13" l="1"/>
  <c r="P6" i="13"/>
  <c r="B20" i="13"/>
  <c r="AC41" i="8"/>
  <c r="K29" i="8"/>
  <c r="E29" i="8" s="1"/>
  <c r="K30" i="8"/>
  <c r="E30" i="8" s="1"/>
  <c r="K31" i="8"/>
  <c r="E31" i="8" s="1"/>
  <c r="K32" i="8"/>
  <c r="E32" i="8" s="1"/>
  <c r="K28" i="8"/>
  <c r="U6" i="12"/>
  <c r="U52" i="12" s="1"/>
  <c r="V6" i="12"/>
  <c r="V52" i="12" s="1"/>
  <c r="N6" i="12"/>
  <c r="N52" i="12" s="1"/>
  <c r="L50" i="12"/>
  <c r="G15" i="8"/>
  <c r="G5" i="8" s="1"/>
  <c r="H15" i="8"/>
  <c r="H5" i="8" s="1"/>
  <c r="J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F15" i="8"/>
  <c r="E16" i="8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O6" i="13"/>
  <c r="N6" i="13"/>
  <c r="M6" i="13"/>
  <c r="K6" i="13"/>
  <c r="J6" i="13"/>
  <c r="H6" i="13"/>
  <c r="G6" i="13"/>
  <c r="F6" i="13"/>
  <c r="D6" i="13"/>
  <c r="C6" i="13"/>
  <c r="E28" i="8" l="1"/>
  <c r="K27" i="8"/>
  <c r="E27" i="8" s="1"/>
  <c r="K15" i="8"/>
  <c r="E15" i="8" s="1"/>
  <c r="E20" i="8"/>
  <c r="B6" i="13"/>
  <c r="L6" i="13"/>
  <c r="L51" i="12"/>
  <c r="L49" i="12" s="1"/>
  <c r="K44" i="8"/>
  <c r="K42" i="8"/>
  <c r="J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F41" i="8"/>
  <c r="J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F6" i="8"/>
  <c r="D45" i="12"/>
  <c r="L45" i="12"/>
  <c r="F8" i="8"/>
  <c r="J8" i="8"/>
  <c r="K8" i="8"/>
  <c r="L8" i="8"/>
  <c r="L5" i="8" l="1"/>
  <c r="J5" i="8"/>
  <c r="F5" i="8"/>
  <c r="K41" i="8"/>
  <c r="E42" i="8"/>
  <c r="AA8" i="8" l="1"/>
  <c r="AA5" i="8" s="1"/>
  <c r="E9" i="8" l="1"/>
  <c r="E10" i="8"/>
  <c r="O6" i="12"/>
  <c r="O52" i="12" s="1"/>
  <c r="P6" i="12"/>
  <c r="P52" i="12" s="1"/>
  <c r="S6" i="12"/>
  <c r="S52" i="12" s="1"/>
  <c r="T6" i="12"/>
  <c r="T52" i="12" s="1"/>
  <c r="X6" i="12"/>
  <c r="X52" i="12" s="1"/>
  <c r="AB6" i="12"/>
  <c r="AB52" i="12" s="1"/>
  <c r="AD6" i="12"/>
  <c r="AD52" i="12" s="1"/>
  <c r="M6" i="12"/>
  <c r="M52" i="12" s="1"/>
  <c r="F6" i="12"/>
  <c r="F52" i="12" s="1"/>
  <c r="H52" i="12"/>
  <c r="J6" i="12"/>
  <c r="J52" i="12" s="1"/>
  <c r="E6" i="12"/>
  <c r="E52" i="12" s="1"/>
  <c r="D7" i="12"/>
  <c r="L7" i="12"/>
  <c r="D12" i="12"/>
  <c r="L12" i="12"/>
  <c r="U8" i="8"/>
  <c r="U5" i="8" s="1"/>
  <c r="V8" i="8"/>
  <c r="V5" i="8" s="1"/>
  <c r="W8" i="8"/>
  <c r="W5" i="8" s="1"/>
  <c r="X8" i="8"/>
  <c r="X5" i="8" s="1"/>
  <c r="E7" i="8"/>
  <c r="E44" i="8"/>
  <c r="M8" i="8"/>
  <c r="M5" i="8" s="1"/>
  <c r="K6" i="8" l="1"/>
  <c r="K5" i="8" s="1"/>
  <c r="L29" i="12" l="1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28" i="12" l="1"/>
  <c r="D28" i="12"/>
  <c r="L26" i="12"/>
  <c r="D26" i="12"/>
  <c r="L6" i="12"/>
  <c r="D6" i="12"/>
  <c r="L52" i="12" l="1"/>
  <c r="D52" i="12"/>
  <c r="AB8" i="8" l="1"/>
  <c r="AB5" i="8" s="1"/>
  <c r="T8" i="8"/>
  <c r="T5" i="8" s="1"/>
  <c r="R8" i="8"/>
  <c r="R5" i="8" s="1"/>
  <c r="N8" i="8" l="1"/>
  <c r="N5" i="8" s="1"/>
  <c r="O8" i="8"/>
  <c r="O5" i="8" s="1"/>
  <c r="P8" i="8"/>
  <c r="P5" i="8" s="1"/>
  <c r="Q8" i="8"/>
  <c r="Q5" i="8" s="1"/>
  <c r="S8" i="8"/>
  <c r="S5" i="8" s="1"/>
  <c r="Y8" i="8"/>
  <c r="Y5" i="8" s="1"/>
  <c r="Z8" i="8"/>
  <c r="Z5" i="8" s="1"/>
  <c r="AC8" i="8"/>
  <c r="AC5" i="8" s="1"/>
  <c r="E8" i="8" l="1"/>
  <c r="E33" i="8" s="1"/>
  <c r="E5" i="8" l="1"/>
  <c r="E6" i="8"/>
  <c r="E41" i="8" s="1"/>
</calcChain>
</file>

<file path=xl/sharedStrings.xml><?xml version="1.0" encoding="utf-8"?>
<sst xmlns="http://schemas.openxmlformats.org/spreadsheetml/2006/main" count="444" uniqueCount="277">
  <si>
    <t>administreerimiskulud</t>
  </si>
  <si>
    <t>Tegevusala nimetus
ja eelarve liik</t>
  </si>
  <si>
    <t>Tege-
vus-
ala</t>
  </si>
  <si>
    <t>vaba aja sisust. kulud</t>
  </si>
  <si>
    <t>e/a klassifikaator</t>
  </si>
  <si>
    <t>lähetused</t>
  </si>
  <si>
    <t>maksud töötasult</t>
  </si>
  <si>
    <t>Eelarve liik</t>
  </si>
  <si>
    <t>kulud inventarile</t>
  </si>
  <si>
    <t>töötajate töötasu</t>
  </si>
  <si>
    <t>KOKKU KULUD</t>
  </si>
  <si>
    <t>rahastaja</t>
  </si>
  <si>
    <t>01112</t>
  </si>
  <si>
    <t>meditsiinikulud</t>
  </si>
  <si>
    <t>erisoodustused</t>
  </si>
  <si>
    <t>koolituskulud</t>
  </si>
  <si>
    <t>eri- ja vormiriietus</t>
  </si>
  <si>
    <t>lepinguline töötasu</t>
  </si>
  <si>
    <t>sõidukite ülalpidamine</t>
  </si>
  <si>
    <t>ametnike töötasu</t>
  </si>
  <si>
    <t xml:space="preserve">üldmajanduslikud arendusprojektid </t>
  </si>
  <si>
    <t>04740</t>
  </si>
  <si>
    <t>KÕIK KOKKU</t>
  </si>
  <si>
    <t>uurimus- ja arendustööd</t>
  </si>
  <si>
    <t>tegevusala</t>
  </si>
  <si>
    <t>eelarve liik</t>
  </si>
  <si>
    <t>Kokku tulud</t>
  </si>
  <si>
    <t>Saadav tulu põhitegevuseks</t>
  </si>
  <si>
    <t>toetus investeerimiskuludeks</t>
  </si>
  <si>
    <t xml:space="preserve">KOKKU KULUD </t>
  </si>
  <si>
    <t>põhivara soetamine ja renoveerimine</t>
  </si>
  <si>
    <t>ürituste korraldamine</t>
  </si>
  <si>
    <t>Rahandusosakond</t>
  </si>
  <si>
    <t>Struktuuriüksus</t>
  </si>
  <si>
    <t>KOKKU saadud vahendid</t>
  </si>
  <si>
    <t>Tartu linna 2015. a eelarvesse saadud sihtotstarbeliste vahendite avamine tulu- ja kuluklassifikaatori lõikes (eurodes)</t>
  </si>
  <si>
    <t>09110</t>
  </si>
  <si>
    <t>Linnamajanduse osakond kokku</t>
  </si>
  <si>
    <t>rajatiste korrahoid</t>
  </si>
  <si>
    <t>04512</t>
  </si>
  <si>
    <t>ruumide majandamiskulud</t>
  </si>
  <si>
    <t>põhivara soetus</t>
  </si>
  <si>
    <t>Kesklinna Lastekeskus</t>
  </si>
  <si>
    <t>Lasteaed Kannike</t>
  </si>
  <si>
    <t>Lasteaed Klaabu</t>
  </si>
  <si>
    <t>Lasteaed Midrimaa</t>
  </si>
  <si>
    <t>Lasteaed Naerumaa</t>
  </si>
  <si>
    <t>Lasteaed Piilupesa</t>
  </si>
  <si>
    <t>Lasteaed Poku</t>
  </si>
  <si>
    <t>Lasteaed Pääsupesa</t>
  </si>
  <si>
    <t>Lasteaed Ristikhein</t>
  </si>
  <si>
    <t>Lasteaed Sass</t>
  </si>
  <si>
    <t>Lasteaed Triinu ja Taavi</t>
  </si>
  <si>
    <t>Tähtvere Lasteaed</t>
  </si>
  <si>
    <t>õppevahendid</t>
  </si>
  <si>
    <t>Haridusosakond, sh:</t>
  </si>
  <si>
    <t>tööjõukulud</t>
  </si>
  <si>
    <t>IT kulud</t>
  </si>
  <si>
    <t>09212</t>
  </si>
  <si>
    <t>04900</t>
  </si>
  <si>
    <t>lasteaiad</t>
  </si>
  <si>
    <t>muu majandus</t>
  </si>
  <si>
    <t>muu haridus</t>
  </si>
  <si>
    <t>09213</t>
  </si>
  <si>
    <t>elamumajanduse arendamine</t>
  </si>
  <si>
    <t>06100</t>
  </si>
  <si>
    <t>põhiharduse otsekulud</t>
  </si>
  <si>
    <t>09220</t>
  </si>
  <si>
    <t>09800</t>
  </si>
  <si>
    <t>Linnavarade osakond kokku</t>
  </si>
  <si>
    <t>H. Treffneri Gümnaasium</t>
  </si>
  <si>
    <t>koolitused</t>
  </si>
  <si>
    <t>Haridusosakond</t>
  </si>
  <si>
    <t>08600</t>
  </si>
  <si>
    <t>HarMin</t>
  </si>
  <si>
    <t>antav toetus tegevuskuludeks</t>
  </si>
  <si>
    <t>osakonna ülalpidamine</t>
  </si>
  <si>
    <t>Maarja Kool</t>
  </si>
  <si>
    <t>VVlg2</t>
  </si>
  <si>
    <t>muu erivarustus</t>
  </si>
  <si>
    <t>Descartes'i Kool</t>
  </si>
  <si>
    <t>Forseliuse Kool</t>
  </si>
  <si>
    <t>Hansa Kool</t>
  </si>
  <si>
    <t>Karlova Kool</t>
  </si>
  <si>
    <t>Kivilinna Kool</t>
  </si>
  <si>
    <t>Kroonuaia Kool</t>
  </si>
  <si>
    <t>M. Reiniku Kool</t>
  </si>
  <si>
    <t>Raatuse Kool</t>
  </si>
  <si>
    <t>Tamme Kool</t>
  </si>
  <si>
    <t>RahMin</t>
  </si>
  <si>
    <t>Variku Kool</t>
  </si>
  <si>
    <t>Annelinna Gümnaasium</t>
  </si>
  <si>
    <t>J. Poska Gümnaasium</t>
  </si>
  <si>
    <t>SA Archimedes</t>
  </si>
  <si>
    <t>M. Härma Gümnaasium</t>
  </si>
  <si>
    <t>09221</t>
  </si>
  <si>
    <t>09609</t>
  </si>
  <si>
    <t>Hariduse Tugiteenuste Keskus</t>
  </si>
  <si>
    <t>isikl.trp</t>
  </si>
  <si>
    <t>.</t>
  </si>
  <si>
    <t>Lasteaed Kivike</t>
  </si>
  <si>
    <t>tööjõukulude maksud</t>
  </si>
  <si>
    <t>ajutiste lepinguliste töötajate  töötasu</t>
  </si>
  <si>
    <t>admin. kulud</t>
  </si>
  <si>
    <t>majand. kulud</t>
  </si>
  <si>
    <t>inventarikulud</t>
  </si>
  <si>
    <t>toitlusttamine</t>
  </si>
  <si>
    <t>med. Ja hüg.kulud</t>
  </si>
  <si>
    <t>kommun.kulud, üritused</t>
  </si>
  <si>
    <t>Lasteaed Hellik</t>
  </si>
  <si>
    <t>Lasteaed Nukitsamees</t>
  </si>
  <si>
    <t>Lasteaed Ploomike</t>
  </si>
  <si>
    <t>Ümberpaigutused Tartu linna koolieelsete lasteasutuste 2015. a  eelarves (eurodes)</t>
  </si>
  <si>
    <t>09222</t>
  </si>
  <si>
    <t>õppetoetused</t>
  </si>
  <si>
    <t>08106</t>
  </si>
  <si>
    <t>Tiigi Seltsimaja</t>
  </si>
  <si>
    <t>08202</t>
  </si>
  <si>
    <t xml:space="preserve">Kultuuriosakond kokku </t>
  </si>
  <si>
    <t xml:space="preserve">KOKKU </t>
  </si>
  <si>
    <t>osakonna ülalpidamisne</t>
  </si>
  <si>
    <t>muu vaba aeg</t>
  </si>
  <si>
    <t>stipendiumid, preemiad</t>
  </si>
  <si>
    <t>08208</t>
  </si>
  <si>
    <t>Anne Noortekeskus</t>
  </si>
  <si>
    <t>06605</t>
  </si>
  <si>
    <t>muud maj.kulud</t>
  </si>
  <si>
    <t>Sotsiaalabi osakond</t>
  </si>
  <si>
    <t>haljastus</t>
  </si>
  <si>
    <t>05400</t>
  </si>
  <si>
    <t>Sotsiaalabi osakond kokku</t>
  </si>
  <si>
    <t xml:space="preserve">Päevakeskus Kalda </t>
  </si>
  <si>
    <t>toimetulekutoetus</t>
  </si>
  <si>
    <t>kultuuriüritused</t>
  </si>
  <si>
    <t>Kultuuriosakond, sh:</t>
  </si>
  <si>
    <t>I Muusikakool</t>
  </si>
  <si>
    <t>08105</t>
  </si>
  <si>
    <t>Lastekunstikool</t>
  </si>
  <si>
    <t>EKulK</t>
  </si>
  <si>
    <t>SotsMin</t>
  </si>
  <si>
    <t>inventari soetus</t>
  </si>
  <si>
    <t>Lille Maja</t>
  </si>
  <si>
    <t>HarMin ja muud residendid</t>
  </si>
  <si>
    <t>Linnaraamatukogu</t>
  </si>
  <si>
    <t>08201</t>
  </si>
  <si>
    <t>TöötuK</t>
  </si>
  <si>
    <t>EKulK, KultMin</t>
  </si>
  <si>
    <t>Linnamuuseum</t>
  </si>
  <si>
    <t>Mänguasjamuuseum</t>
  </si>
  <si>
    <t>08203</t>
  </si>
  <si>
    <t>Ekulk ja muud residendid</t>
  </si>
  <si>
    <t>Muu vabaaeg, kultuur</t>
  </si>
  <si>
    <t>SA Archimedes, muud  ja mitteresidendid</t>
  </si>
  <si>
    <t>Ettevõtluse osakond</t>
  </si>
  <si>
    <t>silla taastamine</t>
  </si>
  <si>
    <t>Arhitektuuri ja ehituse osakond kokku</t>
  </si>
  <si>
    <t>muu majandus - linnakujundus</t>
  </si>
  <si>
    <t>muinsuskaitse</t>
  </si>
  <si>
    <t>08207</t>
  </si>
  <si>
    <t>KaitseMIn</t>
  </si>
  <si>
    <t>mitteresident</t>
  </si>
  <si>
    <t xml:space="preserve">Linnakantselei kokku </t>
  </si>
  <si>
    <t>kantselei ülalpidamisne</t>
  </si>
  <si>
    <t xml:space="preserve">Linnaplaneerimise ja maakorralduse osakond kokku </t>
  </si>
  <si>
    <t>muud üldised teenused</t>
  </si>
  <si>
    <t>01330</t>
  </si>
  <si>
    <t>maakorraldus</t>
  </si>
  <si>
    <t>04210</t>
  </si>
  <si>
    <t>linnaplaneerimine</t>
  </si>
  <si>
    <t>Linnaplaneerimise ja maakorralduse osakond, sh:</t>
  </si>
  <si>
    <t>aasta alguse jääk</t>
  </si>
  <si>
    <t>04730</t>
  </si>
  <si>
    <t>Avalike suhete osakond kokku</t>
  </si>
  <si>
    <t>ühistegevuskulud</t>
  </si>
  <si>
    <t>01600</t>
  </si>
  <si>
    <t>riigilõivud</t>
  </si>
  <si>
    <t>liikmemaks</t>
  </si>
  <si>
    <t>Ettevõtluse osakondi, sh:</t>
  </si>
  <si>
    <t>Avalike suhete osakond</t>
  </si>
  <si>
    <t>Linnakantselei</t>
  </si>
  <si>
    <t>erisoodustus</t>
  </si>
  <si>
    <t>üldmajanduslikud arendusproj</t>
  </si>
  <si>
    <t>üldvalitsemise tulu</t>
  </si>
  <si>
    <t>muu teenuste müük</t>
  </si>
  <si>
    <t>MaaeluMin</t>
  </si>
  <si>
    <t>eraisikud</t>
  </si>
  <si>
    <t>rajatiste maj.kulu</t>
  </si>
  <si>
    <t>Linnavarade osakond, sh:</t>
  </si>
  <si>
    <t>KIK</t>
  </si>
  <si>
    <t>ruumide ülalpidamiskulud</t>
  </si>
  <si>
    <t>põhihariduse otsekulud</t>
  </si>
  <si>
    <t>leppetrahv</t>
  </si>
  <si>
    <t>Asutus</t>
  </si>
  <si>
    <t>Miina Härma Gümnaasium</t>
  </si>
  <si>
    <t>K. J. Petersoni Gümnaasium</t>
  </si>
  <si>
    <t>Ümberpaigutused Tartu linna haridusasutuste (v a koolieelsed lasteasutused) 2015. a  eelarves (eurodes)</t>
  </si>
  <si>
    <t>muu põhivara soetus</t>
  </si>
  <si>
    <t>kokku</t>
  </si>
  <si>
    <t>koolitused(riik)</t>
  </si>
  <si>
    <t>sõidukite ülalpidam</t>
  </si>
  <si>
    <t>med.kulud</t>
  </si>
  <si>
    <t>üritused</t>
  </si>
  <si>
    <t xml:space="preserve">Kokku </t>
  </si>
  <si>
    <t>e/a 21</t>
  </si>
  <si>
    <t>e/a 23</t>
  </si>
  <si>
    <t>e/a 25</t>
  </si>
  <si>
    <t>Linnamajanduse osakond, sh:</t>
  </si>
  <si>
    <t>transpordikorraldus</t>
  </si>
  <si>
    <t>ARC</t>
  </si>
  <si>
    <t>PMN</t>
  </si>
  <si>
    <t>KaitseMin ja muud resid.</t>
  </si>
  <si>
    <t>muud resid.</t>
  </si>
  <si>
    <t>PMN ja muud resid.</t>
  </si>
  <si>
    <t xml:space="preserve">KaitseMin </t>
  </si>
  <si>
    <t>ruumide majandamisk</t>
  </si>
  <si>
    <t>uurimis- ja arendust</t>
  </si>
  <si>
    <t>haridusteenus</t>
  </si>
  <si>
    <t>a alg jääk</t>
  </si>
  <si>
    <t>muud resid</t>
  </si>
  <si>
    <t>toitlustuskulud</t>
  </si>
  <si>
    <t>K.J.Petersoni Gümn</t>
  </si>
  <si>
    <t>Innove, KIK, MEIS</t>
  </si>
  <si>
    <t>H. Treffneri Gümn</t>
  </si>
  <si>
    <t>medkulud</t>
  </si>
  <si>
    <t>J. Poska Gümn</t>
  </si>
  <si>
    <t>KIK ja muud res</t>
  </si>
  <si>
    <t xml:space="preserve">Tamme Kool </t>
  </si>
  <si>
    <t>KaitseMin,EKulK, ARC, KIK</t>
  </si>
  <si>
    <t>M. Härma Gümn</t>
  </si>
  <si>
    <t>ARC, MEIS, a alg jääk</t>
  </si>
  <si>
    <t xml:space="preserve">Maarjamõisa Lasteaed </t>
  </si>
  <si>
    <t>Lasteaed Tähtvere</t>
  </si>
  <si>
    <t>Lasteaed Tõruke</t>
  </si>
  <si>
    <t>Lasteaed Sirel</t>
  </si>
  <si>
    <t>Lasteaed Rukkilill</t>
  </si>
  <si>
    <t>Lasteaed Mõmmik</t>
  </si>
  <si>
    <t>Lasteaed Meelespea</t>
  </si>
  <si>
    <t>Lasteaed Lotte</t>
  </si>
  <si>
    <t>Lasteaed Krõll</t>
  </si>
  <si>
    <t>Lasteaed Kelluke</t>
  </si>
  <si>
    <t>Lasteaed Karoliine</t>
  </si>
  <si>
    <t>Lasteaed Helika</t>
  </si>
  <si>
    <t>Lasteaed Annike</t>
  </si>
  <si>
    <t>õppe-
vahendid</t>
  </si>
  <si>
    <t>toitl.
kulud</t>
  </si>
  <si>
    <t>inv.
kulud</t>
  </si>
  <si>
    <t>rajatiste kulud</t>
  </si>
  <si>
    <t>maj.kulud</t>
  </si>
  <si>
    <t>koolitus-
kulud</t>
  </si>
  <si>
    <t>lähetus-
kulud</t>
  </si>
  <si>
    <t>admin.
kulud</t>
  </si>
  <si>
    <t>kokku,
sh.</t>
  </si>
  <si>
    <t>lepinguline
töötasu</t>
  </si>
  <si>
    <t>maksud</t>
  </si>
  <si>
    <t>töötajate 
töötasu</t>
  </si>
  <si>
    <t>Koolieelsed lasteasutused 
kokku 09110, e/a 25</t>
  </si>
  <si>
    <t>Saadud toetus kokku</t>
  </si>
  <si>
    <t>Kulud
 kokku</t>
  </si>
  <si>
    <t>Tartu linna lasteaedade 2015. a eelarvesse saadud sihtotstarbeliste vahendite avamine tulu- ja kuluklassifikaatori lõikes (eurodes)</t>
  </si>
  <si>
    <t>Osakonna ülalpidamine</t>
  </si>
  <si>
    <t>tarkvara soetus</t>
  </si>
  <si>
    <t>Alus- ja põhihariduse kaudsed kulud</t>
  </si>
  <si>
    <t>09210</t>
  </si>
  <si>
    <t>Põhihariduse otsekulud</t>
  </si>
  <si>
    <t>Põhi- ja üldkeskhariduse kaudsed kulud</t>
  </si>
  <si>
    <t>Täiskasvanute Gümn kaudsed kulud</t>
  </si>
  <si>
    <t>Kutsehariduskeskus</t>
  </si>
  <si>
    <t>Öömaja</t>
  </si>
  <si>
    <t>09602</t>
  </si>
  <si>
    <t>kutseõppe kaused kulud</t>
  </si>
  <si>
    <t>põhihariduse baasil kutseõppe otsekulud</t>
  </si>
  <si>
    <t>09223</t>
  </si>
  <si>
    <t>Lasteaed Midrimaa (11)</t>
  </si>
  <si>
    <t>Haridusosakond (11)</t>
  </si>
  <si>
    <t>Koolieelsed lasteasutused 
kokku (09110) e/a11, 21, sh</t>
  </si>
  <si>
    <t>HarMIn</t>
  </si>
  <si>
    <t>Ümberpaigutused Tartu linna 2015. a  eelarves struktuuriüksuste, tegevusalade ja kuluklassifikaatori lõikes(eurodes)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</si>
</sst>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r_-;\-* #,##0.00\ _k_r_-;_-* &quot;-&quot;??\ _k_r_-;_-@_-"/>
    <numFmt numFmtId="164" formatCode="_(* #,##0.00_);_(* \(#,##0.00\);_(* &quot;-&quot;??_);_(@_)"/>
    <numFmt numFmtId="165" formatCode="_-* #,##0.00\ _€_-;\-* #,##0.00\ _€_-;_-* &quot;-&quot;??\ _€_-;_-@_-"/>
    <numFmt numFmtId="166" formatCode="#,##0.0"/>
    <numFmt numFmtId="167" formatCode="_-* #,##0\ _k_r_-;\-* #,##0\ _k_r_-;_-* &quot;-&quot;??\ _k_r_-;_-@_-"/>
    <numFmt numFmtId="168" formatCode="#,##0_ ;\-#,##0\ "/>
    <numFmt numFmtId="169" formatCode="0_ ;\-0\ "/>
    <numFmt numFmtId="170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5" fillId="0" borderId="0"/>
    <xf numFmtId="165" fontId="5" fillId="0" borderId="0" applyFont="0" applyFill="0" applyBorder="0" applyAlignment="0" applyProtection="0"/>
  </cellStyleXfs>
  <cellXfs count="250">
    <xf numFmtId="0" fontId="0" fillId="0" borderId="0" xfId="0"/>
    <xf numFmtId="0" fontId="8" fillId="0" borderId="0" xfId="0" applyFont="1"/>
    <xf numFmtId="0" fontId="0" fillId="0" borderId="0" xfId="0"/>
    <xf numFmtId="0" fontId="15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166" fontId="12" fillId="0" borderId="1" xfId="0" applyNumberFormat="1" applyFont="1" applyBorder="1" applyAlignment="1">
      <alignment horizontal="center" vertical="center" textRotation="90" wrapText="1"/>
    </xf>
    <xf numFmtId="0" fontId="16" fillId="0" borderId="0" xfId="0" applyFont="1"/>
    <xf numFmtId="0" fontId="17" fillId="0" borderId="0" xfId="0" applyFont="1"/>
    <xf numFmtId="0" fontId="13" fillId="0" borderId="1" xfId="0" applyFont="1" applyBorder="1" applyAlignment="1">
      <alignment horizontal="center" vertical="center" textRotation="90" wrapText="1"/>
    </xf>
    <xf numFmtId="3" fontId="7" fillId="0" borderId="1" xfId="0" applyNumberFormat="1" applyFont="1" applyFill="1" applyBorder="1"/>
    <xf numFmtId="0" fontId="9" fillId="0" borderId="4" xfId="0" applyFont="1" applyFill="1" applyBorder="1" applyAlignment="1">
      <alignment horizontal="left" wrapText="1"/>
    </xf>
    <xf numFmtId="3" fontId="18" fillId="0" borderId="4" xfId="0" quotePrefix="1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/>
    <xf numFmtId="3" fontId="7" fillId="0" borderId="4" xfId="0" applyNumberFormat="1" applyFont="1" applyFill="1" applyBorder="1"/>
    <xf numFmtId="0" fontId="7" fillId="0" borderId="1" xfId="0" quotePrefix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quotePrefix="1" applyFont="1" applyFill="1" applyBorder="1" applyAlignment="1">
      <alignment horizontal="right"/>
    </xf>
    <xf numFmtId="3" fontId="7" fillId="0" borderId="2" xfId="0" applyNumberFormat="1" applyFont="1" applyFill="1" applyBorder="1"/>
    <xf numFmtId="3" fontId="18" fillId="0" borderId="3" xfId="0" quotePrefix="1" applyNumberFormat="1" applyFont="1" applyFill="1" applyBorder="1" applyAlignment="1">
      <alignment horizontal="right"/>
    </xf>
    <xf numFmtId="3" fontId="10" fillId="0" borderId="3" xfId="0" applyNumberFormat="1" applyFont="1" applyFill="1" applyBorder="1"/>
    <xf numFmtId="0" fontId="17" fillId="0" borderId="2" xfId="0" applyFont="1" applyBorder="1" applyAlignment="1">
      <alignment horizontal="right"/>
    </xf>
    <xf numFmtId="0" fontId="7" fillId="0" borderId="4" xfId="0" applyFont="1" applyFill="1" applyBorder="1" applyAlignment="1">
      <alignment horizontal="left" wrapText="1"/>
    </xf>
    <xf numFmtId="0" fontId="7" fillId="0" borderId="4" xfId="0" quotePrefix="1" applyFont="1" applyFill="1" applyBorder="1" applyAlignment="1">
      <alignment horizontal="right"/>
    </xf>
    <xf numFmtId="3" fontId="9" fillId="0" borderId="4" xfId="0" applyNumberFormat="1" applyFont="1" applyFill="1" applyBorder="1"/>
    <xf numFmtId="0" fontId="10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quotePrefix="1" applyFont="1" applyFill="1" applyBorder="1" applyAlignment="1">
      <alignment horizontal="right"/>
    </xf>
    <xf numFmtId="3" fontId="6" fillId="0" borderId="3" xfId="0" applyNumberFormat="1" applyFont="1" applyFill="1" applyBorder="1"/>
    <xf numFmtId="0" fontId="9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3" fontId="18" fillId="0" borderId="1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0" fillId="0" borderId="2" xfId="0" applyFont="1" applyBorder="1"/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3" fontId="10" fillId="0" borderId="3" xfId="0" applyNumberFormat="1" applyFont="1" applyBorder="1"/>
    <xf numFmtId="0" fontId="20" fillId="0" borderId="0" xfId="0" applyFont="1"/>
    <xf numFmtId="0" fontId="2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textRotation="90"/>
    </xf>
    <xf numFmtId="0" fontId="23" fillId="0" borderId="1" xfId="1" applyFont="1" applyFill="1" applyBorder="1" applyAlignment="1">
      <alignment horizontal="center" vertical="center" textRotation="90"/>
    </xf>
    <xf numFmtId="0" fontId="7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textRotation="90" wrapText="1"/>
    </xf>
    <xf numFmtId="0" fontId="22" fillId="0" borderId="2" xfId="1" applyFont="1" applyFill="1" applyBorder="1" applyAlignment="1">
      <alignment horizontal="center"/>
    </xf>
    <xf numFmtId="3" fontId="22" fillId="0" borderId="2" xfId="1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6" fillId="0" borderId="3" xfId="1" quotePrefix="1" applyFont="1" applyFill="1" applyBorder="1" applyAlignment="1">
      <alignment horizontal="right"/>
    </xf>
    <xf numFmtId="3" fontId="6" fillId="0" borderId="3" xfId="1" applyNumberFormat="1" applyFont="1" applyFill="1" applyBorder="1"/>
    <xf numFmtId="3" fontId="7" fillId="0" borderId="3" xfId="1" applyNumberFormat="1" applyFont="1" applyFill="1" applyBorder="1" applyAlignment="1">
      <alignment wrapText="1"/>
    </xf>
    <xf numFmtId="0" fontId="6" fillId="0" borderId="3" xfId="0" quotePrefix="1" applyFont="1" applyBorder="1" applyAlignment="1">
      <alignment horizontal="right"/>
    </xf>
    <xf numFmtId="0" fontId="0" fillId="0" borderId="0" xfId="0" applyBorder="1"/>
    <xf numFmtId="3" fontId="8" fillId="0" borderId="3" xfId="0" applyNumberFormat="1" applyFont="1" applyBorder="1"/>
    <xf numFmtId="0" fontId="9" fillId="0" borderId="3" xfId="0" applyFont="1" applyBorder="1"/>
    <xf numFmtId="3" fontId="6" fillId="0" borderId="3" xfId="1" quotePrefix="1" applyNumberFormat="1" applyFont="1" applyFill="1" applyBorder="1" applyAlignment="1">
      <alignment horizontal="right"/>
    </xf>
    <xf numFmtId="3" fontId="19" fillId="0" borderId="3" xfId="0" applyNumberFormat="1" applyFont="1" applyBorder="1"/>
    <xf numFmtId="0" fontId="24" fillId="0" borderId="0" xfId="0" applyFont="1"/>
    <xf numFmtId="0" fontId="20" fillId="0" borderId="0" xfId="0" quotePrefix="1" applyFont="1"/>
    <xf numFmtId="0" fontId="23" fillId="0" borderId="3" xfId="0" applyFont="1" applyBorder="1" applyAlignment="1">
      <alignment horizontal="left" wrapText="1"/>
    </xf>
    <xf numFmtId="0" fontId="23" fillId="0" borderId="3" xfId="1" applyFont="1" applyFill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6" fillId="0" borderId="1" xfId="0" quotePrefix="1" applyFont="1" applyBorder="1" applyAlignment="1">
      <alignment horizontal="right"/>
    </xf>
    <xf numFmtId="3" fontId="6" fillId="0" borderId="1" xfId="1" quotePrefix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wrapText="1"/>
    </xf>
    <xf numFmtId="3" fontId="6" fillId="0" borderId="1" xfId="1" applyNumberFormat="1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3" fontId="7" fillId="0" borderId="4" xfId="1" applyNumberFormat="1" applyFont="1" applyFill="1" applyBorder="1" applyAlignment="1">
      <alignment wrapText="1"/>
    </xf>
    <xf numFmtId="3" fontId="6" fillId="0" borderId="4" xfId="1" applyNumberFormat="1" applyFont="1" applyFill="1" applyBorder="1"/>
    <xf numFmtId="0" fontId="3" fillId="0" borderId="4" xfId="0" applyFont="1" applyBorder="1"/>
    <xf numFmtId="3" fontId="3" fillId="0" borderId="4" xfId="0" applyNumberFormat="1" applyFont="1" applyBorder="1"/>
    <xf numFmtId="3" fontId="18" fillId="0" borderId="2" xfId="0" applyNumberFormat="1" applyFont="1" applyFill="1" applyBorder="1" applyAlignment="1">
      <alignment horizontal="right"/>
    </xf>
    <xf numFmtId="3" fontId="7" fillId="0" borderId="5" xfId="1" quotePrefix="1" applyNumberFormat="1" applyFont="1" applyFill="1" applyBorder="1" applyAlignment="1">
      <alignment horizontal="right"/>
    </xf>
    <xf numFmtId="0" fontId="22" fillId="0" borderId="1" xfId="1" applyFont="1" applyFill="1" applyBorder="1" applyAlignment="1">
      <alignment horizontal="left" wrapText="1"/>
    </xf>
    <xf numFmtId="0" fontId="7" fillId="0" borderId="1" xfId="1" quotePrefix="1" applyFont="1" applyFill="1" applyBorder="1" applyAlignment="1">
      <alignment horizontal="right"/>
    </xf>
    <xf numFmtId="3" fontId="7" fillId="0" borderId="1" xfId="1" applyNumberFormat="1" applyFont="1" applyFill="1" applyBorder="1"/>
    <xf numFmtId="3" fontId="7" fillId="0" borderId="4" xfId="1" quotePrefix="1" applyNumberFormat="1" applyFont="1" applyFill="1" applyBorder="1" applyAlignment="1">
      <alignment horizontal="right"/>
    </xf>
    <xf numFmtId="0" fontId="7" fillId="0" borderId="4" xfId="1" quotePrefix="1" applyFont="1" applyFill="1" applyBorder="1" applyAlignment="1">
      <alignment horizontal="right"/>
    </xf>
    <xf numFmtId="3" fontId="7" fillId="0" borderId="4" xfId="1" applyNumberFormat="1" applyFont="1" applyFill="1" applyBorder="1"/>
    <xf numFmtId="3" fontId="6" fillId="0" borderId="3" xfId="1" applyNumberFormat="1" applyFont="1" applyFill="1" applyBorder="1" applyAlignment="1">
      <alignment wrapText="1"/>
    </xf>
    <xf numFmtId="0" fontId="9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quotePrefix="1" applyFont="1" applyFill="1" applyBorder="1" applyAlignment="1">
      <alignment horizontal="right"/>
    </xf>
    <xf numFmtId="3" fontId="7" fillId="0" borderId="7" xfId="0" applyNumberFormat="1" applyFont="1" applyFill="1" applyBorder="1"/>
    <xf numFmtId="3" fontId="17" fillId="0" borderId="1" xfId="0" quotePrefix="1" applyNumberFormat="1" applyFont="1" applyFill="1" applyBorder="1" applyAlignment="1">
      <alignment horizontal="right"/>
    </xf>
    <xf numFmtId="0" fontId="8" fillId="0" borderId="0" xfId="0" applyFont="1" applyBorder="1"/>
    <xf numFmtId="3" fontId="9" fillId="0" borderId="7" xfId="0" applyNumberFormat="1" applyFont="1" applyFill="1" applyBorder="1"/>
    <xf numFmtId="3" fontId="17" fillId="0" borderId="1" xfId="0" applyNumberFormat="1" applyFont="1" applyFill="1" applyBorder="1" applyAlignment="1">
      <alignment horizontal="right"/>
    </xf>
    <xf numFmtId="0" fontId="7" fillId="0" borderId="4" xfId="0" quotePrefix="1" applyFont="1" applyBorder="1" applyAlignment="1">
      <alignment horizontal="right"/>
    </xf>
    <xf numFmtId="0" fontId="7" fillId="0" borderId="1" xfId="0" quotePrefix="1" applyFont="1" applyBorder="1" applyAlignment="1">
      <alignment horizontal="right"/>
    </xf>
    <xf numFmtId="3" fontId="17" fillId="0" borderId="7" xfId="0" applyNumberFormat="1" applyFont="1" applyFill="1" applyBorder="1" applyAlignment="1">
      <alignment horizontal="right"/>
    </xf>
    <xf numFmtId="0" fontId="7" fillId="0" borderId="5" xfId="0" quotePrefix="1" applyFont="1" applyFill="1" applyBorder="1" applyAlignment="1">
      <alignment horizontal="right"/>
    </xf>
    <xf numFmtId="3" fontId="17" fillId="0" borderId="5" xfId="0" quotePrefix="1" applyNumberFormat="1" applyFont="1" applyFill="1" applyBorder="1" applyAlignment="1">
      <alignment horizontal="right"/>
    </xf>
    <xf numFmtId="3" fontId="7" fillId="0" borderId="5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4" fontId="0" fillId="0" borderId="0" xfId="0" applyNumberFormat="1"/>
    <xf numFmtId="4" fontId="0" fillId="0" borderId="0" xfId="0" applyNumberFormat="1" applyFill="1" applyAlignment="1"/>
    <xf numFmtId="4" fontId="0" fillId="0" borderId="0" xfId="0" applyNumberFormat="1" applyAlignment="1"/>
    <xf numFmtId="167" fontId="7" fillId="0" borderId="1" xfId="7" applyNumberFormat="1" applyFont="1" applyFill="1" applyBorder="1" applyAlignment="1">
      <alignment horizontal="center" textRotation="90" wrapText="1"/>
    </xf>
    <xf numFmtId="168" fontId="6" fillId="0" borderId="1" xfId="7" applyNumberFormat="1" applyFont="1" applyFill="1" applyBorder="1"/>
    <xf numFmtId="167" fontId="7" fillId="0" borderId="1" xfId="7" applyNumberFormat="1" applyFont="1" applyFill="1" applyBorder="1"/>
    <xf numFmtId="168" fontId="7" fillId="0" borderId="1" xfId="7" applyNumberFormat="1" applyFont="1" applyFill="1" applyBorder="1"/>
    <xf numFmtId="167" fontId="7" fillId="0" borderId="1" xfId="7" applyNumberFormat="1" applyFont="1" applyFill="1" applyBorder="1" applyAlignment="1">
      <alignment wrapText="1"/>
    </xf>
    <xf numFmtId="167" fontId="6" fillId="0" borderId="1" xfId="7" applyNumberFormat="1" applyFont="1" applyFill="1" applyBorder="1" applyAlignment="1">
      <alignment horizontal="center" wrapText="1"/>
    </xf>
    <xf numFmtId="3" fontId="0" fillId="0" borderId="0" xfId="0" applyNumberFormat="1"/>
    <xf numFmtId="0" fontId="26" fillId="0" borderId="0" xfId="0" applyFont="1" applyAlignment="1">
      <alignment horizontal="left"/>
    </xf>
    <xf numFmtId="167" fontId="7" fillId="0" borderId="0" xfId="7" applyNumberFormat="1" applyFont="1" applyFill="1" applyBorder="1" applyAlignment="1">
      <alignment wrapText="1"/>
    </xf>
    <xf numFmtId="168" fontId="6" fillId="0" borderId="0" xfId="7" applyNumberFormat="1" applyFont="1" applyFill="1" applyBorder="1"/>
    <xf numFmtId="168" fontId="7" fillId="0" borderId="0" xfId="7" applyNumberFormat="1" applyFont="1" applyFill="1" applyBorder="1"/>
    <xf numFmtId="169" fontId="13" fillId="0" borderId="1" xfId="7" applyNumberFormat="1" applyFont="1" applyFill="1" applyBorder="1" applyAlignment="1">
      <alignment horizontal="center" wrapText="1"/>
    </xf>
    <xf numFmtId="169" fontId="13" fillId="0" borderId="1" xfId="7" applyNumberFormat="1" applyFont="1" applyFill="1" applyBorder="1" applyAlignment="1">
      <alignment horizontal="center"/>
    </xf>
    <xf numFmtId="3" fontId="7" fillId="0" borderId="3" xfId="0" applyNumberFormat="1" applyFont="1" applyFill="1" applyBorder="1"/>
    <xf numFmtId="3" fontId="7" fillId="0" borderId="3" xfId="1" applyNumberFormat="1" applyFont="1" applyFill="1" applyBorder="1"/>
    <xf numFmtId="0" fontId="7" fillId="0" borderId="2" xfId="1" quotePrefix="1" applyFont="1" applyFill="1" applyBorder="1" applyAlignment="1">
      <alignment horizontal="right"/>
    </xf>
    <xf numFmtId="3" fontId="7" fillId="0" borderId="2" xfId="1" applyNumberFormat="1" applyFont="1" applyFill="1" applyBorder="1"/>
    <xf numFmtId="3" fontId="7" fillId="0" borderId="2" xfId="1" applyNumberFormat="1" applyFont="1" applyFill="1" applyBorder="1" applyAlignment="1">
      <alignment wrapText="1"/>
    </xf>
    <xf numFmtId="0" fontId="9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6" xfId="0" quotePrefix="1" applyFont="1" applyFill="1" applyBorder="1" applyAlignment="1">
      <alignment horizontal="right"/>
    </xf>
    <xf numFmtId="3" fontId="7" fillId="0" borderId="6" xfId="0" applyNumberFormat="1" applyFont="1" applyFill="1" applyBorder="1"/>
    <xf numFmtId="3" fontId="17" fillId="0" borderId="6" xfId="0" applyNumberFormat="1" applyFont="1" applyFill="1" applyBorder="1" applyAlignment="1">
      <alignment horizontal="right"/>
    </xf>
    <xf numFmtId="3" fontId="7" fillId="0" borderId="6" xfId="1" quotePrefix="1" applyNumberFormat="1" applyFont="1" applyFill="1" applyBorder="1" applyAlignment="1">
      <alignment horizontal="right"/>
    </xf>
    <xf numFmtId="0" fontId="22" fillId="0" borderId="5" xfId="1" applyFont="1" applyFill="1" applyBorder="1" applyAlignment="1">
      <alignment horizontal="left" wrapText="1"/>
    </xf>
    <xf numFmtId="0" fontId="7" fillId="0" borderId="5" xfId="1" quotePrefix="1" applyFont="1" applyFill="1" applyBorder="1" applyAlignment="1">
      <alignment horizontal="right"/>
    </xf>
    <xf numFmtId="3" fontId="7" fillId="0" borderId="1" xfId="1" quotePrefix="1" applyNumberFormat="1" applyFont="1" applyFill="1" applyBorder="1" applyAlignment="1">
      <alignment horizontal="right"/>
    </xf>
    <xf numFmtId="3" fontId="0" fillId="0" borderId="1" xfId="0" applyNumberFormat="1" applyFont="1" applyBorder="1"/>
    <xf numFmtId="3" fontId="17" fillId="0" borderId="2" xfId="0" quotePrefix="1" applyNumberFormat="1" applyFont="1" applyFill="1" applyBorder="1" applyAlignment="1">
      <alignment horizontal="right"/>
    </xf>
    <xf numFmtId="0" fontId="0" fillId="0" borderId="0" xfId="0" applyFont="1"/>
    <xf numFmtId="0" fontId="23" fillId="0" borderId="8" xfId="1" applyFont="1" applyFill="1" applyBorder="1" applyAlignment="1">
      <alignment horizontal="left" wrapText="1"/>
    </xf>
    <xf numFmtId="0" fontId="6" fillId="0" borderId="8" xfId="1" quotePrefix="1" applyFont="1" applyFill="1" applyBorder="1" applyAlignment="1">
      <alignment horizontal="right"/>
    </xf>
    <xf numFmtId="3" fontId="6" fillId="0" borderId="8" xfId="1" quotePrefix="1" applyNumberFormat="1" applyFont="1" applyFill="1" applyBorder="1" applyAlignment="1">
      <alignment horizontal="right"/>
    </xf>
    <xf numFmtId="0" fontId="7" fillId="0" borderId="7" xfId="1" quotePrefix="1" applyFont="1" applyFill="1" applyBorder="1" applyAlignment="1">
      <alignment horizontal="right"/>
    </xf>
    <xf numFmtId="3" fontId="7" fillId="0" borderId="7" xfId="1" quotePrefix="1" applyNumberFormat="1" applyFont="1" applyFill="1" applyBorder="1" applyAlignment="1">
      <alignment horizontal="right"/>
    </xf>
    <xf numFmtId="3" fontId="6" fillId="0" borderId="5" xfId="1" quotePrefix="1" applyNumberFormat="1" applyFont="1" applyFill="1" applyBorder="1" applyAlignment="1">
      <alignment horizontal="right"/>
    </xf>
    <xf numFmtId="3" fontId="6" fillId="0" borderId="7" xfId="1" quotePrefix="1" applyNumberFormat="1" applyFont="1" applyFill="1" applyBorder="1" applyAlignment="1">
      <alignment horizontal="right"/>
    </xf>
    <xf numFmtId="3" fontId="2" fillId="0" borderId="1" xfId="0" applyNumberFormat="1" applyFont="1" applyBorder="1"/>
    <xf numFmtId="0" fontId="23" fillId="0" borderId="9" xfId="1" applyFont="1" applyFill="1" applyBorder="1" applyAlignment="1">
      <alignment horizontal="left" wrapText="1"/>
    </xf>
    <xf numFmtId="0" fontId="6" fillId="0" borderId="9" xfId="1" quotePrefix="1" applyFont="1" applyFill="1" applyBorder="1" applyAlignment="1">
      <alignment horizontal="right"/>
    </xf>
    <xf numFmtId="3" fontId="6" fillId="0" borderId="9" xfId="1" quotePrefix="1" applyNumberFormat="1" applyFont="1" applyFill="1" applyBorder="1" applyAlignment="1">
      <alignment horizontal="right"/>
    </xf>
    <xf numFmtId="3" fontId="6" fillId="0" borderId="2" xfId="1" applyNumberFormat="1" applyFont="1" applyFill="1" applyBorder="1"/>
    <xf numFmtId="3" fontId="0" fillId="0" borderId="4" xfId="0" applyNumberFormat="1" applyFont="1" applyBorder="1"/>
    <xf numFmtId="167" fontId="26" fillId="0" borderId="3" xfId="7" applyNumberFormat="1" applyFont="1" applyFill="1" applyBorder="1" applyAlignment="1">
      <alignment horizontal="left" wrapText="1"/>
    </xf>
    <xf numFmtId="0" fontId="19" fillId="0" borderId="3" xfId="0" applyFont="1" applyBorder="1"/>
    <xf numFmtId="0" fontId="24" fillId="0" borderId="1" xfId="0" applyFont="1" applyBorder="1"/>
    <xf numFmtId="0" fontId="24" fillId="0" borderId="1" xfId="0" applyFont="1" applyBorder="1" applyAlignment="1">
      <alignment horizontal="center" textRotation="90"/>
    </xf>
    <xf numFmtId="0" fontId="2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/>
    <xf numFmtId="0" fontId="24" fillId="0" borderId="1" xfId="0" quotePrefix="1" applyFont="1" applyBorder="1" applyAlignment="1">
      <alignment horizontal="center"/>
    </xf>
    <xf numFmtId="3" fontId="27" fillId="0" borderId="1" xfId="0" applyNumberFormat="1" applyFont="1" applyBorder="1"/>
    <xf numFmtId="3" fontId="24" fillId="0" borderId="1" xfId="0" applyNumberFormat="1" applyFont="1" applyBorder="1"/>
    <xf numFmtId="0" fontId="28" fillId="0" borderId="1" xfId="0" quotePrefix="1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3" fontId="1" fillId="0" borderId="4" xfId="0" applyNumberFormat="1" applyFont="1" applyBorder="1"/>
    <xf numFmtId="3" fontId="1" fillId="0" borderId="1" xfId="0" applyNumberFormat="1" applyFont="1" applyBorder="1"/>
    <xf numFmtId="167" fontId="25" fillId="0" borderId="4" xfId="7" applyNumberFormat="1" applyFont="1" applyFill="1" applyBorder="1" applyAlignment="1">
      <alignment horizontal="left" wrapText="1"/>
    </xf>
    <xf numFmtId="167" fontId="25" fillId="0" borderId="1" xfId="7" applyNumberFormat="1" applyFont="1" applyFill="1" applyBorder="1" applyAlignment="1">
      <alignment wrapText="1"/>
    </xf>
    <xf numFmtId="167" fontId="25" fillId="0" borderId="4" xfId="7" applyNumberFormat="1" applyFont="1" applyFill="1" applyBorder="1" applyAlignment="1">
      <alignment horizontal="right" wrapText="1"/>
    </xf>
    <xf numFmtId="167" fontId="25" fillId="0" borderId="1" xfId="7" applyNumberFormat="1" applyFont="1" applyFill="1" applyBorder="1" applyAlignment="1">
      <alignment horizontal="right" wrapText="1"/>
    </xf>
    <xf numFmtId="167" fontId="26" fillId="0" borderId="1" xfId="7" applyNumberFormat="1" applyFont="1" applyFill="1" applyBorder="1" applyAlignment="1">
      <alignment horizontal="left" wrapText="1"/>
    </xf>
    <xf numFmtId="167" fontId="25" fillId="0" borderId="1" xfId="7" applyNumberFormat="1" applyFont="1" applyFill="1" applyBorder="1" applyAlignment="1">
      <alignment horizontal="left" wrapText="1"/>
    </xf>
    <xf numFmtId="0" fontId="22" fillId="0" borderId="4" xfId="1" applyFont="1" applyFill="1" applyBorder="1" applyAlignment="1">
      <alignment horizontal="right" wrapText="1"/>
    </xf>
    <xf numFmtId="0" fontId="22" fillId="0" borderId="1" xfId="1" applyFont="1" applyFill="1" applyBorder="1" applyAlignment="1">
      <alignment horizontal="right" wrapText="1"/>
    </xf>
    <xf numFmtId="0" fontId="22" fillId="0" borderId="2" xfId="1" applyFont="1" applyFill="1" applyBorder="1" applyAlignment="1">
      <alignment horizontal="right" wrapText="1"/>
    </xf>
    <xf numFmtId="0" fontId="29" fillId="0" borderId="0" xfId="9" applyFont="1" applyFill="1"/>
    <xf numFmtId="0" fontId="29" fillId="0" borderId="0" xfId="9" applyFont="1" applyFill="1" applyBorder="1"/>
    <xf numFmtId="0" fontId="14" fillId="0" borderId="0" xfId="9" applyFont="1" applyFill="1"/>
    <xf numFmtId="170" fontId="14" fillId="0" borderId="0" xfId="9" applyNumberFormat="1" applyFont="1" applyFill="1"/>
    <xf numFmtId="170" fontId="14" fillId="0" borderId="0" xfId="9" applyNumberFormat="1" applyFont="1" applyFill="1" applyBorder="1"/>
    <xf numFmtId="0" fontId="29" fillId="0" borderId="10" xfId="9" applyFont="1" applyFill="1" applyBorder="1"/>
    <xf numFmtId="0" fontId="14" fillId="0" borderId="0" xfId="9" applyFont="1" applyFill="1" applyBorder="1"/>
    <xf numFmtId="170" fontId="29" fillId="0" borderId="0" xfId="9" applyNumberFormat="1" applyFont="1" applyFill="1" applyBorder="1"/>
    <xf numFmtId="170" fontId="14" fillId="0" borderId="12" xfId="9" applyNumberFormat="1" applyFont="1" applyFill="1" applyBorder="1"/>
    <xf numFmtId="0" fontId="14" fillId="0" borderId="12" xfId="9" applyFont="1" applyFill="1" applyBorder="1" applyAlignment="1">
      <alignment horizontal="center"/>
    </xf>
    <xf numFmtId="0" fontId="14" fillId="0" borderId="0" xfId="9" applyFont="1" applyFill="1" applyBorder="1" applyAlignment="1">
      <alignment horizontal="center"/>
    </xf>
    <xf numFmtId="0" fontId="29" fillId="0" borderId="0" xfId="9" applyFont="1" applyFill="1" applyAlignment="1">
      <alignment horizontal="center"/>
    </xf>
    <xf numFmtId="0" fontId="29" fillId="0" borderId="0" xfId="9" applyFont="1" applyFill="1" applyBorder="1" applyAlignment="1">
      <alignment horizontal="center"/>
    </xf>
    <xf numFmtId="0" fontId="29" fillId="0" borderId="12" xfId="9" applyFont="1" applyFill="1" applyBorder="1" applyAlignment="1">
      <alignment horizontal="center" wrapText="1"/>
    </xf>
    <xf numFmtId="0" fontId="29" fillId="0" borderId="0" xfId="9" applyFont="1" applyFill="1" applyBorder="1" applyAlignment="1">
      <alignment horizontal="center" wrapText="1"/>
    </xf>
    <xf numFmtId="0" fontId="14" fillId="0" borderId="18" xfId="9" applyFont="1" applyFill="1" applyBorder="1" applyAlignment="1">
      <alignment horizontal="left"/>
    </xf>
    <xf numFmtId="0" fontId="14" fillId="0" borderId="12" xfId="9" applyFont="1" applyFill="1" applyBorder="1" applyAlignment="1">
      <alignment horizontal="left"/>
    </xf>
    <xf numFmtId="170" fontId="14" fillId="0" borderId="12" xfId="9" applyNumberFormat="1" applyFont="1" applyFill="1" applyBorder="1" applyAlignment="1">
      <alignment horizontal="center" wrapText="1"/>
    </xf>
    <xf numFmtId="0" fontId="14" fillId="0" borderId="12" xfId="9" applyFont="1" applyFill="1" applyBorder="1" applyAlignment="1">
      <alignment horizontal="left" wrapText="1"/>
    </xf>
    <xf numFmtId="0" fontId="29" fillId="0" borderId="12" xfId="9" applyFont="1" applyFill="1" applyBorder="1"/>
    <xf numFmtId="0" fontId="14" fillId="0" borderId="0" xfId="9" applyFont="1" applyFill="1" applyBorder="1" applyAlignment="1">
      <alignment horizontal="left"/>
    </xf>
    <xf numFmtId="170" fontId="14" fillId="0" borderId="0" xfId="9" applyNumberFormat="1" applyFont="1" applyFill="1" applyBorder="1" applyAlignment="1">
      <alignment horizontal="center" wrapText="1"/>
    </xf>
    <xf numFmtId="0" fontId="6" fillId="0" borderId="13" xfId="9" applyFont="1" applyFill="1" applyBorder="1" applyAlignment="1">
      <alignment horizontal="center" wrapText="1"/>
    </xf>
    <xf numFmtId="0" fontId="7" fillId="0" borderId="12" xfId="9" applyFont="1" applyFill="1" applyBorder="1" applyAlignment="1">
      <alignment horizontal="center" textRotation="90" wrapText="1"/>
    </xf>
    <xf numFmtId="0" fontId="6" fillId="0" borderId="12" xfId="9" applyFont="1" applyFill="1" applyBorder="1" applyAlignment="1">
      <alignment horizontal="center" wrapText="1"/>
    </xf>
    <xf numFmtId="0" fontId="7" fillId="0" borderId="11" xfId="9" applyFont="1" applyFill="1" applyBorder="1" applyAlignment="1">
      <alignment horizontal="center" textRotation="90" wrapText="1"/>
    </xf>
    <xf numFmtId="0" fontId="6" fillId="0" borderId="13" xfId="9" applyFont="1" applyFill="1" applyBorder="1" applyAlignment="1">
      <alignment horizontal="center"/>
    </xf>
    <xf numFmtId="0" fontId="6" fillId="0" borderId="12" xfId="9" applyFont="1" applyFill="1" applyBorder="1" applyAlignment="1">
      <alignment horizontal="center"/>
    </xf>
    <xf numFmtId="0" fontId="6" fillId="0" borderId="11" xfId="9" applyFont="1" applyFill="1" applyBorder="1" applyAlignment="1">
      <alignment horizontal="center"/>
    </xf>
    <xf numFmtId="0" fontId="6" fillId="0" borderId="16" xfId="9" applyFont="1" applyFill="1" applyBorder="1" applyAlignment="1">
      <alignment horizontal="center"/>
    </xf>
    <xf numFmtId="170" fontId="6" fillId="0" borderId="1" xfId="9" applyNumberFormat="1" applyFont="1" applyFill="1" applyBorder="1" applyAlignment="1">
      <alignment wrapText="1"/>
    </xf>
    <xf numFmtId="168" fontId="6" fillId="0" borderId="15" xfId="10" applyNumberFormat="1" applyFont="1" applyFill="1" applyBorder="1"/>
    <xf numFmtId="168" fontId="6" fillId="0" borderId="1" xfId="10" applyNumberFormat="1" applyFont="1" applyFill="1" applyBorder="1"/>
    <xf numFmtId="168" fontId="6" fillId="0" borderId="17" xfId="10" applyNumberFormat="1" applyFont="1" applyFill="1" applyBorder="1"/>
    <xf numFmtId="168" fontId="6" fillId="0" borderId="16" xfId="10" applyNumberFormat="1" applyFont="1" applyFill="1" applyBorder="1"/>
    <xf numFmtId="0" fontId="7" fillId="0" borderId="6" xfId="9" applyFont="1" applyFill="1" applyBorder="1"/>
    <xf numFmtId="168" fontId="7" fillId="0" borderId="0" xfId="10" applyNumberFormat="1" applyFont="1" applyFill="1" applyBorder="1"/>
    <xf numFmtId="168" fontId="6" fillId="0" borderId="14" xfId="10" applyNumberFormat="1" applyFont="1" applyFill="1" applyBorder="1"/>
    <xf numFmtId="168" fontId="6" fillId="0" borderId="0" xfId="10" applyNumberFormat="1" applyFont="1" applyFill="1" applyBorder="1"/>
    <xf numFmtId="168" fontId="7" fillId="0" borderId="10" xfId="10" applyNumberFormat="1" applyFont="1" applyFill="1" applyBorder="1"/>
    <xf numFmtId="0" fontId="7" fillId="0" borderId="4" xfId="9" applyFont="1" applyFill="1" applyBorder="1"/>
    <xf numFmtId="168" fontId="7" fillId="0" borderId="12" xfId="10" applyNumberFormat="1" applyFont="1" applyFill="1" applyBorder="1"/>
    <xf numFmtId="168" fontId="6" fillId="0" borderId="13" xfId="10" applyNumberFormat="1" applyFont="1" applyFill="1" applyBorder="1"/>
    <xf numFmtId="168" fontId="6" fillId="0" borderId="12" xfId="10" applyNumberFormat="1" applyFont="1" applyFill="1" applyBorder="1"/>
    <xf numFmtId="168" fontId="7" fillId="0" borderId="11" xfId="10" applyNumberFormat="1" applyFont="1" applyFill="1" applyBorder="1"/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167" fontId="6" fillId="0" borderId="2" xfId="7" applyNumberFormat="1" applyFont="1" applyFill="1" applyBorder="1" applyAlignment="1">
      <alignment horizontal="center" vertical="center" textRotation="90" wrapText="1"/>
    </xf>
    <xf numFmtId="167" fontId="6" fillId="0" borderId="4" xfId="7" applyNumberFormat="1" applyFont="1" applyFill="1" applyBorder="1" applyAlignment="1">
      <alignment horizontal="center" vertical="center" textRotation="90"/>
    </xf>
    <xf numFmtId="167" fontId="6" fillId="0" borderId="2" xfId="7" applyNumberFormat="1" applyFont="1" applyFill="1" applyBorder="1" applyAlignment="1">
      <alignment horizontal="center" vertical="center" wrapText="1"/>
    </xf>
    <xf numFmtId="167" fontId="6" fillId="0" borderId="4" xfId="7" applyNumberFormat="1" applyFont="1" applyFill="1" applyBorder="1" applyAlignment="1">
      <alignment horizontal="center" vertical="center" wrapText="1"/>
    </xf>
    <xf numFmtId="0" fontId="6" fillId="0" borderId="10" xfId="9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7" fillId="0" borderId="6" xfId="9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170" fontId="6" fillId="0" borderId="6" xfId="9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/>
    <xf numFmtId="3" fontId="17" fillId="0" borderId="4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0" fontId="24" fillId="0" borderId="2" xfId="0" applyFont="1" applyBorder="1"/>
    <xf numFmtId="0" fontId="24" fillId="0" borderId="2" xfId="0" quotePrefix="1" applyFont="1" applyBorder="1" applyAlignment="1">
      <alignment horizontal="center"/>
    </xf>
    <xf numFmtId="3" fontId="27" fillId="0" borderId="2" xfId="0" applyNumberFormat="1" applyFont="1" applyBorder="1"/>
    <xf numFmtId="3" fontId="24" fillId="0" borderId="2" xfId="0" applyNumberFormat="1" applyFont="1" applyBorder="1"/>
    <xf numFmtId="0" fontId="24" fillId="0" borderId="4" xfId="0" applyFont="1" applyBorder="1"/>
    <xf numFmtId="0" fontId="24" fillId="0" borderId="4" xfId="0" quotePrefix="1" applyFont="1" applyBorder="1" applyAlignment="1">
      <alignment horizontal="center"/>
    </xf>
    <xf numFmtId="3" fontId="24" fillId="0" borderId="4" xfId="0" applyNumberFormat="1" applyFont="1" applyBorder="1"/>
    <xf numFmtId="0" fontId="24" fillId="0" borderId="3" xfId="0" applyFont="1" applyBorder="1"/>
    <xf numFmtId="0" fontId="24" fillId="0" borderId="3" xfId="0" quotePrefix="1" applyFont="1" applyBorder="1" applyAlignment="1">
      <alignment horizontal="center"/>
    </xf>
    <xf numFmtId="3" fontId="27" fillId="0" borderId="3" xfId="0" applyNumberFormat="1" applyFont="1" applyBorder="1"/>
    <xf numFmtId="3" fontId="24" fillId="0" borderId="3" xfId="0" applyNumberFormat="1" applyFont="1" applyBorder="1"/>
    <xf numFmtId="3" fontId="27" fillId="0" borderId="6" xfId="0" applyNumberFormat="1" applyFont="1" applyBorder="1"/>
    <xf numFmtId="0" fontId="24" fillId="0" borderId="1" xfId="0" applyFont="1" applyBorder="1" applyAlignment="1">
      <alignment wrapText="1"/>
    </xf>
    <xf numFmtId="0" fontId="23" fillId="0" borderId="0" xfId="0" applyFont="1" applyAlignment="1">
      <alignment horizontal="left"/>
    </xf>
  </cellXfs>
  <cellStyles count="11">
    <cellStyle name="Comma 2" xfId="2"/>
    <cellStyle name="Comma 2 2" xfId="6"/>
    <cellStyle name="Comma 3" xfId="3"/>
    <cellStyle name="Comma 4" xfId="4"/>
    <cellStyle name="Comma 5" xfId="5"/>
    <cellStyle name="Koma" xfId="7" builtinId="3"/>
    <cellStyle name="Koma 2" xfId="10"/>
    <cellStyle name="Normaallaad" xfId="0" builtinId="0"/>
    <cellStyle name="Normaallaad 2" xfId="8"/>
    <cellStyle name="Normaallaad 3" xfId="9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" sqref="F6"/>
    </sheetView>
  </sheetViews>
  <sheetFormatPr defaultRowHeight="15" x14ac:dyDescent="0.25"/>
  <cols>
    <col min="1" max="1" width="26.140625" style="2" customWidth="1"/>
    <col min="2" max="2" width="6" style="2" bestFit="1" customWidth="1"/>
    <col min="3" max="3" width="3.7109375" style="2" bestFit="1" customWidth="1"/>
    <col min="4" max="4" width="8" style="2" bestFit="1" customWidth="1"/>
    <col min="5" max="5" width="7.42578125" style="2" bestFit="1" customWidth="1"/>
    <col min="6" max="6" width="8.140625" style="2" bestFit="1" customWidth="1"/>
    <col min="7" max="8" width="5.42578125" style="2" bestFit="1" customWidth="1"/>
    <col min="9" max="9" width="5.42578125" style="2" customWidth="1"/>
    <col min="10" max="10" width="5.42578125" style="2" bestFit="1" customWidth="1"/>
    <col min="11" max="11" width="13.85546875" style="2" customWidth="1"/>
    <col min="12" max="13" width="8.140625" style="2" bestFit="1" customWidth="1"/>
    <col min="14" max="14" width="8.140625" style="2" customWidth="1"/>
    <col min="15" max="15" width="7.42578125" style="2" customWidth="1"/>
    <col min="16" max="16" width="6.42578125" style="2" bestFit="1" customWidth="1"/>
    <col min="17" max="18" width="6.42578125" style="2" customWidth="1"/>
    <col min="19" max="21" width="5.42578125" style="2" bestFit="1" customWidth="1"/>
    <col min="22" max="22" width="6.42578125" style="2" bestFit="1" customWidth="1"/>
    <col min="23" max="23" width="7.140625" style="2" bestFit="1" customWidth="1"/>
    <col min="24" max="24" width="5.7109375" style="2" bestFit="1" customWidth="1"/>
    <col min="25" max="27" width="5.7109375" style="2" customWidth="1"/>
    <col min="28" max="28" width="6.5703125" style="2" customWidth="1"/>
    <col min="29" max="29" width="7.42578125" style="2" bestFit="1" customWidth="1"/>
    <col min="30" max="30" width="6.42578125" style="2" bestFit="1" customWidth="1"/>
    <col min="31" max="16384" width="9.140625" style="2"/>
  </cols>
  <sheetData>
    <row r="1" spans="1:30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x14ac:dyDescent="0.25">
      <c r="A2" s="222" t="s">
        <v>35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</row>
    <row r="3" spans="1:30" ht="18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104.25" customHeight="1" x14ac:dyDescent="0.25">
      <c r="A4" s="48" t="s">
        <v>33</v>
      </c>
      <c r="B4" s="49" t="s">
        <v>24</v>
      </c>
      <c r="C4" s="49" t="s">
        <v>25</v>
      </c>
      <c r="D4" s="50" t="s">
        <v>26</v>
      </c>
      <c r="E4" s="51" t="s">
        <v>27</v>
      </c>
      <c r="F4" s="51" t="s">
        <v>28</v>
      </c>
      <c r="G4" s="51" t="s">
        <v>216</v>
      </c>
      <c r="H4" s="51" t="s">
        <v>182</v>
      </c>
      <c r="I4" s="51" t="s">
        <v>183</v>
      </c>
      <c r="J4" s="51" t="s">
        <v>191</v>
      </c>
      <c r="K4" s="52" t="s">
        <v>11</v>
      </c>
      <c r="L4" s="52" t="s">
        <v>29</v>
      </c>
      <c r="M4" s="51" t="s">
        <v>30</v>
      </c>
      <c r="N4" s="51" t="s">
        <v>114</v>
      </c>
      <c r="O4" s="10" t="s">
        <v>19</v>
      </c>
      <c r="P4" s="10" t="s">
        <v>9</v>
      </c>
      <c r="Q4" s="10" t="s">
        <v>17</v>
      </c>
      <c r="R4" s="10" t="s">
        <v>180</v>
      </c>
      <c r="S4" s="10" t="s">
        <v>6</v>
      </c>
      <c r="T4" s="51" t="s">
        <v>0</v>
      </c>
      <c r="U4" s="51" t="s">
        <v>5</v>
      </c>
      <c r="V4" s="51" t="s">
        <v>71</v>
      </c>
      <c r="W4" s="51" t="s">
        <v>189</v>
      </c>
      <c r="X4" s="51" t="s">
        <v>57</v>
      </c>
      <c r="Y4" s="51" t="s">
        <v>140</v>
      </c>
      <c r="Z4" s="51" t="s">
        <v>219</v>
      </c>
      <c r="AA4" s="51" t="s">
        <v>223</v>
      </c>
      <c r="AB4" s="51" t="s">
        <v>54</v>
      </c>
      <c r="AC4" s="51" t="s">
        <v>31</v>
      </c>
      <c r="AD4" s="51" t="s">
        <v>126</v>
      </c>
    </row>
    <row r="5" spans="1:30" ht="15.75" thickBot="1" x14ac:dyDescent="0.3">
      <c r="A5" s="53"/>
      <c r="B5" s="54"/>
      <c r="C5" s="54"/>
      <c r="D5" s="54"/>
      <c r="E5" s="55">
        <v>3500</v>
      </c>
      <c r="F5" s="55">
        <v>3502</v>
      </c>
      <c r="G5" s="55">
        <v>3220</v>
      </c>
      <c r="H5" s="55">
        <v>3229</v>
      </c>
      <c r="I5" s="55">
        <v>3238</v>
      </c>
      <c r="J5" s="55">
        <v>3880</v>
      </c>
      <c r="K5" s="55"/>
      <c r="L5" s="55"/>
      <c r="M5" s="55">
        <v>1551</v>
      </c>
      <c r="N5" s="55">
        <v>4134</v>
      </c>
      <c r="O5" s="41">
        <v>5001</v>
      </c>
      <c r="P5" s="41">
        <v>5002</v>
      </c>
      <c r="Q5" s="41">
        <v>5005</v>
      </c>
      <c r="R5" s="41">
        <v>505</v>
      </c>
      <c r="S5" s="41">
        <v>506</v>
      </c>
      <c r="T5" s="55">
        <v>5500</v>
      </c>
      <c r="U5" s="55">
        <v>5503</v>
      </c>
      <c r="V5" s="55">
        <v>5504</v>
      </c>
      <c r="W5" s="55">
        <v>5511</v>
      </c>
      <c r="X5" s="55">
        <v>5514</v>
      </c>
      <c r="Y5" s="55">
        <v>5515</v>
      </c>
      <c r="Z5" s="55">
        <v>5521</v>
      </c>
      <c r="AA5" s="55">
        <v>5522</v>
      </c>
      <c r="AB5" s="55">
        <v>5524</v>
      </c>
      <c r="AC5" s="55">
        <v>5525</v>
      </c>
      <c r="AD5" s="55">
        <v>5540</v>
      </c>
    </row>
    <row r="6" spans="1:30" ht="15.75" thickBot="1" x14ac:dyDescent="0.3">
      <c r="A6" s="68" t="s">
        <v>134</v>
      </c>
      <c r="B6" s="56"/>
      <c r="C6" s="56"/>
      <c r="D6" s="63">
        <f t="shared" ref="D6:D52" si="0">SUM(E6:J6)</f>
        <v>40701</v>
      </c>
      <c r="E6" s="57">
        <f>SUM(E7:E15)</f>
        <v>40701</v>
      </c>
      <c r="F6" s="57">
        <f>SUM(F7:F15)</f>
        <v>0</v>
      </c>
      <c r="G6" s="57">
        <f t="shared" ref="G6:I6" si="1">SUM(G7:G15)</f>
        <v>0</v>
      </c>
      <c r="H6" s="57">
        <f t="shared" si="1"/>
        <v>0</v>
      </c>
      <c r="I6" s="57">
        <f t="shared" si="1"/>
        <v>0</v>
      </c>
      <c r="J6" s="57">
        <f>SUM(J7:J15)</f>
        <v>0</v>
      </c>
      <c r="K6" s="58"/>
      <c r="L6" s="57">
        <f t="shared" ref="L6:L16" si="2">SUM(M6:AD6)</f>
        <v>40701</v>
      </c>
      <c r="M6" s="57">
        <f t="shared" ref="M6:AD6" si="3">SUM(M7:M15)</f>
        <v>0</v>
      </c>
      <c r="N6" s="57">
        <f t="shared" si="3"/>
        <v>0</v>
      </c>
      <c r="O6" s="57">
        <f t="shared" si="3"/>
        <v>0</v>
      </c>
      <c r="P6" s="57">
        <f t="shared" si="3"/>
        <v>383</v>
      </c>
      <c r="Q6" s="57"/>
      <c r="R6" s="57">
        <f t="shared" si="3"/>
        <v>0</v>
      </c>
      <c r="S6" s="57">
        <f t="shared" si="3"/>
        <v>129</v>
      </c>
      <c r="T6" s="57">
        <f t="shared" si="3"/>
        <v>1500</v>
      </c>
      <c r="U6" s="57">
        <f t="shared" si="3"/>
        <v>0</v>
      </c>
      <c r="V6" s="57">
        <f t="shared" si="3"/>
        <v>0</v>
      </c>
      <c r="W6" s="57">
        <f t="shared" ref="W6" si="4">SUM(W7:W15)</f>
        <v>0</v>
      </c>
      <c r="X6" s="57">
        <f t="shared" si="3"/>
        <v>0</v>
      </c>
      <c r="Y6" s="57">
        <f t="shared" si="3"/>
        <v>1100</v>
      </c>
      <c r="Z6" s="57"/>
      <c r="AA6" s="57"/>
      <c r="AB6" s="57">
        <f t="shared" si="3"/>
        <v>0</v>
      </c>
      <c r="AC6" s="57">
        <f t="shared" si="3"/>
        <v>37589</v>
      </c>
      <c r="AD6" s="57">
        <f t="shared" si="3"/>
        <v>0</v>
      </c>
    </row>
    <row r="7" spans="1:30" x14ac:dyDescent="0.25">
      <c r="A7" s="174" t="s">
        <v>135</v>
      </c>
      <c r="B7" s="86" t="s">
        <v>136</v>
      </c>
      <c r="C7" s="86">
        <v>25</v>
      </c>
      <c r="D7" s="81">
        <f>SUM(E7:J7)</f>
        <v>200</v>
      </c>
      <c r="E7" s="87">
        <v>200</v>
      </c>
      <c r="F7" s="87"/>
      <c r="G7" s="87"/>
      <c r="H7" s="87"/>
      <c r="I7" s="87"/>
      <c r="J7" s="87"/>
      <c r="K7" s="76" t="s">
        <v>138</v>
      </c>
      <c r="L7" s="87">
        <f t="shared" si="2"/>
        <v>200</v>
      </c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>
        <v>200</v>
      </c>
      <c r="AD7" s="87"/>
    </row>
    <row r="8" spans="1:30" x14ac:dyDescent="0.25">
      <c r="A8" s="174" t="s">
        <v>137</v>
      </c>
      <c r="B8" s="86" t="s">
        <v>136</v>
      </c>
      <c r="C8" s="86">
        <v>25</v>
      </c>
      <c r="D8" s="134">
        <f t="shared" ref="D8:D11" si="5">SUM(E8:J8)</f>
        <v>1100</v>
      </c>
      <c r="E8" s="87">
        <v>1100</v>
      </c>
      <c r="F8" s="87"/>
      <c r="G8" s="87"/>
      <c r="H8" s="87"/>
      <c r="I8" s="87"/>
      <c r="J8" s="87"/>
      <c r="K8" s="76" t="s">
        <v>74</v>
      </c>
      <c r="L8" s="87">
        <f t="shared" si="2"/>
        <v>1100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>
        <v>1100</v>
      </c>
      <c r="Z8" s="87"/>
      <c r="AA8" s="87"/>
      <c r="AB8" s="87"/>
      <c r="AC8" s="87"/>
      <c r="AD8" s="87"/>
    </row>
    <row r="9" spans="1:30" ht="28.5" customHeight="1" x14ac:dyDescent="0.25">
      <c r="A9" s="174" t="s">
        <v>124</v>
      </c>
      <c r="B9" s="86" t="s">
        <v>115</v>
      </c>
      <c r="C9" s="86">
        <v>25</v>
      </c>
      <c r="D9" s="134">
        <f t="shared" si="5"/>
        <v>3520</v>
      </c>
      <c r="E9" s="87">
        <f>930+2290+300</f>
        <v>3520</v>
      </c>
      <c r="F9" s="87"/>
      <c r="G9" s="87"/>
      <c r="H9" s="87"/>
      <c r="I9" s="87"/>
      <c r="J9" s="87"/>
      <c r="K9" s="76" t="s">
        <v>142</v>
      </c>
      <c r="L9" s="87">
        <f t="shared" si="2"/>
        <v>3520</v>
      </c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>
        <v>3520</v>
      </c>
      <c r="AD9" s="87"/>
    </row>
    <row r="10" spans="1:30" ht="42" customHeight="1" x14ac:dyDescent="0.25">
      <c r="A10" s="174" t="s">
        <v>141</v>
      </c>
      <c r="B10" s="86" t="s">
        <v>115</v>
      </c>
      <c r="C10" s="86">
        <v>25</v>
      </c>
      <c r="D10" s="134">
        <f t="shared" si="5"/>
        <v>14571</v>
      </c>
      <c r="E10" s="87">
        <f>1563+6740+6268</f>
        <v>14571</v>
      </c>
      <c r="F10" s="87"/>
      <c r="G10" s="87"/>
      <c r="H10" s="87"/>
      <c r="I10" s="87"/>
      <c r="J10" s="87"/>
      <c r="K10" s="76" t="s">
        <v>152</v>
      </c>
      <c r="L10" s="87">
        <f t="shared" si="2"/>
        <v>14571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>
        <v>14571</v>
      </c>
      <c r="AD10" s="87"/>
    </row>
    <row r="11" spans="1:30" x14ac:dyDescent="0.25">
      <c r="A11" s="174" t="s">
        <v>143</v>
      </c>
      <c r="B11" s="86" t="s">
        <v>144</v>
      </c>
      <c r="C11" s="86">
        <v>25</v>
      </c>
      <c r="D11" s="85">
        <f t="shared" si="5"/>
        <v>374</v>
      </c>
      <c r="E11" s="87">
        <v>374</v>
      </c>
      <c r="F11" s="87"/>
      <c r="G11" s="87"/>
      <c r="H11" s="87"/>
      <c r="I11" s="87"/>
      <c r="J11" s="87"/>
      <c r="K11" s="76" t="s">
        <v>145</v>
      </c>
      <c r="L11" s="87">
        <f t="shared" si="2"/>
        <v>374</v>
      </c>
      <c r="M11" s="87"/>
      <c r="N11" s="87"/>
      <c r="O11" s="87"/>
      <c r="P11" s="87">
        <v>280</v>
      </c>
      <c r="Q11" s="87"/>
      <c r="R11" s="87"/>
      <c r="S11" s="87">
        <v>94</v>
      </c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</row>
    <row r="12" spans="1:30" ht="18" customHeight="1" x14ac:dyDescent="0.25">
      <c r="A12" s="175" t="s">
        <v>116</v>
      </c>
      <c r="B12" s="83" t="s">
        <v>117</v>
      </c>
      <c r="C12" s="83">
        <v>25</v>
      </c>
      <c r="D12" s="85">
        <f t="shared" ref="D12:D25" si="6">SUM(E12:J12)</f>
        <v>3890</v>
      </c>
      <c r="E12" s="84">
        <f>2200+1690</f>
        <v>3890</v>
      </c>
      <c r="F12" s="84"/>
      <c r="G12" s="84"/>
      <c r="H12" s="84"/>
      <c r="I12" s="84"/>
      <c r="J12" s="84"/>
      <c r="K12" s="72" t="s">
        <v>146</v>
      </c>
      <c r="L12" s="84">
        <f t="shared" si="2"/>
        <v>3890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>
        <v>3890</v>
      </c>
      <c r="AD12" s="84"/>
    </row>
    <row r="13" spans="1:30" ht="18" customHeight="1" x14ac:dyDescent="0.25">
      <c r="A13" s="176" t="s">
        <v>147</v>
      </c>
      <c r="B13" s="123" t="s">
        <v>149</v>
      </c>
      <c r="C13" s="123">
        <v>25</v>
      </c>
      <c r="D13" s="85">
        <f t="shared" si="6"/>
        <v>12210</v>
      </c>
      <c r="E13" s="124">
        <v>12210</v>
      </c>
      <c r="F13" s="124"/>
      <c r="G13" s="124"/>
      <c r="H13" s="124"/>
      <c r="I13" s="124"/>
      <c r="J13" s="124"/>
      <c r="K13" s="125" t="s">
        <v>146</v>
      </c>
      <c r="L13" s="84">
        <f t="shared" si="2"/>
        <v>12210</v>
      </c>
      <c r="M13" s="124"/>
      <c r="N13" s="124"/>
      <c r="O13" s="124"/>
      <c r="P13" s="124"/>
      <c r="Q13" s="124"/>
      <c r="R13" s="124"/>
      <c r="S13" s="124"/>
      <c r="T13" s="124">
        <v>1500</v>
      </c>
      <c r="U13" s="124"/>
      <c r="V13" s="124"/>
      <c r="W13" s="124"/>
      <c r="X13" s="124"/>
      <c r="Y13" s="124"/>
      <c r="Z13" s="124"/>
      <c r="AA13" s="124"/>
      <c r="AB13" s="124"/>
      <c r="AC13" s="124">
        <v>10710</v>
      </c>
      <c r="AD13" s="124"/>
    </row>
    <row r="14" spans="1:30" ht="26.25" x14ac:dyDescent="0.25">
      <c r="A14" s="176" t="s">
        <v>148</v>
      </c>
      <c r="B14" s="123" t="s">
        <v>149</v>
      </c>
      <c r="C14" s="123">
        <v>25</v>
      </c>
      <c r="D14" s="85">
        <f t="shared" si="6"/>
        <v>438</v>
      </c>
      <c r="E14" s="124">
        <f>438</f>
        <v>438</v>
      </c>
      <c r="F14" s="124"/>
      <c r="G14" s="124"/>
      <c r="H14" s="124"/>
      <c r="I14" s="124"/>
      <c r="J14" s="124"/>
      <c r="K14" s="125" t="s">
        <v>150</v>
      </c>
      <c r="L14" s="84">
        <f t="shared" si="2"/>
        <v>438</v>
      </c>
      <c r="M14" s="124"/>
      <c r="N14" s="124"/>
      <c r="O14" s="124"/>
      <c r="P14" s="124">
        <v>103</v>
      </c>
      <c r="Q14" s="124"/>
      <c r="R14" s="124"/>
      <c r="S14" s="124">
        <v>35</v>
      </c>
      <c r="T14" s="124"/>
      <c r="U14" s="124"/>
      <c r="V14" s="124"/>
      <c r="W14" s="124"/>
      <c r="X14" s="124"/>
      <c r="Y14" s="124"/>
      <c r="Z14" s="124"/>
      <c r="AA14" s="124"/>
      <c r="AB14" s="124"/>
      <c r="AC14" s="124">
        <v>300</v>
      </c>
      <c r="AD14" s="124"/>
    </row>
    <row r="15" spans="1:30" ht="15.75" thickBot="1" x14ac:dyDescent="0.3">
      <c r="A15" s="176" t="s">
        <v>151</v>
      </c>
      <c r="B15" s="123" t="s">
        <v>73</v>
      </c>
      <c r="C15" s="123">
        <v>25</v>
      </c>
      <c r="D15" s="131">
        <f t="shared" si="6"/>
        <v>4398</v>
      </c>
      <c r="E15" s="124">
        <v>4398</v>
      </c>
      <c r="F15" s="124"/>
      <c r="G15" s="124"/>
      <c r="H15" s="124"/>
      <c r="I15" s="124"/>
      <c r="J15" s="124"/>
      <c r="K15" s="125" t="s">
        <v>93</v>
      </c>
      <c r="L15" s="124">
        <f t="shared" si="2"/>
        <v>4398</v>
      </c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>
        <v>4398</v>
      </c>
      <c r="AD15" s="124"/>
    </row>
    <row r="16" spans="1:30" ht="15.75" thickBot="1" x14ac:dyDescent="0.3">
      <c r="A16" s="68" t="s">
        <v>177</v>
      </c>
      <c r="B16" s="56"/>
      <c r="C16" s="56"/>
      <c r="D16" s="63">
        <f>SUM(E16:J16)</f>
        <v>7000</v>
      </c>
      <c r="E16" s="63">
        <f>SUM(E17:E18)</f>
        <v>5000</v>
      </c>
      <c r="F16" s="63">
        <f t="shared" ref="F16:J16" si="7">SUM(F17:F18)</f>
        <v>0</v>
      </c>
      <c r="G16" s="63"/>
      <c r="H16" s="63">
        <f t="shared" si="7"/>
        <v>0</v>
      </c>
      <c r="I16" s="63">
        <f t="shared" si="7"/>
        <v>2000</v>
      </c>
      <c r="J16" s="63">
        <f t="shared" si="7"/>
        <v>0</v>
      </c>
      <c r="K16" s="63" t="s">
        <v>160</v>
      </c>
      <c r="L16" s="143">
        <f t="shared" si="2"/>
        <v>7000</v>
      </c>
      <c r="M16" s="63">
        <f>SUM(M17:M18)</f>
        <v>0</v>
      </c>
      <c r="N16" s="63">
        <f t="shared" ref="N16:AD16" si="8">SUM(N17:N18)</f>
        <v>0</v>
      </c>
      <c r="O16" s="63">
        <f t="shared" si="8"/>
        <v>0</v>
      </c>
      <c r="P16" s="63">
        <f t="shared" si="8"/>
        <v>0</v>
      </c>
      <c r="Q16" s="63">
        <f t="shared" si="8"/>
        <v>0</v>
      </c>
      <c r="R16" s="63">
        <f t="shared" si="8"/>
        <v>60</v>
      </c>
      <c r="S16" s="63">
        <f t="shared" si="8"/>
        <v>40</v>
      </c>
      <c r="T16" s="63">
        <f t="shared" si="8"/>
        <v>360</v>
      </c>
      <c r="U16" s="63">
        <f t="shared" si="8"/>
        <v>828</v>
      </c>
      <c r="V16" s="63">
        <f t="shared" si="8"/>
        <v>0</v>
      </c>
      <c r="W16" s="63">
        <f t="shared" si="8"/>
        <v>0</v>
      </c>
      <c r="X16" s="63">
        <f t="shared" si="8"/>
        <v>0</v>
      </c>
      <c r="Y16" s="63">
        <f t="shared" si="8"/>
        <v>0</v>
      </c>
      <c r="Z16" s="63"/>
      <c r="AA16" s="63"/>
      <c r="AB16" s="63">
        <f t="shared" si="8"/>
        <v>0</v>
      </c>
      <c r="AC16" s="63">
        <f t="shared" si="8"/>
        <v>5712</v>
      </c>
      <c r="AD16" s="63">
        <f t="shared" si="8"/>
        <v>0</v>
      </c>
    </row>
    <row r="17" spans="1:31" x14ac:dyDescent="0.25">
      <c r="A17" s="132" t="s">
        <v>181</v>
      </c>
      <c r="B17" s="133" t="s">
        <v>21</v>
      </c>
      <c r="C17" s="133">
        <v>25</v>
      </c>
      <c r="D17" s="143">
        <f t="shared" ref="D17:D18" si="9">SUM(E17:J17)</f>
        <v>5000</v>
      </c>
      <c r="E17" s="81">
        <v>5000</v>
      </c>
      <c r="F17" s="81"/>
      <c r="G17" s="81"/>
      <c r="H17" s="81"/>
      <c r="I17" s="81"/>
      <c r="J17" s="81"/>
      <c r="K17" s="81" t="s">
        <v>160</v>
      </c>
      <c r="L17" s="71">
        <f t="shared" ref="L17:L18" si="10">SUM(M17:AD17)</f>
        <v>5000</v>
      </c>
      <c r="M17" s="81"/>
      <c r="N17" s="81"/>
      <c r="O17" s="81"/>
      <c r="P17" s="81"/>
      <c r="Q17" s="81"/>
      <c r="R17" s="81">
        <v>60</v>
      </c>
      <c r="S17" s="81">
        <v>40</v>
      </c>
      <c r="T17" s="81">
        <v>360</v>
      </c>
      <c r="U17" s="81">
        <v>828</v>
      </c>
      <c r="V17" s="81"/>
      <c r="W17" s="81"/>
      <c r="X17" s="81"/>
      <c r="Y17" s="81"/>
      <c r="Z17" s="81"/>
      <c r="AA17" s="81"/>
      <c r="AB17" s="81"/>
      <c r="AC17" s="81">
        <v>3712</v>
      </c>
      <c r="AD17" s="81"/>
    </row>
    <row r="18" spans="1:31" ht="15.75" thickBot="1" x14ac:dyDescent="0.3">
      <c r="A18" s="82" t="s">
        <v>181</v>
      </c>
      <c r="B18" s="141" t="s">
        <v>21</v>
      </c>
      <c r="C18" s="141">
        <v>23</v>
      </c>
      <c r="D18" s="144">
        <f t="shared" si="9"/>
        <v>2000</v>
      </c>
      <c r="E18" s="142"/>
      <c r="F18" s="142"/>
      <c r="G18" s="142"/>
      <c r="H18" s="142"/>
      <c r="I18" s="142">
        <v>2000</v>
      </c>
      <c r="J18" s="142"/>
      <c r="K18" s="142" t="s">
        <v>184</v>
      </c>
      <c r="L18" s="144">
        <f t="shared" si="10"/>
        <v>2000</v>
      </c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>
        <v>2000</v>
      </c>
      <c r="AD18" s="142"/>
    </row>
    <row r="19" spans="1:31" ht="15.75" thickBot="1" x14ac:dyDescent="0.3">
      <c r="A19" s="138" t="s">
        <v>178</v>
      </c>
      <c r="B19" s="139" t="s">
        <v>171</v>
      </c>
      <c r="C19" s="139">
        <v>25</v>
      </c>
      <c r="D19" s="140">
        <f>SUM(E19:J19)</f>
        <v>45</v>
      </c>
      <c r="E19" s="140"/>
      <c r="F19" s="140"/>
      <c r="G19" s="140"/>
      <c r="H19" s="140"/>
      <c r="I19" s="140"/>
      <c r="J19" s="140">
        <v>45</v>
      </c>
      <c r="K19" s="140" t="s">
        <v>170</v>
      </c>
      <c r="L19" s="77">
        <f t="shared" ref="L19:L26" si="11">SUM(M19:AD19)</f>
        <v>45</v>
      </c>
      <c r="M19" s="140"/>
      <c r="N19" s="140"/>
      <c r="O19" s="140"/>
      <c r="P19" s="140"/>
      <c r="Q19" s="140"/>
      <c r="R19" s="140"/>
      <c r="S19" s="140"/>
      <c r="T19" s="140">
        <v>45</v>
      </c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</row>
    <row r="20" spans="1:31" ht="15.75" thickBot="1" x14ac:dyDescent="0.3">
      <c r="A20" s="146" t="s">
        <v>179</v>
      </c>
      <c r="B20" s="147" t="s">
        <v>21</v>
      </c>
      <c r="C20" s="147">
        <v>25</v>
      </c>
      <c r="D20" s="148">
        <f>SUM(E20:J20)</f>
        <v>3200</v>
      </c>
      <c r="E20" s="148">
        <v>3200</v>
      </c>
      <c r="F20" s="148"/>
      <c r="G20" s="148"/>
      <c r="H20" s="148"/>
      <c r="I20" s="148"/>
      <c r="J20" s="148"/>
      <c r="K20" s="148" t="s">
        <v>160</v>
      </c>
      <c r="L20" s="149">
        <f t="shared" si="11"/>
        <v>3200</v>
      </c>
      <c r="M20" s="148"/>
      <c r="N20" s="148"/>
      <c r="O20" s="148"/>
      <c r="P20" s="148"/>
      <c r="Q20" s="148"/>
      <c r="R20" s="148"/>
      <c r="S20" s="148"/>
      <c r="T20" s="148"/>
      <c r="U20" s="148">
        <v>2650</v>
      </c>
      <c r="V20" s="148"/>
      <c r="W20" s="148"/>
      <c r="X20" s="148"/>
      <c r="Y20" s="148"/>
      <c r="Z20" s="148"/>
      <c r="AA20" s="148"/>
      <c r="AB20" s="148"/>
      <c r="AC20" s="148">
        <v>550</v>
      </c>
      <c r="AD20" s="148"/>
    </row>
    <row r="21" spans="1:31" ht="48" thickBot="1" x14ac:dyDescent="0.3">
      <c r="A21" s="151" t="s">
        <v>169</v>
      </c>
      <c r="B21" s="59"/>
      <c r="C21" s="59"/>
      <c r="D21" s="63">
        <f>SUM(D22:D24)</f>
        <v>5983</v>
      </c>
      <c r="E21" s="63">
        <f>SUM(E22:E24)</f>
        <v>4683</v>
      </c>
      <c r="F21" s="63">
        <f>SUM(F22:F24)</f>
        <v>0</v>
      </c>
      <c r="G21" s="63"/>
      <c r="H21" s="63">
        <f>SUM(H22:H24)</f>
        <v>1300</v>
      </c>
      <c r="I21" s="63"/>
      <c r="J21" s="63">
        <f>SUM(J22:J24)</f>
        <v>0</v>
      </c>
      <c r="K21" s="88"/>
      <c r="L21" s="57">
        <f t="shared" si="11"/>
        <v>5983</v>
      </c>
      <c r="M21" s="152">
        <f t="shared" ref="M21:AC21" si="12">SUM(M22:M24)</f>
        <v>0</v>
      </c>
      <c r="N21" s="152">
        <f t="shared" si="12"/>
        <v>0</v>
      </c>
      <c r="O21" s="152">
        <f t="shared" si="12"/>
        <v>2531</v>
      </c>
      <c r="P21" s="152">
        <f t="shared" si="12"/>
        <v>480</v>
      </c>
      <c r="Q21" s="152">
        <f t="shared" si="12"/>
        <v>0</v>
      </c>
      <c r="R21" s="152">
        <f t="shared" si="12"/>
        <v>0</v>
      </c>
      <c r="S21" s="152">
        <f t="shared" si="12"/>
        <v>1024</v>
      </c>
      <c r="T21" s="152">
        <f t="shared" si="12"/>
        <v>0</v>
      </c>
      <c r="U21" s="152">
        <f t="shared" si="12"/>
        <v>1291</v>
      </c>
      <c r="V21" s="152">
        <f t="shared" si="12"/>
        <v>0</v>
      </c>
      <c r="W21" s="152">
        <f t="shared" si="12"/>
        <v>0</v>
      </c>
      <c r="X21" s="152">
        <f t="shared" si="12"/>
        <v>657</v>
      </c>
      <c r="Y21" s="152">
        <f t="shared" si="12"/>
        <v>0</v>
      </c>
      <c r="Z21" s="152">
        <f t="shared" si="12"/>
        <v>0</v>
      </c>
      <c r="AA21" s="152"/>
      <c r="AB21" s="152">
        <f t="shared" si="12"/>
        <v>0</v>
      </c>
      <c r="AC21" s="152">
        <f t="shared" si="12"/>
        <v>0</v>
      </c>
      <c r="AD21" s="152">
        <f>SUM(AD22:AD24)</f>
        <v>0</v>
      </c>
    </row>
    <row r="22" spans="1:31" ht="15.75" x14ac:dyDescent="0.25">
      <c r="A22" s="168" t="s">
        <v>166</v>
      </c>
      <c r="B22" s="97" t="s">
        <v>167</v>
      </c>
      <c r="C22" s="97">
        <v>23</v>
      </c>
      <c r="D22" s="85">
        <f>SUM(E22:J22)</f>
        <v>1300</v>
      </c>
      <c r="E22" s="150"/>
      <c r="F22" s="150"/>
      <c r="G22" s="150"/>
      <c r="H22" s="150">
        <v>1300</v>
      </c>
      <c r="I22" s="150"/>
      <c r="J22" s="150"/>
      <c r="K22" s="76" t="s">
        <v>185</v>
      </c>
      <c r="L22" s="77">
        <f t="shared" si="11"/>
        <v>1300</v>
      </c>
      <c r="M22" s="78"/>
      <c r="N22" s="78"/>
      <c r="O22" s="79"/>
      <c r="P22" s="79">
        <v>480</v>
      </c>
      <c r="Q22" s="79"/>
      <c r="R22" s="79"/>
      <c r="S22" s="79">
        <v>163</v>
      </c>
      <c r="T22" s="79"/>
      <c r="U22" s="79"/>
      <c r="V22" s="79"/>
      <c r="W22" s="79"/>
      <c r="X22" s="79">
        <v>657</v>
      </c>
      <c r="Y22" s="79"/>
      <c r="Z22" s="79"/>
      <c r="AA22" s="79"/>
      <c r="AB22" s="79"/>
      <c r="AC22" s="79"/>
      <c r="AD22" s="79"/>
    </row>
    <row r="23" spans="1:31" ht="15.75" x14ac:dyDescent="0.25">
      <c r="A23" s="169" t="s">
        <v>166</v>
      </c>
      <c r="B23" s="98" t="s">
        <v>167</v>
      </c>
      <c r="C23" s="98">
        <v>25</v>
      </c>
      <c r="D23" s="134">
        <f t="shared" ref="D23:D24" si="13">SUM(E23:J23)</f>
        <v>3392</v>
      </c>
      <c r="E23" s="135">
        <v>3392</v>
      </c>
      <c r="F23" s="135"/>
      <c r="G23" s="135"/>
      <c r="H23" s="135"/>
      <c r="I23" s="135"/>
      <c r="J23" s="135"/>
      <c r="K23" s="72" t="s">
        <v>89</v>
      </c>
      <c r="L23" s="73">
        <f t="shared" si="11"/>
        <v>3392</v>
      </c>
      <c r="M23" s="74"/>
      <c r="N23" s="74"/>
      <c r="O23" s="75">
        <v>2531</v>
      </c>
      <c r="P23" s="75"/>
      <c r="Q23" s="75"/>
      <c r="R23" s="75"/>
      <c r="S23" s="75">
        <v>861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</row>
    <row r="24" spans="1:31" ht="16.5" thickBot="1" x14ac:dyDescent="0.3">
      <c r="A24" s="169" t="s">
        <v>168</v>
      </c>
      <c r="B24" s="98" t="s">
        <v>21</v>
      </c>
      <c r="C24" s="98">
        <v>25</v>
      </c>
      <c r="D24" s="134">
        <f t="shared" si="13"/>
        <v>1291</v>
      </c>
      <c r="E24" s="135">
        <v>1291</v>
      </c>
      <c r="F24" s="135"/>
      <c r="G24" s="135"/>
      <c r="H24" s="135"/>
      <c r="I24" s="135"/>
      <c r="J24" s="135"/>
      <c r="K24" s="72" t="s">
        <v>160</v>
      </c>
      <c r="L24" s="73">
        <f t="shared" si="11"/>
        <v>1291</v>
      </c>
      <c r="M24" s="74"/>
      <c r="N24" s="74"/>
      <c r="O24" s="75"/>
      <c r="P24" s="75"/>
      <c r="Q24" s="75"/>
      <c r="R24" s="75"/>
      <c r="S24" s="75"/>
      <c r="T24" s="75"/>
      <c r="U24" s="75">
        <v>1291</v>
      </c>
      <c r="V24" s="75"/>
      <c r="W24" s="75"/>
      <c r="X24" s="75"/>
      <c r="Y24" s="75"/>
      <c r="Z24" s="75"/>
      <c r="AA24" s="75"/>
      <c r="AB24" s="75"/>
      <c r="AC24" s="75"/>
      <c r="AD24" s="75"/>
    </row>
    <row r="25" spans="1:31" ht="15.75" thickBot="1" x14ac:dyDescent="0.3">
      <c r="A25" s="68" t="s">
        <v>127</v>
      </c>
      <c r="B25" s="56" t="s">
        <v>125</v>
      </c>
      <c r="C25" s="56"/>
      <c r="D25" s="63">
        <f t="shared" si="6"/>
        <v>0</v>
      </c>
      <c r="E25" s="57"/>
      <c r="F25" s="57"/>
      <c r="G25" s="57"/>
      <c r="H25" s="57"/>
      <c r="I25" s="57"/>
      <c r="J25" s="57"/>
      <c r="K25" s="88" t="s">
        <v>139</v>
      </c>
      <c r="L25" s="57">
        <f t="shared" si="11"/>
        <v>250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>
        <v>250</v>
      </c>
      <c r="AD25" s="57"/>
    </row>
    <row r="26" spans="1:31" ht="15.75" thickBot="1" x14ac:dyDescent="0.3">
      <c r="A26" s="68" t="s">
        <v>32</v>
      </c>
      <c r="B26" s="56" t="s">
        <v>125</v>
      </c>
      <c r="C26" s="56">
        <v>21</v>
      </c>
      <c r="D26" s="63">
        <f t="shared" si="0"/>
        <v>250</v>
      </c>
      <c r="E26" s="57">
        <v>250</v>
      </c>
      <c r="F26" s="57"/>
      <c r="G26" s="57"/>
      <c r="H26" s="122"/>
      <c r="I26" s="122"/>
      <c r="J26" s="57"/>
      <c r="K26" s="88" t="s">
        <v>139</v>
      </c>
      <c r="L26" s="57">
        <f t="shared" si="11"/>
        <v>0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1" ht="15.75" thickBot="1" x14ac:dyDescent="0.3">
      <c r="A27" s="68" t="s">
        <v>153</v>
      </c>
      <c r="B27" s="56" t="s">
        <v>21</v>
      </c>
      <c r="C27" s="56">
        <v>25</v>
      </c>
      <c r="D27" s="63">
        <f t="shared" si="0"/>
        <v>9357</v>
      </c>
      <c r="E27" s="57">
        <v>9357</v>
      </c>
      <c r="F27" s="57"/>
      <c r="G27" s="57"/>
      <c r="H27" s="122"/>
      <c r="I27" s="122"/>
      <c r="J27" s="57"/>
      <c r="K27" s="58" t="s">
        <v>154</v>
      </c>
      <c r="L27" s="57">
        <f>SUM(M27:AD27)</f>
        <v>0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31" ht="15.75" thickBot="1" x14ac:dyDescent="0.3">
      <c r="A28" s="67" t="s">
        <v>55</v>
      </c>
      <c r="B28" s="59"/>
      <c r="C28" s="59"/>
      <c r="D28" s="63">
        <f t="shared" si="0"/>
        <v>107266</v>
      </c>
      <c r="E28" s="61">
        <f>SUM(E29:E45)</f>
        <v>105445</v>
      </c>
      <c r="F28" s="61">
        <f>SUM(F29:F45)</f>
        <v>0</v>
      </c>
      <c r="G28" s="61">
        <f>SUM(G29:G45)</f>
        <v>1780</v>
      </c>
      <c r="H28" s="61">
        <f>SUM(H29:H45)</f>
        <v>0</v>
      </c>
      <c r="I28" s="61">
        <f>SUM(I29:I45)</f>
        <v>0</v>
      </c>
      <c r="J28" s="61">
        <f>SUM(J29:J45)</f>
        <v>41</v>
      </c>
      <c r="K28" s="61">
        <f>SUM(K29:K45)</f>
        <v>0</v>
      </c>
      <c r="L28" s="61">
        <f>SUM(L29:L45)</f>
        <v>101204</v>
      </c>
      <c r="M28" s="61">
        <f>SUM(M29:M45)</f>
        <v>0</v>
      </c>
      <c r="N28" s="61">
        <f>SUM(N29:N45)</f>
        <v>0</v>
      </c>
      <c r="O28" s="61">
        <f>SUM(O29:O45)</f>
        <v>0</v>
      </c>
      <c r="P28" s="61">
        <f>SUM(P29:P45)</f>
        <v>2174</v>
      </c>
      <c r="Q28" s="61">
        <f>SUM(Q29:Q45)</f>
        <v>276</v>
      </c>
      <c r="R28" s="61">
        <f>SUM(R29:R45)</f>
        <v>0</v>
      </c>
      <c r="S28" s="61">
        <f>SUM(S29:S45)</f>
        <v>828</v>
      </c>
      <c r="T28" s="61">
        <f>SUM(T29:T45)</f>
        <v>65</v>
      </c>
      <c r="U28" s="61">
        <f>SUM(U29:U45)</f>
        <v>83</v>
      </c>
      <c r="V28" s="61">
        <f>SUM(V29:V45)</f>
        <v>2900</v>
      </c>
      <c r="W28" s="61">
        <f>SUM(W29:W45)</f>
        <v>310</v>
      </c>
      <c r="X28" s="61">
        <f>SUM(X29:X45)</f>
        <v>0</v>
      </c>
      <c r="Y28" s="61">
        <f>SUM(Y29:Y45)</f>
        <v>3168</v>
      </c>
      <c r="Z28" s="61">
        <f>SUM(Z29:Z45)</f>
        <v>60</v>
      </c>
      <c r="AA28" s="61">
        <f>SUM(AA29:AA45)</f>
        <v>63</v>
      </c>
      <c r="AB28" s="61">
        <f>SUM(AB29:AB45)</f>
        <v>7337</v>
      </c>
      <c r="AC28" s="61">
        <f>SUM(AC29:AC45)</f>
        <v>83940</v>
      </c>
      <c r="AD28" s="61">
        <f>SUM(AD29:AD45)</f>
        <v>0</v>
      </c>
      <c r="AE28" s="60"/>
    </row>
    <row r="29" spans="1:31" ht="15.75" x14ac:dyDescent="0.25">
      <c r="A29" s="170" t="s">
        <v>83</v>
      </c>
      <c r="B29" s="97" t="s">
        <v>58</v>
      </c>
      <c r="C29" s="97">
        <v>25</v>
      </c>
      <c r="D29" s="85">
        <f>SUM(E29:J29)</f>
        <v>3280</v>
      </c>
      <c r="E29" s="150">
        <v>1500</v>
      </c>
      <c r="F29" s="150"/>
      <c r="G29" s="150">
        <v>1780</v>
      </c>
      <c r="H29" s="150"/>
      <c r="I29" s="150"/>
      <c r="J29" s="150"/>
      <c r="K29" s="76" t="s">
        <v>218</v>
      </c>
      <c r="L29" s="87">
        <f t="shared" ref="L29:L45" si="14">SUM(M29:AD29)</f>
        <v>3280</v>
      </c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>
        <v>1500</v>
      </c>
      <c r="AC29" s="166">
        <v>1780</v>
      </c>
      <c r="AD29" s="166"/>
      <c r="AE29" s="60"/>
    </row>
    <row r="30" spans="1:31" ht="15.75" x14ac:dyDescent="0.25">
      <c r="A30" s="171" t="s">
        <v>85</v>
      </c>
      <c r="B30" s="97" t="s">
        <v>58</v>
      </c>
      <c r="C30" s="97">
        <v>25</v>
      </c>
      <c r="D30" s="85">
        <f t="shared" ref="D30:D44" si="15">SUM(E30:J30)</f>
        <v>2</v>
      </c>
      <c r="E30" s="135"/>
      <c r="F30" s="135"/>
      <c r="G30" s="135"/>
      <c r="H30" s="135"/>
      <c r="I30" s="135"/>
      <c r="J30" s="135">
        <v>2</v>
      </c>
      <c r="K30" s="76" t="s">
        <v>217</v>
      </c>
      <c r="L30" s="84">
        <f t="shared" si="14"/>
        <v>2</v>
      </c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>
        <v>2</v>
      </c>
      <c r="AD30" s="167"/>
      <c r="AE30" s="60"/>
    </row>
    <row r="31" spans="1:31" ht="15.75" x14ac:dyDescent="0.25">
      <c r="A31" s="171" t="s">
        <v>82</v>
      </c>
      <c r="B31" s="97" t="s">
        <v>58</v>
      </c>
      <c r="C31" s="97">
        <v>25</v>
      </c>
      <c r="D31" s="85">
        <f t="shared" si="15"/>
        <v>3</v>
      </c>
      <c r="E31" s="135"/>
      <c r="F31" s="135"/>
      <c r="G31" s="135"/>
      <c r="H31" s="135"/>
      <c r="I31" s="135"/>
      <c r="J31" s="135">
        <v>3</v>
      </c>
      <c r="K31" s="76" t="s">
        <v>217</v>
      </c>
      <c r="L31" s="84">
        <f t="shared" si="14"/>
        <v>3</v>
      </c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>
        <v>3</v>
      </c>
      <c r="AD31" s="167"/>
      <c r="AE31" s="60"/>
    </row>
    <row r="32" spans="1:31" ht="15.75" x14ac:dyDescent="0.25">
      <c r="A32" s="171" t="s">
        <v>84</v>
      </c>
      <c r="B32" s="97" t="s">
        <v>58</v>
      </c>
      <c r="C32" s="97">
        <v>25</v>
      </c>
      <c r="D32" s="85">
        <f t="shared" si="15"/>
        <v>1600</v>
      </c>
      <c r="E32" s="135">
        <v>1600</v>
      </c>
      <c r="F32" s="135"/>
      <c r="G32" s="135"/>
      <c r="H32" s="135"/>
      <c r="I32" s="135"/>
      <c r="J32" s="135"/>
      <c r="K32" s="76" t="s">
        <v>218</v>
      </c>
      <c r="L32" s="84">
        <f t="shared" si="14"/>
        <v>1600</v>
      </c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>
        <v>1000</v>
      </c>
      <c r="AC32" s="167">
        <v>600</v>
      </c>
      <c r="AD32" s="167"/>
      <c r="AE32" s="60"/>
    </row>
    <row r="33" spans="1:31" ht="15.75" x14ac:dyDescent="0.25">
      <c r="A33" s="171" t="s">
        <v>77</v>
      </c>
      <c r="B33" s="97" t="s">
        <v>58</v>
      </c>
      <c r="C33" s="97">
        <v>25</v>
      </c>
      <c r="D33" s="85">
        <f t="shared" si="15"/>
        <v>773</v>
      </c>
      <c r="E33" s="135">
        <v>773</v>
      </c>
      <c r="F33" s="135"/>
      <c r="G33" s="135"/>
      <c r="H33" s="135"/>
      <c r="I33" s="135"/>
      <c r="J33" s="135"/>
      <c r="K33" s="76" t="s">
        <v>218</v>
      </c>
      <c r="L33" s="84">
        <f t="shared" si="14"/>
        <v>773</v>
      </c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>
        <v>773</v>
      </c>
      <c r="AC33" s="167"/>
      <c r="AD33" s="167"/>
      <c r="AE33" s="60"/>
    </row>
    <row r="34" spans="1:31" ht="15.75" x14ac:dyDescent="0.25">
      <c r="A34" s="171" t="s">
        <v>86</v>
      </c>
      <c r="B34" s="97" t="s">
        <v>58</v>
      </c>
      <c r="C34" s="97">
        <v>25</v>
      </c>
      <c r="D34" s="85">
        <f t="shared" si="15"/>
        <v>3800</v>
      </c>
      <c r="E34" s="135">
        <v>3800</v>
      </c>
      <c r="F34" s="135"/>
      <c r="G34" s="135"/>
      <c r="H34" s="135"/>
      <c r="I34" s="135"/>
      <c r="J34" s="135"/>
      <c r="K34" s="76" t="s">
        <v>218</v>
      </c>
      <c r="L34" s="84">
        <f t="shared" si="14"/>
        <v>3800</v>
      </c>
      <c r="M34" s="167"/>
      <c r="N34" s="167"/>
      <c r="O34" s="167"/>
      <c r="P34" s="167"/>
      <c r="Q34" s="167"/>
      <c r="R34" s="167"/>
      <c r="S34" s="167"/>
      <c r="T34" s="167"/>
      <c r="U34" s="167">
        <v>83</v>
      </c>
      <c r="V34" s="167"/>
      <c r="W34" s="167"/>
      <c r="X34" s="167"/>
      <c r="Y34" s="167"/>
      <c r="Z34" s="167">
        <v>60</v>
      </c>
      <c r="AA34" s="167"/>
      <c r="AB34" s="167">
        <v>3561</v>
      </c>
      <c r="AC34" s="167">
        <v>96</v>
      </c>
      <c r="AD34" s="167"/>
      <c r="AE34" s="60"/>
    </row>
    <row r="35" spans="1:31" ht="15.75" x14ac:dyDescent="0.25">
      <c r="A35" s="171" t="s">
        <v>88</v>
      </c>
      <c r="B35" s="97" t="s">
        <v>58</v>
      </c>
      <c r="C35" s="97">
        <v>25</v>
      </c>
      <c r="D35" s="85">
        <f t="shared" si="15"/>
        <v>2700</v>
      </c>
      <c r="E35" s="135">
        <v>2700</v>
      </c>
      <c r="F35" s="135"/>
      <c r="G35" s="135"/>
      <c r="H35" s="135"/>
      <c r="I35" s="135"/>
      <c r="J35" s="135"/>
      <c r="K35" s="76" t="s">
        <v>218</v>
      </c>
      <c r="L35" s="84">
        <f t="shared" si="14"/>
        <v>2700</v>
      </c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>
        <v>2700</v>
      </c>
      <c r="AC35" s="167"/>
      <c r="AD35" s="167"/>
      <c r="AE35" s="60"/>
    </row>
    <row r="36" spans="1:31" ht="15.75" x14ac:dyDescent="0.25">
      <c r="A36" s="171" t="s">
        <v>90</v>
      </c>
      <c r="B36" s="97" t="s">
        <v>58</v>
      </c>
      <c r="C36" s="97">
        <v>25</v>
      </c>
      <c r="D36" s="85">
        <f t="shared" si="15"/>
        <v>60</v>
      </c>
      <c r="E36" s="135">
        <v>60</v>
      </c>
      <c r="F36" s="135"/>
      <c r="G36" s="135"/>
      <c r="H36" s="135"/>
      <c r="I36" s="135"/>
      <c r="J36" s="135"/>
      <c r="K36" s="76" t="s">
        <v>218</v>
      </c>
      <c r="L36" s="84">
        <f t="shared" si="14"/>
        <v>60</v>
      </c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>
        <v>60</v>
      </c>
      <c r="AD36" s="167"/>
      <c r="AE36" s="60"/>
    </row>
    <row r="37" spans="1:31" ht="15.75" x14ac:dyDescent="0.25">
      <c r="A37" s="171" t="s">
        <v>87</v>
      </c>
      <c r="B37" s="97" t="s">
        <v>58</v>
      </c>
      <c r="C37" s="97">
        <v>25</v>
      </c>
      <c r="D37" s="85">
        <f t="shared" si="15"/>
        <v>38382</v>
      </c>
      <c r="E37" s="135">
        <v>38382</v>
      </c>
      <c r="F37" s="135"/>
      <c r="G37" s="135"/>
      <c r="H37" s="135"/>
      <c r="I37" s="135"/>
      <c r="J37" s="135"/>
      <c r="K37" s="76" t="s">
        <v>209</v>
      </c>
      <c r="L37" s="84">
        <f t="shared" si="14"/>
        <v>38382</v>
      </c>
      <c r="M37" s="167"/>
      <c r="N37" s="167"/>
      <c r="O37" s="167"/>
      <c r="P37" s="167"/>
      <c r="Q37" s="167"/>
      <c r="R37" s="167"/>
      <c r="S37" s="167"/>
      <c r="T37" s="167">
        <v>2</v>
      </c>
      <c r="U37" s="167"/>
      <c r="V37" s="167"/>
      <c r="W37" s="167"/>
      <c r="X37" s="167"/>
      <c r="Y37" s="167"/>
      <c r="Z37" s="167"/>
      <c r="AA37" s="167"/>
      <c r="AB37" s="167"/>
      <c r="AC37" s="167">
        <v>38380</v>
      </c>
      <c r="AD37" s="167"/>
      <c r="AE37" s="60"/>
    </row>
    <row r="38" spans="1:31" ht="26.25" x14ac:dyDescent="0.25">
      <c r="A38" s="171" t="s">
        <v>220</v>
      </c>
      <c r="B38" s="97" t="s">
        <v>63</v>
      </c>
      <c r="C38" s="97">
        <v>25</v>
      </c>
      <c r="D38" s="85">
        <f t="shared" si="15"/>
        <v>5114</v>
      </c>
      <c r="E38" s="135">
        <f>-52+3856+1310</f>
        <v>5114</v>
      </c>
      <c r="F38" s="135"/>
      <c r="G38" s="135"/>
      <c r="H38" s="135"/>
      <c r="I38" s="135"/>
      <c r="J38" s="135"/>
      <c r="K38" s="76" t="s">
        <v>221</v>
      </c>
      <c r="L38" s="84">
        <f t="shared" si="14"/>
        <v>5114</v>
      </c>
      <c r="M38" s="167"/>
      <c r="N38" s="167"/>
      <c r="O38" s="167"/>
      <c r="P38" s="167">
        <v>179</v>
      </c>
      <c r="Q38" s="167">
        <f>261</f>
        <v>261</v>
      </c>
      <c r="R38" s="167"/>
      <c r="S38" s="167">
        <f>88+61</f>
        <v>149</v>
      </c>
      <c r="T38" s="167"/>
      <c r="U38" s="167"/>
      <c r="V38" s="167"/>
      <c r="W38" s="167"/>
      <c r="X38" s="167"/>
      <c r="Y38" s="167"/>
      <c r="Z38" s="167"/>
      <c r="AA38" s="167"/>
      <c r="AB38" s="167"/>
      <c r="AC38" s="167">
        <f>3616+1310-401</f>
        <v>4525</v>
      </c>
      <c r="AD38" s="167"/>
      <c r="AE38" s="60"/>
    </row>
    <row r="39" spans="1:31" ht="15.75" x14ac:dyDescent="0.25">
      <c r="A39" s="171" t="s">
        <v>222</v>
      </c>
      <c r="B39" s="97" t="s">
        <v>63</v>
      </c>
      <c r="C39" s="97">
        <v>25</v>
      </c>
      <c r="D39" s="85">
        <f t="shared" si="15"/>
        <v>-935</v>
      </c>
      <c r="E39" s="135">
        <v>-935</v>
      </c>
      <c r="F39" s="135"/>
      <c r="G39" s="135"/>
      <c r="H39" s="135"/>
      <c r="I39" s="135"/>
      <c r="J39" s="135"/>
      <c r="K39" s="76" t="s">
        <v>188</v>
      </c>
      <c r="L39" s="84">
        <f t="shared" si="14"/>
        <v>-935</v>
      </c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>
        <v>63</v>
      </c>
      <c r="AB39" s="167">
        <v>-65</v>
      </c>
      <c r="AC39" s="167">
        <v>-933</v>
      </c>
      <c r="AD39" s="167"/>
      <c r="AE39" s="60"/>
    </row>
    <row r="40" spans="1:31" ht="26.25" x14ac:dyDescent="0.25">
      <c r="A40" s="171" t="s">
        <v>224</v>
      </c>
      <c r="B40" s="97" t="s">
        <v>63</v>
      </c>
      <c r="C40" s="97">
        <v>25</v>
      </c>
      <c r="D40" s="85">
        <f t="shared" si="15"/>
        <v>4561</v>
      </c>
      <c r="E40" s="135">
        <f>591+3970</f>
        <v>4561</v>
      </c>
      <c r="F40" s="135"/>
      <c r="G40" s="135"/>
      <c r="H40" s="135"/>
      <c r="I40" s="135"/>
      <c r="J40" s="135"/>
      <c r="K40" s="76" t="s">
        <v>225</v>
      </c>
      <c r="L40" s="84">
        <f t="shared" si="14"/>
        <v>4561</v>
      </c>
      <c r="M40" s="167"/>
      <c r="N40" s="167"/>
      <c r="O40" s="167"/>
      <c r="P40" s="167"/>
      <c r="Q40" s="167">
        <v>15</v>
      </c>
      <c r="R40" s="167"/>
      <c r="S40" s="167">
        <v>5</v>
      </c>
      <c r="T40" s="167"/>
      <c r="U40" s="167"/>
      <c r="V40" s="167"/>
      <c r="W40" s="167">
        <v>310</v>
      </c>
      <c r="X40" s="167"/>
      <c r="Y40" s="167"/>
      <c r="Z40" s="167"/>
      <c r="AA40" s="167"/>
      <c r="AB40" s="167">
        <v>261</v>
      </c>
      <c r="AC40" s="167">
        <v>3970</v>
      </c>
      <c r="AD40" s="167"/>
      <c r="AE40" s="60"/>
    </row>
    <row r="41" spans="1:31" ht="26.25" x14ac:dyDescent="0.25">
      <c r="A41" s="171" t="s">
        <v>226</v>
      </c>
      <c r="B41" s="97" t="s">
        <v>67</v>
      </c>
      <c r="C41" s="97">
        <v>25</v>
      </c>
      <c r="D41" s="85">
        <f t="shared" si="15"/>
        <v>10086</v>
      </c>
      <c r="E41" s="135">
        <f>-648+3168+4000+3566</f>
        <v>10086</v>
      </c>
      <c r="F41" s="135"/>
      <c r="G41" s="135"/>
      <c r="H41" s="135"/>
      <c r="I41" s="135"/>
      <c r="J41" s="135"/>
      <c r="K41" s="76" t="s">
        <v>227</v>
      </c>
      <c r="L41" s="84">
        <f t="shared" si="14"/>
        <v>10086</v>
      </c>
      <c r="M41" s="167"/>
      <c r="N41" s="167"/>
      <c r="O41" s="167"/>
      <c r="P41" s="167"/>
      <c r="Q41" s="167"/>
      <c r="R41" s="167"/>
      <c r="S41" s="167"/>
      <c r="T41" s="167">
        <v>63</v>
      </c>
      <c r="U41" s="167"/>
      <c r="V41" s="167"/>
      <c r="W41" s="167"/>
      <c r="X41" s="167"/>
      <c r="Y41" s="167">
        <v>3168</v>
      </c>
      <c r="Z41" s="167"/>
      <c r="AA41" s="167"/>
      <c r="AB41" s="167">
        <v>-2393</v>
      </c>
      <c r="AC41" s="167">
        <f>4000+1682+3566</f>
        <v>9248</v>
      </c>
      <c r="AD41" s="167"/>
      <c r="AE41" s="60"/>
    </row>
    <row r="42" spans="1:31" ht="26.25" x14ac:dyDescent="0.25">
      <c r="A42" s="171" t="s">
        <v>91</v>
      </c>
      <c r="B42" s="97" t="s">
        <v>67</v>
      </c>
      <c r="C42" s="97">
        <v>25</v>
      </c>
      <c r="D42" s="85">
        <f t="shared" si="15"/>
        <v>13655</v>
      </c>
      <c r="E42" s="135">
        <f>3200+10419</f>
        <v>13619</v>
      </c>
      <c r="F42" s="135"/>
      <c r="G42" s="135"/>
      <c r="H42" s="135"/>
      <c r="I42" s="135"/>
      <c r="J42" s="135">
        <v>36</v>
      </c>
      <c r="K42" s="76" t="s">
        <v>229</v>
      </c>
      <c r="L42" s="84">
        <f t="shared" si="14"/>
        <v>13655</v>
      </c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>
        <f>3200+10423+32</f>
        <v>13655</v>
      </c>
      <c r="AD42" s="167"/>
      <c r="AE42" s="60"/>
    </row>
    <row r="43" spans="1:31" ht="15.75" x14ac:dyDescent="0.25">
      <c r="A43" s="171" t="s">
        <v>228</v>
      </c>
      <c r="B43" s="97" t="s">
        <v>67</v>
      </c>
      <c r="C43" s="97">
        <v>25</v>
      </c>
      <c r="D43" s="85">
        <f t="shared" si="15"/>
        <v>15223</v>
      </c>
      <c r="E43" s="135">
        <f>150+2669+12404</f>
        <v>15223</v>
      </c>
      <c r="F43" s="135"/>
      <c r="G43" s="135"/>
      <c r="H43" s="135"/>
      <c r="I43" s="135"/>
      <c r="J43" s="135"/>
      <c r="K43" s="76" t="s">
        <v>218</v>
      </c>
      <c r="L43" s="84">
        <f t="shared" si="14"/>
        <v>15223</v>
      </c>
      <c r="M43" s="167"/>
      <c r="N43" s="167"/>
      <c r="O43" s="167"/>
      <c r="P43" s="167">
        <v>1995</v>
      </c>
      <c r="Q43" s="167"/>
      <c r="R43" s="167"/>
      <c r="S43" s="167">
        <v>674</v>
      </c>
      <c r="T43" s="167"/>
      <c r="U43" s="167"/>
      <c r="V43" s="167"/>
      <c r="W43" s="167"/>
      <c r="X43" s="167"/>
      <c r="Y43" s="167"/>
      <c r="Z43" s="167"/>
      <c r="AA43" s="167"/>
      <c r="AB43" s="167"/>
      <c r="AC43" s="167">
        <f>150+12404</f>
        <v>12554</v>
      </c>
      <c r="AD43" s="167"/>
      <c r="AE43" s="60"/>
    </row>
    <row r="44" spans="1:31" ht="31.5" x14ac:dyDescent="0.25">
      <c r="A44" s="171" t="s">
        <v>97</v>
      </c>
      <c r="B44" s="97" t="s">
        <v>58</v>
      </c>
      <c r="C44" s="97">
        <v>25</v>
      </c>
      <c r="D44" s="85">
        <f t="shared" si="15"/>
        <v>2900</v>
      </c>
      <c r="E44" s="135">
        <v>2900</v>
      </c>
      <c r="F44" s="135"/>
      <c r="G44" s="135"/>
      <c r="H44" s="135"/>
      <c r="I44" s="135"/>
      <c r="J44" s="135"/>
      <c r="K44" s="76"/>
      <c r="L44" s="84">
        <f t="shared" si="14"/>
        <v>2900</v>
      </c>
      <c r="M44" s="167"/>
      <c r="N44" s="167"/>
      <c r="O44" s="167"/>
      <c r="P44" s="167"/>
      <c r="Q44" s="167"/>
      <c r="R44" s="167"/>
      <c r="S44" s="167"/>
      <c r="T44" s="167"/>
      <c r="U44" s="167"/>
      <c r="V44" s="167">
        <v>2900</v>
      </c>
      <c r="W44" s="167"/>
      <c r="X44" s="167"/>
      <c r="Y44" s="167"/>
      <c r="Z44" s="167"/>
      <c r="AA44" s="167"/>
      <c r="AB44" s="167"/>
      <c r="AC44" s="167"/>
      <c r="AD44" s="167"/>
      <c r="AE44" s="60"/>
    </row>
    <row r="45" spans="1:31" ht="15.75" x14ac:dyDescent="0.25">
      <c r="A45" s="171" t="s">
        <v>91</v>
      </c>
      <c r="B45" s="70" t="s">
        <v>63</v>
      </c>
      <c r="C45" s="70">
        <v>25</v>
      </c>
      <c r="D45" s="134">
        <f>SUM(E45:J45)</f>
        <v>6062</v>
      </c>
      <c r="E45" s="135">
        <v>6062</v>
      </c>
      <c r="F45" s="135"/>
      <c r="G45" s="135"/>
      <c r="H45" s="135"/>
      <c r="I45" s="135"/>
      <c r="J45" s="135"/>
      <c r="K45" s="72" t="s">
        <v>154</v>
      </c>
      <c r="L45" s="84">
        <f t="shared" si="14"/>
        <v>0</v>
      </c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60"/>
    </row>
    <row r="46" spans="1:31" ht="31.5" x14ac:dyDescent="0.25">
      <c r="A46" s="172" t="s">
        <v>206</v>
      </c>
      <c r="B46" s="70"/>
      <c r="C46" s="70"/>
      <c r="D46" s="71">
        <f t="shared" ref="D46:AD46" si="16">SUM(D47:D48)</f>
        <v>35106</v>
      </c>
      <c r="E46" s="71">
        <f t="shared" si="16"/>
        <v>16897</v>
      </c>
      <c r="F46" s="71">
        <f t="shared" si="16"/>
        <v>18209</v>
      </c>
      <c r="G46" s="71"/>
      <c r="H46" s="71">
        <f t="shared" si="16"/>
        <v>0</v>
      </c>
      <c r="I46" s="71">
        <f t="shared" si="16"/>
        <v>0</v>
      </c>
      <c r="J46" s="71">
        <f t="shared" si="16"/>
        <v>0</v>
      </c>
      <c r="K46" s="71">
        <f t="shared" si="16"/>
        <v>0</v>
      </c>
      <c r="L46" s="71">
        <f t="shared" si="16"/>
        <v>0</v>
      </c>
      <c r="M46" s="71">
        <f t="shared" si="16"/>
        <v>0</v>
      </c>
      <c r="N46" s="71">
        <f t="shared" si="16"/>
        <v>0</v>
      </c>
      <c r="O46" s="71">
        <f t="shared" si="16"/>
        <v>0</v>
      </c>
      <c r="P46" s="71">
        <f t="shared" si="16"/>
        <v>0</v>
      </c>
      <c r="Q46" s="71"/>
      <c r="R46" s="71">
        <f t="shared" si="16"/>
        <v>0</v>
      </c>
      <c r="S46" s="71">
        <f t="shared" si="16"/>
        <v>0</v>
      </c>
      <c r="T46" s="71">
        <f t="shared" si="16"/>
        <v>0</v>
      </c>
      <c r="U46" s="71">
        <f t="shared" si="16"/>
        <v>0</v>
      </c>
      <c r="V46" s="71">
        <f t="shared" si="16"/>
        <v>0</v>
      </c>
      <c r="W46" s="71">
        <f t="shared" si="16"/>
        <v>0</v>
      </c>
      <c r="X46" s="71">
        <f t="shared" si="16"/>
        <v>0</v>
      </c>
      <c r="Y46" s="71">
        <f t="shared" si="16"/>
        <v>0</v>
      </c>
      <c r="Z46" s="71">
        <f t="shared" si="16"/>
        <v>0</v>
      </c>
      <c r="AA46" s="71"/>
      <c r="AB46" s="71">
        <f t="shared" si="16"/>
        <v>0</v>
      </c>
      <c r="AC46" s="71">
        <f t="shared" si="16"/>
        <v>0</v>
      </c>
      <c r="AD46" s="71">
        <f t="shared" si="16"/>
        <v>0</v>
      </c>
      <c r="AE46" s="60"/>
    </row>
    <row r="47" spans="1:31" ht="15.75" x14ac:dyDescent="0.25">
      <c r="A47" s="173" t="s">
        <v>207</v>
      </c>
      <c r="B47" s="98" t="s">
        <v>39</v>
      </c>
      <c r="C47" s="98">
        <v>15</v>
      </c>
      <c r="D47" s="71">
        <f>SUM(E47:J47)</f>
        <v>18209</v>
      </c>
      <c r="E47" s="145"/>
      <c r="F47" s="145">
        <v>18209</v>
      </c>
      <c r="G47" s="145"/>
      <c r="H47" s="145"/>
      <c r="I47" s="145"/>
      <c r="J47" s="145"/>
      <c r="K47" s="72" t="s">
        <v>154</v>
      </c>
      <c r="L47" s="73">
        <f>SUM(M47:AD47)</f>
        <v>0</v>
      </c>
      <c r="M47" s="74"/>
      <c r="N47" s="74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60"/>
    </row>
    <row r="48" spans="1:31" ht="15.75" x14ac:dyDescent="0.25">
      <c r="A48" s="173" t="s">
        <v>207</v>
      </c>
      <c r="B48" s="98" t="s">
        <v>58</v>
      </c>
      <c r="C48" s="98">
        <v>25</v>
      </c>
      <c r="D48" s="71">
        <f t="shared" ref="D48" si="17">SUM(E48:J48)</f>
        <v>16897</v>
      </c>
      <c r="E48" s="145">
        <v>16897</v>
      </c>
      <c r="F48" s="145"/>
      <c r="G48" s="145"/>
      <c r="H48" s="145"/>
      <c r="I48" s="145"/>
      <c r="J48" s="145"/>
      <c r="K48" s="72" t="s">
        <v>154</v>
      </c>
      <c r="L48" s="73">
        <f>SUM(M48:AD48)</f>
        <v>0</v>
      </c>
      <c r="M48" s="74"/>
      <c r="N48" s="74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60"/>
    </row>
    <row r="49" spans="1:31" s="1" customFormat="1" ht="31.5" x14ac:dyDescent="0.25">
      <c r="A49" s="172" t="s">
        <v>187</v>
      </c>
      <c r="B49" s="70"/>
      <c r="C49" s="70"/>
      <c r="D49" s="71">
        <f t="shared" ref="D49:AD49" si="18">SUM(D50:D51)</f>
        <v>-82530</v>
      </c>
      <c r="E49" s="71">
        <f t="shared" si="18"/>
        <v>0</v>
      </c>
      <c r="F49" s="71">
        <f t="shared" si="18"/>
        <v>-86000</v>
      </c>
      <c r="G49" s="71"/>
      <c r="H49" s="71">
        <f t="shared" si="18"/>
        <v>0</v>
      </c>
      <c r="I49" s="71">
        <f t="shared" si="18"/>
        <v>0</v>
      </c>
      <c r="J49" s="71">
        <f t="shared" si="18"/>
        <v>3470</v>
      </c>
      <c r="K49" s="71">
        <f t="shared" si="18"/>
        <v>0</v>
      </c>
      <c r="L49" s="71">
        <f t="shared" si="18"/>
        <v>-82530</v>
      </c>
      <c r="M49" s="71">
        <f t="shared" si="18"/>
        <v>0</v>
      </c>
      <c r="N49" s="71">
        <f t="shared" si="18"/>
        <v>0</v>
      </c>
      <c r="O49" s="71">
        <f t="shared" si="18"/>
        <v>0</v>
      </c>
      <c r="P49" s="71">
        <f t="shared" si="18"/>
        <v>0</v>
      </c>
      <c r="Q49" s="71"/>
      <c r="R49" s="71">
        <f t="shared" si="18"/>
        <v>0</v>
      </c>
      <c r="S49" s="71">
        <f t="shared" si="18"/>
        <v>0</v>
      </c>
      <c r="T49" s="71">
        <f t="shared" si="18"/>
        <v>0</v>
      </c>
      <c r="U49" s="71">
        <f t="shared" si="18"/>
        <v>0</v>
      </c>
      <c r="V49" s="71">
        <f t="shared" si="18"/>
        <v>0</v>
      </c>
      <c r="W49" s="71">
        <f t="shared" si="18"/>
        <v>-86000</v>
      </c>
      <c r="X49" s="71">
        <f t="shared" si="18"/>
        <v>0</v>
      </c>
      <c r="Y49" s="71">
        <f t="shared" si="18"/>
        <v>3470</v>
      </c>
      <c r="Z49" s="71">
        <f t="shared" si="18"/>
        <v>0</v>
      </c>
      <c r="AA49" s="71"/>
      <c r="AB49" s="71">
        <f t="shared" si="18"/>
        <v>0</v>
      </c>
      <c r="AC49" s="71">
        <f t="shared" si="18"/>
        <v>0</v>
      </c>
      <c r="AD49" s="71">
        <f t="shared" si="18"/>
        <v>0</v>
      </c>
      <c r="AE49" s="94"/>
    </row>
    <row r="50" spans="1:31" ht="15.75" x14ac:dyDescent="0.25">
      <c r="A50" s="173" t="s">
        <v>61</v>
      </c>
      <c r="B50" s="98" t="s">
        <v>59</v>
      </c>
      <c r="C50" s="98">
        <v>25</v>
      </c>
      <c r="D50" s="71">
        <f>SUM(E50:J50)</f>
        <v>-86000</v>
      </c>
      <c r="E50" s="145"/>
      <c r="F50" s="145">
        <v>-86000</v>
      </c>
      <c r="G50" s="145"/>
      <c r="H50" s="145"/>
      <c r="I50" s="145"/>
      <c r="J50" s="145"/>
      <c r="K50" s="72" t="s">
        <v>188</v>
      </c>
      <c r="L50" s="73">
        <f>SUM(M50:AD50)</f>
        <v>-86000</v>
      </c>
      <c r="M50" s="74"/>
      <c r="N50" s="74"/>
      <c r="O50" s="75"/>
      <c r="P50" s="75"/>
      <c r="Q50" s="75"/>
      <c r="R50" s="75"/>
      <c r="S50" s="75"/>
      <c r="T50" s="75"/>
      <c r="U50" s="75"/>
      <c r="V50" s="75"/>
      <c r="W50" s="75">
        <v>-86000</v>
      </c>
      <c r="X50" s="75"/>
      <c r="Y50" s="75"/>
      <c r="Z50" s="75"/>
      <c r="AA50" s="75"/>
      <c r="AB50" s="75"/>
      <c r="AC50" s="75"/>
      <c r="AD50" s="75"/>
      <c r="AE50" s="60"/>
    </row>
    <row r="51" spans="1:31" ht="16.5" thickBot="1" x14ac:dyDescent="0.3">
      <c r="A51" s="169" t="s">
        <v>190</v>
      </c>
      <c r="B51" s="98" t="s">
        <v>58</v>
      </c>
      <c r="C51" s="98">
        <v>25</v>
      </c>
      <c r="D51" s="71">
        <f t="shared" ref="D51" si="19">SUM(E51:J51)</f>
        <v>3470</v>
      </c>
      <c r="E51" s="145"/>
      <c r="F51" s="145"/>
      <c r="G51" s="145"/>
      <c r="H51" s="145"/>
      <c r="I51" s="145"/>
      <c r="J51" s="145">
        <v>3470</v>
      </c>
      <c r="K51" s="72"/>
      <c r="L51" s="73">
        <f>SUM(M51:AD51)</f>
        <v>3470</v>
      </c>
      <c r="M51" s="74"/>
      <c r="N51" s="74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>
        <v>3470</v>
      </c>
      <c r="Z51" s="75"/>
      <c r="AA51" s="75"/>
      <c r="AB51" s="75"/>
      <c r="AC51" s="75"/>
      <c r="AD51" s="75"/>
      <c r="AE51" s="60"/>
    </row>
    <row r="52" spans="1:31" ht="15.75" thickBot="1" x14ac:dyDescent="0.3">
      <c r="A52" s="69" t="s">
        <v>34</v>
      </c>
      <c r="B52" s="62"/>
      <c r="C52" s="62"/>
      <c r="D52" s="63">
        <f t="shared" si="0"/>
        <v>126378</v>
      </c>
      <c r="E52" s="64">
        <f>SUM(E49,E46,E28,E27,E26,E25,E21,E20,E19,E16,E6)</f>
        <v>185533</v>
      </c>
      <c r="F52" s="64">
        <f>SUM(F49,F46,F28,F27,F26,F25,F21,F20,F19,F16,F6)</f>
        <v>-67791</v>
      </c>
      <c r="G52" s="64">
        <f>SUM(G49,G46,G28,G27,G26,G25,G21,G20,G19,G16,G6)</f>
        <v>1780</v>
      </c>
      <c r="H52" s="64">
        <f>SUM(H49,H46,H28,H27,H26,H25,H21,H20,H19,H16,H6)</f>
        <v>1300</v>
      </c>
      <c r="I52" s="64">
        <f>SUM(I49,I46,I28,I27,I26,I25,I21,I20,I19,I16,I6)</f>
        <v>2000</v>
      </c>
      <c r="J52" s="64">
        <f>SUM(J49,J46,J28,J27,J26,J25,J21,J20,J19,J16,J6)</f>
        <v>3556</v>
      </c>
      <c r="K52" s="64">
        <f>SUM(K49,K46,K28,K27,K26,K25,K21,K20,K19,K16,K6)</f>
        <v>0</v>
      </c>
      <c r="L52" s="64">
        <f>SUM(L49,L46,L28,L27,L26,L25,L21,L20,L19,L16,L6)</f>
        <v>75853</v>
      </c>
      <c r="M52" s="64">
        <f>SUM(M49,M46,M28,M27,M26,M25,M21,M20,M19,M16,M6)</f>
        <v>0</v>
      </c>
      <c r="N52" s="64">
        <f>SUM(N49,N46,N28,N27,N26,N25,N21,N20,N19,N16,N6)</f>
        <v>0</v>
      </c>
      <c r="O52" s="64">
        <f>SUM(O49,O46,O28,O27,O26,O25,O21,O20,O19,O16,O6)</f>
        <v>2531</v>
      </c>
      <c r="P52" s="64">
        <f>SUM(P49,P46,P28,P27,P26,P25,P21,P20,P19,P16,P6)</f>
        <v>3037</v>
      </c>
      <c r="Q52" s="64">
        <f>SUM(Q49,Q46,Q28,Q27,Q26,Q25,Q21,Q20,Q19,Q16,Q6)</f>
        <v>276</v>
      </c>
      <c r="R52" s="64">
        <f>SUM(R49,R46,R28,R27,R26,R25,R21,R20,R19,R16,R6)</f>
        <v>60</v>
      </c>
      <c r="S52" s="64">
        <f>SUM(S49,S46,S28,S27,S26,S25,S21,S20,S19,S16,S6)</f>
        <v>2021</v>
      </c>
      <c r="T52" s="64">
        <f>SUM(T49,T46,T28,T27,T26,T25,T21,T20,T19,T16,T6)</f>
        <v>1970</v>
      </c>
      <c r="U52" s="64">
        <f>SUM(U49,U46,U28,U27,U26,U25,U21,U20,U19,U16,U6)</f>
        <v>4852</v>
      </c>
      <c r="V52" s="64">
        <f>SUM(V49,V46,V28,V27,V26,V25,V21,V20,V19,V16,V6)</f>
        <v>2900</v>
      </c>
      <c r="W52" s="64">
        <f>SUM(W49,W46,W28,W27,W26,W25,W21,W20,W19,W16,W6)</f>
        <v>-85690</v>
      </c>
      <c r="X52" s="64">
        <f>SUM(X49,X46,X28,X27,X26,X25,X21,X20,X19,X16,X6)</f>
        <v>657</v>
      </c>
      <c r="Y52" s="64">
        <f>SUM(Y49,Y46,Y28,Y27,Y26,Y25,Y21,Y20,Y19,Y16,Y6)</f>
        <v>7738</v>
      </c>
      <c r="Z52" s="64">
        <f>SUM(Z49,Z46,Z28,Z27,Z26,Z25,Z21,Z20,Z19,Z16,Z6)</f>
        <v>60</v>
      </c>
      <c r="AA52" s="64">
        <f>SUM(AA49,AA46,AA28,AA27,AA26,AA25,AA21,AA20,AA19,AA16,AA6)</f>
        <v>63</v>
      </c>
      <c r="AB52" s="64">
        <f>SUM(AB49,AB46,AB28,AB27,AB26,AB25,AB21,AB20,AB19,AB16,AB6)</f>
        <v>7337</v>
      </c>
      <c r="AC52" s="64">
        <f>SUM(AC49,AC46,AC28,AC27,AC26,AC25,AC21,AC20,AC19,AC16,AC6)</f>
        <v>128041</v>
      </c>
      <c r="AD52" s="64">
        <f>SUM(AD49,AD46,AD28,AD27,AD26,AD25,AD21,AD20,AD19,AD16,AD6)</f>
        <v>0</v>
      </c>
      <c r="AE52" s="60"/>
    </row>
    <row r="53" spans="1:31" x14ac:dyDescent="0.25">
      <c r="A53" s="65"/>
      <c r="B53" s="65"/>
      <c r="C53" s="65"/>
      <c r="D53" s="65"/>
    </row>
    <row r="54" spans="1:31" x14ac:dyDescent="0.25">
      <c r="A54" s="66"/>
      <c r="B54" s="65"/>
      <c r="C54" s="65"/>
      <c r="D54" s="65"/>
      <c r="L54" s="114"/>
    </row>
    <row r="55" spans="1:31" x14ac:dyDescent="0.25">
      <c r="A55" s="47"/>
    </row>
    <row r="56" spans="1:31" x14ac:dyDescent="0.25">
      <c r="A56" s="47"/>
    </row>
    <row r="57" spans="1:31" x14ac:dyDescent="0.25">
      <c r="A57" s="47"/>
    </row>
  </sheetData>
  <mergeCells count="1">
    <mergeCell ref="A2:AD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7"/>
  <sheetViews>
    <sheetView workbookViewId="0">
      <selection activeCell="A22" sqref="A22"/>
    </sheetView>
  </sheetViews>
  <sheetFormatPr defaultRowHeight="12.75" x14ac:dyDescent="0.2"/>
  <cols>
    <col min="1" max="1" width="21.42578125" style="182" bestFit="1" customWidth="1"/>
    <col min="2" max="2" width="7.28515625" style="177" bestFit="1" customWidth="1"/>
    <col min="3" max="3" width="7.5703125" style="180" bestFit="1" customWidth="1"/>
    <col min="4" max="10" width="8.85546875" style="179" customWidth="1"/>
    <col min="11" max="17" width="8.85546875" style="177" customWidth="1"/>
    <col min="18" max="65" width="9.140625" style="178"/>
    <col min="66" max="16384" width="9.140625" style="177"/>
  </cols>
  <sheetData>
    <row r="1" spans="1:65" ht="24" customHeight="1" x14ac:dyDescent="0.2">
      <c r="A1" s="197" t="s">
        <v>258</v>
      </c>
      <c r="B1" s="191"/>
      <c r="C1" s="198"/>
      <c r="D1" s="197"/>
      <c r="E1" s="197"/>
      <c r="F1" s="197"/>
      <c r="G1" s="197"/>
      <c r="H1" s="197"/>
      <c r="I1" s="192"/>
      <c r="J1" s="192"/>
      <c r="K1" s="192"/>
      <c r="L1" s="192"/>
      <c r="M1" s="192"/>
      <c r="N1" s="192"/>
      <c r="O1" s="192"/>
      <c r="P1" s="192"/>
      <c r="Q1" s="197"/>
    </row>
    <row r="2" spans="1:65" s="196" customFormat="1" ht="18" customHeight="1" x14ac:dyDescent="0.2">
      <c r="A2" s="193"/>
      <c r="B2" s="190"/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65" s="188" customFormat="1" ht="75.75" customHeight="1" x14ac:dyDescent="0.2">
      <c r="A3" s="228" t="s">
        <v>192</v>
      </c>
      <c r="B3" s="230" t="s">
        <v>256</v>
      </c>
      <c r="C3" s="232" t="s">
        <v>257</v>
      </c>
      <c r="D3" s="199" t="s">
        <v>251</v>
      </c>
      <c r="E3" s="200" t="s">
        <v>254</v>
      </c>
      <c r="F3" s="200" t="s">
        <v>253</v>
      </c>
      <c r="G3" s="202" t="s">
        <v>252</v>
      </c>
      <c r="H3" s="201" t="s">
        <v>251</v>
      </c>
      <c r="I3" s="200" t="s">
        <v>250</v>
      </c>
      <c r="J3" s="200" t="s">
        <v>249</v>
      </c>
      <c r="K3" s="200" t="s">
        <v>248</v>
      </c>
      <c r="L3" s="200" t="s">
        <v>247</v>
      </c>
      <c r="M3" s="200" t="s">
        <v>246</v>
      </c>
      <c r="N3" s="200" t="s">
        <v>245</v>
      </c>
      <c r="O3" s="200" t="s">
        <v>244</v>
      </c>
      <c r="P3" s="200" t="s">
        <v>243</v>
      </c>
      <c r="Q3" s="202" t="s">
        <v>201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</row>
    <row r="4" spans="1:65" s="186" customFormat="1" ht="18.75" customHeight="1" x14ac:dyDescent="0.2">
      <c r="A4" s="229"/>
      <c r="B4" s="231"/>
      <c r="C4" s="231"/>
      <c r="D4" s="203">
        <v>50</v>
      </c>
      <c r="E4" s="204">
        <v>5002</v>
      </c>
      <c r="F4" s="204">
        <v>506</v>
      </c>
      <c r="G4" s="205">
        <v>5005</v>
      </c>
      <c r="H4" s="206">
        <v>55</v>
      </c>
      <c r="I4" s="204">
        <v>5500</v>
      </c>
      <c r="J4" s="204">
        <v>5503</v>
      </c>
      <c r="K4" s="204">
        <v>5504</v>
      </c>
      <c r="L4" s="204">
        <v>5511</v>
      </c>
      <c r="M4" s="204">
        <v>5512</v>
      </c>
      <c r="N4" s="204">
        <v>5515</v>
      </c>
      <c r="O4" s="204">
        <v>5521</v>
      </c>
      <c r="P4" s="204">
        <v>5524</v>
      </c>
      <c r="Q4" s="205">
        <v>5525</v>
      </c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</row>
    <row r="5" spans="1:65" s="185" customFormat="1" ht="27" customHeight="1" x14ac:dyDescent="0.2">
      <c r="A5" s="207" t="s">
        <v>255</v>
      </c>
      <c r="B5" s="208">
        <v>49632</v>
      </c>
      <c r="C5" s="209">
        <f t="shared" ref="C5:C31" si="0">SUM(D5+H5)</f>
        <v>49632</v>
      </c>
      <c r="D5" s="210">
        <f>SUM(E5:G5)</f>
        <v>278</v>
      </c>
      <c r="E5" s="211">
        <f>SUM(E6:E31)</f>
        <v>36</v>
      </c>
      <c r="F5" s="211">
        <f>SUM(F6:F31)</f>
        <v>105</v>
      </c>
      <c r="G5" s="208">
        <f>SUM(G6:G31)</f>
        <v>137</v>
      </c>
      <c r="H5" s="210">
        <f t="shared" ref="H5:H31" si="1">SUM(I5:Q5)</f>
        <v>49354</v>
      </c>
      <c r="I5" s="211">
        <f t="shared" ref="I5:Q5" si="2">SUM(I6:I31)</f>
        <v>-137</v>
      </c>
      <c r="J5" s="211">
        <f t="shared" si="2"/>
        <v>6930</v>
      </c>
      <c r="K5" s="211">
        <f t="shared" si="2"/>
        <v>-439</v>
      </c>
      <c r="L5" s="211">
        <f t="shared" si="2"/>
        <v>207</v>
      </c>
      <c r="M5" s="211">
        <f t="shared" si="2"/>
        <v>4529</v>
      </c>
      <c r="N5" s="211">
        <f t="shared" si="2"/>
        <v>775</v>
      </c>
      <c r="O5" s="211">
        <f t="shared" si="2"/>
        <v>33253</v>
      </c>
      <c r="P5" s="211">
        <f t="shared" si="2"/>
        <v>4086</v>
      </c>
      <c r="Q5" s="208">
        <f t="shared" si="2"/>
        <v>150</v>
      </c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</row>
    <row r="6" spans="1:65" ht="24.75" customHeight="1" x14ac:dyDescent="0.2">
      <c r="A6" s="212" t="s">
        <v>242</v>
      </c>
      <c r="B6" s="213">
        <v>923</v>
      </c>
      <c r="C6" s="214">
        <f t="shared" si="0"/>
        <v>923</v>
      </c>
      <c r="D6" s="214">
        <f>SUM(E6:G6)</f>
        <v>0</v>
      </c>
      <c r="E6" s="213"/>
      <c r="F6" s="213"/>
      <c r="G6" s="213"/>
      <c r="H6" s="214">
        <f t="shared" si="1"/>
        <v>923</v>
      </c>
      <c r="I6" s="215"/>
      <c r="J6" s="215"/>
      <c r="K6" s="213"/>
      <c r="L6" s="213"/>
      <c r="M6" s="213"/>
      <c r="N6" s="213"/>
      <c r="O6" s="213">
        <v>923</v>
      </c>
      <c r="P6" s="213"/>
      <c r="Q6" s="216"/>
    </row>
    <row r="7" spans="1:65" ht="22.5" customHeight="1" x14ac:dyDescent="0.2">
      <c r="A7" s="212" t="s">
        <v>241</v>
      </c>
      <c r="B7" s="213">
        <v>1071</v>
      </c>
      <c r="C7" s="214">
        <f t="shared" si="0"/>
        <v>1071</v>
      </c>
      <c r="D7" s="214">
        <f t="shared" ref="D7:D31" si="3">SUM(E7:G7)</f>
        <v>0</v>
      </c>
      <c r="E7" s="213"/>
      <c r="F7" s="213"/>
      <c r="G7" s="213"/>
      <c r="H7" s="214">
        <f t="shared" si="1"/>
        <v>1071</v>
      </c>
      <c r="I7" s="215"/>
      <c r="J7" s="215"/>
      <c r="K7" s="213"/>
      <c r="L7" s="213"/>
      <c r="M7" s="213"/>
      <c r="N7" s="213"/>
      <c r="O7" s="213">
        <v>1071</v>
      </c>
      <c r="P7" s="213"/>
      <c r="Q7" s="216"/>
    </row>
    <row r="8" spans="1:65" ht="20.25" customHeight="1" x14ac:dyDescent="0.2">
      <c r="A8" s="212" t="s">
        <v>109</v>
      </c>
      <c r="B8" s="213">
        <v>1436</v>
      </c>
      <c r="C8" s="214">
        <f t="shared" si="0"/>
        <v>1436</v>
      </c>
      <c r="D8" s="214">
        <f t="shared" si="3"/>
        <v>0</v>
      </c>
      <c r="E8" s="213"/>
      <c r="F8" s="213"/>
      <c r="G8" s="213"/>
      <c r="H8" s="214">
        <f t="shared" si="1"/>
        <v>1436</v>
      </c>
      <c r="I8" s="215"/>
      <c r="J8" s="215"/>
      <c r="K8" s="213"/>
      <c r="L8" s="213"/>
      <c r="M8" s="213"/>
      <c r="N8" s="213"/>
      <c r="O8" s="213">
        <v>1436</v>
      </c>
      <c r="P8" s="213"/>
      <c r="Q8" s="216"/>
    </row>
    <row r="9" spans="1:65" ht="20.25" customHeight="1" x14ac:dyDescent="0.2">
      <c r="A9" s="212" t="s">
        <v>43</v>
      </c>
      <c r="B9" s="213">
        <v>3095</v>
      </c>
      <c r="C9" s="214">
        <f t="shared" si="0"/>
        <v>3095</v>
      </c>
      <c r="D9" s="214">
        <f t="shared" si="3"/>
        <v>0</v>
      </c>
      <c r="E9" s="213"/>
      <c r="F9" s="213"/>
      <c r="G9" s="213"/>
      <c r="H9" s="214">
        <f t="shared" si="1"/>
        <v>3095</v>
      </c>
      <c r="I9" s="215"/>
      <c r="J9" s="215"/>
      <c r="K9" s="213"/>
      <c r="L9" s="213"/>
      <c r="M9" s="213"/>
      <c r="N9" s="213"/>
      <c r="O9" s="213">
        <v>3095</v>
      </c>
      <c r="P9" s="213"/>
      <c r="Q9" s="216"/>
    </row>
    <row r="10" spans="1:65" ht="20.25" customHeight="1" x14ac:dyDescent="0.2">
      <c r="A10" s="212" t="s">
        <v>240</v>
      </c>
      <c r="B10" s="213">
        <v>1031</v>
      </c>
      <c r="C10" s="214">
        <f t="shared" si="0"/>
        <v>1031</v>
      </c>
      <c r="D10" s="214">
        <f t="shared" si="3"/>
        <v>0</v>
      </c>
      <c r="E10" s="213"/>
      <c r="F10" s="213"/>
      <c r="G10" s="213"/>
      <c r="H10" s="214">
        <f t="shared" si="1"/>
        <v>1031</v>
      </c>
      <c r="I10" s="215"/>
      <c r="J10" s="215"/>
      <c r="K10" s="213"/>
      <c r="L10" s="213"/>
      <c r="M10" s="213"/>
      <c r="N10" s="213"/>
      <c r="O10" s="213">
        <v>1031</v>
      </c>
      <c r="P10" s="213"/>
      <c r="Q10" s="216"/>
    </row>
    <row r="11" spans="1:65" ht="20.25" customHeight="1" x14ac:dyDescent="0.2">
      <c r="A11" s="212" t="s">
        <v>239</v>
      </c>
      <c r="B11" s="213">
        <v>2405</v>
      </c>
      <c r="C11" s="214">
        <f t="shared" si="0"/>
        <v>2405</v>
      </c>
      <c r="D11" s="214">
        <f t="shared" si="3"/>
        <v>137</v>
      </c>
      <c r="E11" s="213"/>
      <c r="F11" s="213"/>
      <c r="G11" s="213">
        <v>137</v>
      </c>
      <c r="H11" s="214">
        <f t="shared" si="1"/>
        <v>2268</v>
      </c>
      <c r="I11" s="213">
        <v>-137</v>
      </c>
      <c r="J11" s="213"/>
      <c r="K11" s="213"/>
      <c r="L11" s="213"/>
      <c r="M11" s="213"/>
      <c r="N11" s="213"/>
      <c r="O11" s="213">
        <v>2136</v>
      </c>
      <c r="P11" s="213">
        <v>269</v>
      </c>
      <c r="Q11" s="216"/>
    </row>
    <row r="12" spans="1:65" ht="23.25" customHeight="1" x14ac:dyDescent="0.2">
      <c r="A12" s="212" t="s">
        <v>100</v>
      </c>
      <c r="B12" s="213">
        <v>1958</v>
      </c>
      <c r="C12" s="214">
        <f t="shared" si="0"/>
        <v>1958</v>
      </c>
      <c r="D12" s="214">
        <f t="shared" si="3"/>
        <v>0</v>
      </c>
      <c r="E12" s="213"/>
      <c r="F12" s="213"/>
      <c r="G12" s="213"/>
      <c r="H12" s="214">
        <f t="shared" si="1"/>
        <v>1958</v>
      </c>
      <c r="I12" s="215"/>
      <c r="J12" s="215"/>
      <c r="K12" s="215"/>
      <c r="L12" s="215"/>
      <c r="M12" s="215"/>
      <c r="N12" s="215"/>
      <c r="O12" s="213">
        <v>1958</v>
      </c>
      <c r="P12" s="213"/>
      <c r="Q12" s="216"/>
    </row>
    <row r="13" spans="1:65" ht="23.25" customHeight="1" x14ac:dyDescent="0.2">
      <c r="A13" s="212" t="s">
        <v>44</v>
      </c>
      <c r="B13" s="213">
        <v>9118</v>
      </c>
      <c r="C13" s="214">
        <f t="shared" si="0"/>
        <v>9118</v>
      </c>
      <c r="D13" s="214">
        <f t="shared" si="3"/>
        <v>0</v>
      </c>
      <c r="E13" s="213"/>
      <c r="F13" s="213"/>
      <c r="G13" s="213"/>
      <c r="H13" s="214">
        <f t="shared" si="1"/>
        <v>9118</v>
      </c>
      <c r="I13" s="215"/>
      <c r="J13" s="213">
        <v>6930</v>
      </c>
      <c r="K13" s="215"/>
      <c r="L13" s="215"/>
      <c r="M13" s="215"/>
      <c r="N13" s="215"/>
      <c r="O13" s="213">
        <v>1134</v>
      </c>
      <c r="P13" s="213">
        <v>904</v>
      </c>
      <c r="Q13" s="216">
        <v>150</v>
      </c>
    </row>
    <row r="14" spans="1:65" ht="20.25" customHeight="1" x14ac:dyDescent="0.2">
      <c r="A14" s="212" t="s">
        <v>238</v>
      </c>
      <c r="B14" s="213">
        <v>1464</v>
      </c>
      <c r="C14" s="214">
        <f t="shared" si="0"/>
        <v>1464</v>
      </c>
      <c r="D14" s="214">
        <f t="shared" si="3"/>
        <v>0</v>
      </c>
      <c r="E14" s="213"/>
      <c r="F14" s="213"/>
      <c r="G14" s="213"/>
      <c r="H14" s="214">
        <f t="shared" si="1"/>
        <v>1464</v>
      </c>
      <c r="I14" s="215"/>
      <c r="J14" s="215"/>
      <c r="K14" s="215"/>
      <c r="L14" s="215"/>
      <c r="M14" s="215"/>
      <c r="N14" s="215"/>
      <c r="O14" s="213">
        <v>1464</v>
      </c>
      <c r="P14" s="213"/>
      <c r="Q14" s="216"/>
    </row>
    <row r="15" spans="1:65" ht="23.25" customHeight="1" x14ac:dyDescent="0.2">
      <c r="A15" s="212" t="s">
        <v>237</v>
      </c>
      <c r="B15" s="213">
        <v>0</v>
      </c>
      <c r="C15" s="214">
        <f t="shared" si="0"/>
        <v>0</v>
      </c>
      <c r="D15" s="214">
        <f t="shared" si="3"/>
        <v>53</v>
      </c>
      <c r="E15" s="213"/>
      <c r="F15" s="213">
        <v>53</v>
      </c>
      <c r="G15" s="213"/>
      <c r="H15" s="214">
        <f t="shared" si="1"/>
        <v>-53</v>
      </c>
      <c r="I15" s="215"/>
      <c r="J15" s="215"/>
      <c r="K15" s="213">
        <v>-53</v>
      </c>
      <c r="L15" s="215"/>
      <c r="M15" s="215"/>
      <c r="N15" s="215"/>
      <c r="O15" s="213"/>
      <c r="P15" s="213"/>
      <c r="Q15" s="216"/>
    </row>
    <row r="16" spans="1:65" ht="20.25" customHeight="1" x14ac:dyDescent="0.2">
      <c r="A16" s="212" t="s">
        <v>236</v>
      </c>
      <c r="B16" s="213">
        <v>972</v>
      </c>
      <c r="C16" s="214">
        <f t="shared" si="0"/>
        <v>972</v>
      </c>
      <c r="D16" s="214">
        <f t="shared" si="3"/>
        <v>0</v>
      </c>
      <c r="E16" s="213"/>
      <c r="F16" s="213"/>
      <c r="G16" s="213"/>
      <c r="H16" s="214">
        <f t="shared" si="1"/>
        <v>972</v>
      </c>
      <c r="I16" s="215"/>
      <c r="J16" s="215"/>
      <c r="K16" s="213"/>
      <c r="L16" s="213">
        <v>207</v>
      </c>
      <c r="M16" s="213"/>
      <c r="N16" s="213"/>
      <c r="O16" s="213">
        <v>765</v>
      </c>
      <c r="P16" s="213"/>
      <c r="Q16" s="216"/>
    </row>
    <row r="17" spans="1:17" ht="20.25" customHeight="1" x14ac:dyDescent="0.2">
      <c r="A17" s="212" t="s">
        <v>45</v>
      </c>
      <c r="B17" s="213">
        <v>1292</v>
      </c>
      <c r="C17" s="214">
        <f t="shared" si="0"/>
        <v>1292</v>
      </c>
      <c r="D17" s="214">
        <f t="shared" si="3"/>
        <v>88</v>
      </c>
      <c r="E17" s="213">
        <v>36</v>
      </c>
      <c r="F17" s="213">
        <v>52</v>
      </c>
      <c r="G17" s="213"/>
      <c r="H17" s="214">
        <f t="shared" si="1"/>
        <v>1204</v>
      </c>
      <c r="I17" s="215"/>
      <c r="J17" s="215"/>
      <c r="K17" s="213">
        <v>-611</v>
      </c>
      <c r="L17" s="213"/>
      <c r="M17" s="213"/>
      <c r="N17" s="213">
        <v>775</v>
      </c>
      <c r="O17" s="213">
        <v>1040</v>
      </c>
      <c r="P17" s="213"/>
      <c r="Q17" s="216"/>
    </row>
    <row r="18" spans="1:17" ht="23.25" customHeight="1" x14ac:dyDescent="0.2">
      <c r="A18" s="212" t="s">
        <v>235</v>
      </c>
      <c r="B18" s="213">
        <v>2849</v>
      </c>
      <c r="C18" s="214">
        <f t="shared" si="0"/>
        <v>2849</v>
      </c>
      <c r="D18" s="214">
        <f t="shared" si="3"/>
        <v>0</v>
      </c>
      <c r="E18" s="213"/>
      <c r="F18" s="213"/>
      <c r="G18" s="213"/>
      <c r="H18" s="214">
        <f t="shared" si="1"/>
        <v>2849</v>
      </c>
      <c r="I18" s="215"/>
      <c r="J18" s="215"/>
      <c r="K18" s="213"/>
      <c r="L18" s="213"/>
      <c r="M18" s="213"/>
      <c r="N18" s="213"/>
      <c r="O18" s="213">
        <v>949</v>
      </c>
      <c r="P18" s="213">
        <v>1900</v>
      </c>
      <c r="Q18" s="216"/>
    </row>
    <row r="19" spans="1:17" ht="20.25" customHeight="1" x14ac:dyDescent="0.2">
      <c r="A19" s="212" t="s">
        <v>46</v>
      </c>
      <c r="B19" s="213">
        <v>1054</v>
      </c>
      <c r="C19" s="214">
        <f t="shared" si="0"/>
        <v>1054</v>
      </c>
      <c r="D19" s="214">
        <f t="shared" si="3"/>
        <v>0</v>
      </c>
      <c r="E19" s="213"/>
      <c r="F19" s="213"/>
      <c r="G19" s="213"/>
      <c r="H19" s="214">
        <f t="shared" si="1"/>
        <v>1054</v>
      </c>
      <c r="I19" s="215"/>
      <c r="J19" s="215"/>
      <c r="K19" s="213"/>
      <c r="L19" s="213"/>
      <c r="M19" s="213"/>
      <c r="N19" s="213"/>
      <c r="O19" s="213">
        <v>1012</v>
      </c>
      <c r="P19" s="213">
        <v>42</v>
      </c>
      <c r="Q19" s="216"/>
    </row>
    <row r="20" spans="1:17" ht="20.25" customHeight="1" x14ac:dyDescent="0.2">
      <c r="A20" s="212" t="s">
        <v>47</v>
      </c>
      <c r="B20" s="213">
        <v>1981</v>
      </c>
      <c r="C20" s="214">
        <f t="shared" si="0"/>
        <v>1981</v>
      </c>
      <c r="D20" s="214">
        <f t="shared" si="3"/>
        <v>0</v>
      </c>
      <c r="E20" s="213"/>
      <c r="F20" s="213"/>
      <c r="G20" s="213"/>
      <c r="H20" s="214">
        <f t="shared" si="1"/>
        <v>1981</v>
      </c>
      <c r="I20" s="215"/>
      <c r="J20" s="215"/>
      <c r="K20" s="213"/>
      <c r="L20" s="213"/>
      <c r="M20" s="213"/>
      <c r="N20" s="213"/>
      <c r="O20" s="213">
        <v>1981</v>
      </c>
      <c r="P20" s="213"/>
      <c r="Q20" s="216"/>
    </row>
    <row r="21" spans="1:17" ht="20.25" customHeight="1" x14ac:dyDescent="0.2">
      <c r="A21" s="212" t="s">
        <v>111</v>
      </c>
      <c r="B21" s="213">
        <v>914</v>
      </c>
      <c r="C21" s="214">
        <f t="shared" si="0"/>
        <v>914</v>
      </c>
      <c r="D21" s="214">
        <f t="shared" si="3"/>
        <v>0</v>
      </c>
      <c r="E21" s="213"/>
      <c r="F21" s="213"/>
      <c r="G21" s="213"/>
      <c r="H21" s="214">
        <f t="shared" si="1"/>
        <v>914</v>
      </c>
      <c r="I21" s="215"/>
      <c r="J21" s="215"/>
      <c r="K21" s="213"/>
      <c r="L21" s="213"/>
      <c r="M21" s="213"/>
      <c r="N21" s="213"/>
      <c r="O21" s="213">
        <v>543</v>
      </c>
      <c r="P21" s="213">
        <v>371</v>
      </c>
      <c r="Q21" s="216"/>
    </row>
    <row r="22" spans="1:17" ht="20.25" customHeight="1" x14ac:dyDescent="0.2">
      <c r="A22" s="212" t="s">
        <v>48</v>
      </c>
      <c r="B22" s="213">
        <v>2406</v>
      </c>
      <c r="C22" s="214">
        <f t="shared" si="0"/>
        <v>2406</v>
      </c>
      <c r="D22" s="214">
        <f t="shared" si="3"/>
        <v>0</v>
      </c>
      <c r="E22" s="213"/>
      <c r="F22" s="213"/>
      <c r="G22" s="213"/>
      <c r="H22" s="214">
        <f t="shared" si="1"/>
        <v>2406</v>
      </c>
      <c r="I22" s="215"/>
      <c r="J22" s="215"/>
      <c r="K22" s="213">
        <v>225</v>
      </c>
      <c r="L22" s="213"/>
      <c r="M22" s="213"/>
      <c r="N22" s="213"/>
      <c r="O22" s="213">
        <v>1485</v>
      </c>
      <c r="P22" s="213">
        <v>696</v>
      </c>
      <c r="Q22" s="216"/>
    </row>
    <row r="23" spans="1:17" ht="20.25" customHeight="1" x14ac:dyDescent="0.2">
      <c r="A23" s="212" t="s">
        <v>49</v>
      </c>
      <c r="B23" s="213">
        <v>617</v>
      </c>
      <c r="C23" s="214">
        <f t="shared" si="0"/>
        <v>617</v>
      </c>
      <c r="D23" s="214">
        <f t="shared" si="3"/>
        <v>0</v>
      </c>
      <c r="E23" s="213"/>
      <c r="F23" s="213"/>
      <c r="G23" s="213"/>
      <c r="H23" s="214">
        <f t="shared" si="1"/>
        <v>617</v>
      </c>
      <c r="I23" s="215"/>
      <c r="J23" s="215"/>
      <c r="K23" s="213"/>
      <c r="L23" s="213"/>
      <c r="M23" s="213"/>
      <c r="N23" s="213"/>
      <c r="O23" s="213">
        <v>617</v>
      </c>
      <c r="P23" s="213"/>
      <c r="Q23" s="216"/>
    </row>
    <row r="24" spans="1:17" ht="20.25" customHeight="1" x14ac:dyDescent="0.2">
      <c r="A24" s="212" t="s">
        <v>50</v>
      </c>
      <c r="B24" s="213">
        <v>3732</v>
      </c>
      <c r="C24" s="214">
        <f t="shared" si="0"/>
        <v>3732</v>
      </c>
      <c r="D24" s="214">
        <f t="shared" si="3"/>
        <v>0</v>
      </c>
      <c r="E24" s="213"/>
      <c r="F24" s="213"/>
      <c r="G24" s="213"/>
      <c r="H24" s="214">
        <f t="shared" si="1"/>
        <v>3732</v>
      </c>
      <c r="I24" s="215"/>
      <c r="J24" s="215"/>
      <c r="K24" s="213"/>
      <c r="L24" s="213"/>
      <c r="M24" s="213"/>
      <c r="N24" s="213"/>
      <c r="O24" s="213">
        <v>1732</v>
      </c>
      <c r="P24" s="213">
        <v>2000</v>
      </c>
      <c r="Q24" s="216"/>
    </row>
    <row r="25" spans="1:17" ht="20.25" customHeight="1" x14ac:dyDescent="0.2">
      <c r="A25" s="212" t="s">
        <v>234</v>
      </c>
      <c r="B25" s="213">
        <v>1292</v>
      </c>
      <c r="C25" s="214">
        <f t="shared" si="0"/>
        <v>1292</v>
      </c>
      <c r="D25" s="214">
        <f t="shared" si="3"/>
        <v>0</v>
      </c>
      <c r="E25" s="213"/>
      <c r="F25" s="213"/>
      <c r="G25" s="213"/>
      <c r="H25" s="214">
        <f t="shared" si="1"/>
        <v>1292</v>
      </c>
      <c r="I25" s="215"/>
      <c r="J25" s="215"/>
      <c r="K25" s="213"/>
      <c r="L25" s="213"/>
      <c r="M25" s="213"/>
      <c r="N25" s="213"/>
      <c r="O25" s="213">
        <v>1292</v>
      </c>
      <c r="P25" s="213"/>
      <c r="Q25" s="216"/>
    </row>
    <row r="26" spans="1:17" ht="20.25" customHeight="1" x14ac:dyDescent="0.2">
      <c r="A26" s="212" t="s">
        <v>51</v>
      </c>
      <c r="B26" s="213">
        <v>1721</v>
      </c>
      <c r="C26" s="214">
        <f t="shared" si="0"/>
        <v>1721</v>
      </c>
      <c r="D26" s="214">
        <f t="shared" si="3"/>
        <v>0</v>
      </c>
      <c r="E26" s="213"/>
      <c r="F26" s="213"/>
      <c r="G26" s="213"/>
      <c r="H26" s="214">
        <f t="shared" si="1"/>
        <v>1721</v>
      </c>
      <c r="I26" s="215"/>
      <c r="J26" s="215"/>
      <c r="K26" s="213"/>
      <c r="L26" s="213"/>
      <c r="M26" s="213"/>
      <c r="N26" s="213"/>
      <c r="O26" s="213">
        <v>1721</v>
      </c>
      <c r="P26" s="213"/>
      <c r="Q26" s="216"/>
    </row>
    <row r="27" spans="1:17" ht="20.25" customHeight="1" x14ac:dyDescent="0.2">
      <c r="A27" s="212" t="s">
        <v>233</v>
      </c>
      <c r="B27" s="213">
        <v>148</v>
      </c>
      <c r="C27" s="214">
        <f t="shared" si="0"/>
        <v>148</v>
      </c>
      <c r="D27" s="214">
        <f t="shared" si="3"/>
        <v>0</v>
      </c>
      <c r="E27" s="213"/>
      <c r="F27" s="213"/>
      <c r="G27" s="213"/>
      <c r="H27" s="214">
        <f t="shared" si="1"/>
        <v>148</v>
      </c>
      <c r="I27" s="215"/>
      <c r="J27" s="215"/>
      <c r="K27" s="213"/>
      <c r="L27" s="213"/>
      <c r="M27" s="213"/>
      <c r="N27" s="213"/>
      <c r="O27" s="213">
        <v>148</v>
      </c>
      <c r="P27" s="213"/>
      <c r="Q27" s="216"/>
    </row>
    <row r="28" spans="1:17" ht="20.25" customHeight="1" x14ac:dyDescent="0.2">
      <c r="A28" s="212" t="s">
        <v>52</v>
      </c>
      <c r="B28" s="213">
        <v>4159</v>
      </c>
      <c r="C28" s="214">
        <f t="shared" si="0"/>
        <v>4159</v>
      </c>
      <c r="D28" s="214">
        <f t="shared" si="3"/>
        <v>0</v>
      </c>
      <c r="E28" s="213"/>
      <c r="F28" s="213"/>
      <c r="G28" s="213"/>
      <c r="H28" s="214">
        <f t="shared" si="1"/>
        <v>4159</v>
      </c>
      <c r="I28" s="215"/>
      <c r="J28" s="215"/>
      <c r="K28" s="213"/>
      <c r="L28" s="213"/>
      <c r="M28" s="213">
        <v>4529</v>
      </c>
      <c r="N28" s="213"/>
      <c r="O28" s="213">
        <v>1876</v>
      </c>
      <c r="P28" s="213">
        <v>-2246</v>
      </c>
      <c r="Q28" s="216"/>
    </row>
    <row r="29" spans="1:17" ht="20.25" customHeight="1" x14ac:dyDescent="0.2">
      <c r="A29" s="212" t="s">
        <v>232</v>
      </c>
      <c r="B29" s="213">
        <v>345</v>
      </c>
      <c r="C29" s="214">
        <f t="shared" si="0"/>
        <v>345</v>
      </c>
      <c r="D29" s="214">
        <f t="shared" si="3"/>
        <v>0</v>
      </c>
      <c r="E29" s="213"/>
      <c r="F29" s="213"/>
      <c r="G29" s="213"/>
      <c r="H29" s="214">
        <f t="shared" si="1"/>
        <v>345</v>
      </c>
      <c r="I29" s="215"/>
      <c r="J29" s="215"/>
      <c r="K29" s="213"/>
      <c r="L29" s="213"/>
      <c r="M29" s="213"/>
      <c r="N29" s="213"/>
      <c r="O29" s="213">
        <v>345</v>
      </c>
      <c r="P29" s="213"/>
      <c r="Q29" s="216"/>
    </row>
    <row r="30" spans="1:17" ht="20.25" customHeight="1" x14ac:dyDescent="0.2">
      <c r="A30" s="212" t="s">
        <v>231</v>
      </c>
      <c r="B30" s="213">
        <v>3499</v>
      </c>
      <c r="C30" s="214">
        <f t="shared" si="0"/>
        <v>3499</v>
      </c>
      <c r="D30" s="214">
        <f t="shared" si="3"/>
        <v>0</v>
      </c>
      <c r="E30" s="213"/>
      <c r="F30" s="213"/>
      <c r="G30" s="213"/>
      <c r="H30" s="214">
        <f t="shared" si="1"/>
        <v>3499</v>
      </c>
      <c r="I30" s="215"/>
      <c r="J30" s="215"/>
      <c r="K30" s="213"/>
      <c r="L30" s="213"/>
      <c r="M30" s="213"/>
      <c r="N30" s="213"/>
      <c r="O30" s="213">
        <v>3499</v>
      </c>
      <c r="P30" s="213"/>
      <c r="Q30" s="216"/>
    </row>
    <row r="31" spans="1:17" ht="20.25" customHeight="1" x14ac:dyDescent="0.2">
      <c r="A31" s="217" t="s">
        <v>230</v>
      </c>
      <c r="B31" s="218">
        <v>150</v>
      </c>
      <c r="C31" s="219">
        <f t="shared" si="0"/>
        <v>150</v>
      </c>
      <c r="D31" s="214">
        <f t="shared" si="3"/>
        <v>0</v>
      </c>
      <c r="E31" s="218"/>
      <c r="F31" s="218"/>
      <c r="G31" s="218"/>
      <c r="H31" s="219">
        <f t="shared" si="1"/>
        <v>150</v>
      </c>
      <c r="I31" s="220"/>
      <c r="J31" s="220"/>
      <c r="K31" s="218"/>
      <c r="L31" s="218"/>
      <c r="M31" s="218"/>
      <c r="N31" s="218"/>
      <c r="O31" s="218"/>
      <c r="P31" s="218">
        <v>150</v>
      </c>
      <c r="Q31" s="221"/>
    </row>
    <row r="32" spans="1:17" x14ac:dyDescent="0.2">
      <c r="A32" s="178"/>
      <c r="B32" s="178"/>
      <c r="C32" s="181"/>
      <c r="D32" s="183"/>
      <c r="E32" s="183"/>
      <c r="F32" s="183"/>
      <c r="G32" s="183"/>
      <c r="H32" s="183"/>
      <c r="I32" s="183"/>
      <c r="J32" s="183"/>
      <c r="K32" s="178"/>
      <c r="L32" s="178"/>
      <c r="M32" s="178"/>
      <c r="N32" s="178"/>
      <c r="O32" s="178"/>
      <c r="P32" s="178"/>
      <c r="Q32" s="178"/>
    </row>
    <row r="33" spans="1:17" x14ac:dyDescent="0.2">
      <c r="A33" s="178"/>
      <c r="B33" s="178"/>
      <c r="C33" s="181"/>
      <c r="D33" s="183"/>
      <c r="E33" s="183"/>
      <c r="F33" s="183"/>
      <c r="G33" s="183"/>
      <c r="H33" s="183"/>
      <c r="I33" s="183"/>
      <c r="J33" s="183"/>
      <c r="K33" s="178"/>
      <c r="L33" s="178"/>
      <c r="M33" s="178"/>
      <c r="N33" s="178"/>
      <c r="O33" s="178"/>
      <c r="P33" s="178"/>
      <c r="Q33" s="178"/>
    </row>
    <row r="34" spans="1:17" x14ac:dyDescent="0.2">
      <c r="A34" s="178"/>
      <c r="B34" s="178"/>
      <c r="C34" s="181"/>
      <c r="D34" s="183"/>
      <c r="E34" s="183"/>
      <c r="F34" s="183"/>
      <c r="G34" s="183"/>
      <c r="H34" s="183"/>
      <c r="I34" s="183"/>
      <c r="J34" s="183"/>
      <c r="K34" s="178"/>
      <c r="L34" s="178"/>
      <c r="M34" s="178"/>
      <c r="N34" s="178"/>
      <c r="O34" s="178"/>
      <c r="P34" s="178"/>
      <c r="Q34" s="178"/>
    </row>
    <row r="35" spans="1:17" x14ac:dyDescent="0.2">
      <c r="A35" s="178"/>
      <c r="B35" s="178"/>
      <c r="C35" s="181"/>
      <c r="D35" s="183"/>
      <c r="E35" s="183"/>
      <c r="F35" s="183"/>
      <c r="G35" s="183"/>
      <c r="H35" s="183"/>
      <c r="I35" s="183"/>
      <c r="J35" s="183"/>
      <c r="K35" s="178"/>
      <c r="L35" s="178"/>
      <c r="M35" s="178"/>
      <c r="N35" s="178"/>
      <c r="O35" s="178"/>
      <c r="P35" s="178"/>
      <c r="Q35" s="178"/>
    </row>
    <row r="36" spans="1:17" x14ac:dyDescent="0.2">
      <c r="A36" s="178"/>
      <c r="B36" s="178"/>
      <c r="C36" s="181"/>
      <c r="D36" s="183"/>
      <c r="E36" s="183"/>
      <c r="F36" s="183"/>
      <c r="G36" s="183"/>
      <c r="H36" s="183"/>
      <c r="I36" s="183"/>
      <c r="J36" s="183"/>
      <c r="K36" s="178"/>
      <c r="L36" s="178"/>
      <c r="M36" s="178"/>
      <c r="N36" s="178"/>
      <c r="O36" s="178"/>
      <c r="P36" s="178"/>
      <c r="Q36" s="178"/>
    </row>
    <row r="37" spans="1:17" x14ac:dyDescent="0.2">
      <c r="A37" s="178"/>
      <c r="B37" s="178"/>
      <c r="C37" s="181"/>
      <c r="D37" s="183"/>
      <c r="E37" s="183"/>
      <c r="F37" s="183"/>
      <c r="G37" s="183"/>
      <c r="H37" s="183"/>
      <c r="I37" s="183"/>
      <c r="J37" s="183"/>
      <c r="K37" s="178"/>
      <c r="L37" s="178"/>
      <c r="M37" s="178"/>
      <c r="N37" s="178"/>
      <c r="O37" s="178"/>
      <c r="P37" s="178"/>
      <c r="Q37" s="178"/>
    </row>
    <row r="38" spans="1:17" x14ac:dyDescent="0.2">
      <c r="A38" s="178"/>
      <c r="B38" s="178"/>
      <c r="C38" s="181"/>
      <c r="D38" s="183"/>
      <c r="E38" s="183"/>
      <c r="F38" s="183"/>
      <c r="G38" s="183"/>
      <c r="H38" s="183"/>
      <c r="I38" s="183"/>
      <c r="J38" s="183"/>
      <c r="K38" s="178"/>
      <c r="L38" s="178"/>
      <c r="M38" s="178"/>
      <c r="N38" s="178"/>
      <c r="O38" s="178"/>
      <c r="P38" s="178"/>
      <c r="Q38" s="178"/>
    </row>
    <row r="39" spans="1:17" x14ac:dyDescent="0.2">
      <c r="A39" s="178"/>
      <c r="B39" s="178"/>
      <c r="C39" s="181"/>
      <c r="D39" s="183"/>
      <c r="E39" s="183"/>
      <c r="F39" s="183"/>
      <c r="G39" s="183"/>
      <c r="H39" s="183"/>
      <c r="I39" s="183"/>
      <c r="J39" s="183"/>
      <c r="K39" s="178"/>
      <c r="L39" s="178"/>
      <c r="M39" s="178"/>
      <c r="N39" s="178"/>
      <c r="O39" s="178"/>
      <c r="P39" s="178"/>
      <c r="Q39" s="178"/>
    </row>
    <row r="40" spans="1:17" x14ac:dyDescent="0.2">
      <c r="A40" s="178"/>
      <c r="B40" s="178"/>
      <c r="C40" s="181"/>
      <c r="D40" s="183"/>
      <c r="E40" s="183"/>
      <c r="F40" s="183"/>
      <c r="G40" s="183"/>
      <c r="H40" s="183"/>
      <c r="I40" s="183"/>
      <c r="J40" s="183"/>
      <c r="K40" s="178"/>
      <c r="L40" s="178"/>
      <c r="M40" s="178"/>
      <c r="N40" s="178"/>
      <c r="O40" s="178"/>
      <c r="P40" s="178"/>
      <c r="Q40" s="178"/>
    </row>
    <row r="41" spans="1:17" x14ac:dyDescent="0.2">
      <c r="A41" s="178"/>
      <c r="B41" s="178"/>
      <c r="C41" s="181"/>
      <c r="D41" s="183"/>
      <c r="E41" s="183"/>
      <c r="F41" s="183"/>
      <c r="G41" s="183"/>
      <c r="H41" s="183"/>
      <c r="I41" s="183"/>
      <c r="J41" s="183"/>
      <c r="K41" s="178"/>
      <c r="L41" s="178"/>
      <c r="M41" s="178"/>
      <c r="N41" s="178"/>
      <c r="O41" s="178"/>
      <c r="P41" s="178"/>
      <c r="Q41" s="178"/>
    </row>
    <row r="42" spans="1:17" x14ac:dyDescent="0.2">
      <c r="A42" s="178"/>
      <c r="B42" s="178"/>
      <c r="C42" s="181"/>
      <c r="D42" s="183"/>
      <c r="E42" s="183"/>
      <c r="F42" s="183"/>
      <c r="G42" s="183"/>
      <c r="H42" s="183"/>
      <c r="I42" s="183"/>
      <c r="J42" s="183"/>
      <c r="K42" s="178"/>
      <c r="L42" s="178"/>
      <c r="M42" s="178"/>
      <c r="N42" s="178"/>
      <c r="O42" s="178"/>
      <c r="P42" s="178"/>
      <c r="Q42" s="178"/>
    </row>
    <row r="43" spans="1:17" x14ac:dyDescent="0.2">
      <c r="A43" s="178"/>
      <c r="B43" s="178"/>
      <c r="C43" s="181"/>
      <c r="D43" s="183"/>
      <c r="E43" s="183"/>
      <c r="F43" s="183"/>
      <c r="G43" s="183"/>
      <c r="H43" s="183"/>
      <c r="I43" s="183"/>
      <c r="J43" s="183"/>
      <c r="K43" s="178"/>
      <c r="L43" s="178"/>
      <c r="M43" s="178"/>
      <c r="N43" s="178"/>
      <c r="O43" s="178"/>
      <c r="P43" s="178"/>
      <c r="Q43" s="178"/>
    </row>
    <row r="44" spans="1:17" x14ac:dyDescent="0.2">
      <c r="A44" s="178"/>
      <c r="B44" s="178"/>
      <c r="C44" s="181"/>
      <c r="D44" s="183"/>
      <c r="E44" s="183"/>
      <c r="F44" s="183"/>
      <c r="G44" s="183"/>
      <c r="H44" s="183"/>
      <c r="I44" s="183"/>
      <c r="J44" s="183"/>
      <c r="K44" s="178"/>
      <c r="L44" s="178"/>
      <c r="M44" s="178"/>
      <c r="N44" s="178"/>
      <c r="O44" s="178"/>
      <c r="P44" s="178"/>
      <c r="Q44" s="178"/>
    </row>
    <row r="45" spans="1:17" x14ac:dyDescent="0.2">
      <c r="A45" s="178"/>
      <c r="B45" s="178"/>
      <c r="C45" s="181"/>
      <c r="D45" s="183"/>
      <c r="E45" s="183"/>
      <c r="F45" s="183"/>
      <c r="G45" s="183"/>
      <c r="H45" s="183"/>
      <c r="I45" s="183"/>
      <c r="J45" s="183"/>
      <c r="K45" s="178"/>
      <c r="L45" s="178"/>
      <c r="M45" s="178"/>
      <c r="N45" s="178"/>
      <c r="O45" s="178"/>
      <c r="P45" s="178"/>
      <c r="Q45" s="178"/>
    </row>
    <row r="46" spans="1:17" x14ac:dyDescent="0.2">
      <c r="A46" s="178"/>
      <c r="B46" s="178"/>
      <c r="C46" s="181"/>
      <c r="D46" s="183"/>
      <c r="E46" s="183"/>
      <c r="F46" s="183"/>
      <c r="G46" s="183"/>
      <c r="H46" s="183"/>
      <c r="I46" s="183"/>
      <c r="J46" s="183"/>
      <c r="K46" s="178"/>
      <c r="L46" s="178"/>
      <c r="M46" s="178"/>
      <c r="N46" s="178"/>
      <c r="O46" s="178"/>
      <c r="P46" s="178"/>
      <c r="Q46" s="178"/>
    </row>
    <row r="47" spans="1:17" x14ac:dyDescent="0.2">
      <c r="A47" s="178"/>
      <c r="B47" s="178"/>
      <c r="C47" s="181"/>
      <c r="D47" s="183"/>
      <c r="E47" s="183"/>
      <c r="F47" s="183"/>
      <c r="G47" s="183"/>
      <c r="H47" s="183"/>
      <c r="I47" s="183"/>
      <c r="J47" s="183"/>
      <c r="K47" s="178"/>
      <c r="L47" s="178"/>
      <c r="M47" s="178"/>
      <c r="N47" s="178"/>
      <c r="O47" s="178"/>
      <c r="P47" s="178"/>
      <c r="Q47" s="178"/>
    </row>
    <row r="48" spans="1:17" x14ac:dyDescent="0.2">
      <c r="A48" s="178"/>
      <c r="B48" s="178"/>
      <c r="C48" s="181"/>
      <c r="D48" s="183"/>
      <c r="E48" s="183"/>
      <c r="F48" s="183"/>
      <c r="G48" s="183"/>
      <c r="H48" s="183"/>
      <c r="I48" s="183"/>
      <c r="J48" s="183"/>
      <c r="K48" s="178"/>
      <c r="L48" s="178"/>
      <c r="M48" s="178"/>
      <c r="N48" s="178"/>
      <c r="O48" s="178"/>
      <c r="P48" s="178"/>
      <c r="Q48" s="178"/>
    </row>
    <row r="49" spans="1:17" x14ac:dyDescent="0.2">
      <c r="A49" s="178"/>
      <c r="B49" s="178"/>
      <c r="C49" s="181"/>
      <c r="D49" s="183"/>
      <c r="E49" s="183"/>
      <c r="F49" s="183"/>
      <c r="G49" s="183"/>
      <c r="H49" s="183"/>
      <c r="I49" s="183"/>
      <c r="J49" s="183"/>
      <c r="K49" s="178"/>
      <c r="L49" s="178"/>
      <c r="M49" s="178"/>
      <c r="N49" s="178"/>
      <c r="O49" s="178"/>
      <c r="P49" s="178"/>
      <c r="Q49" s="178"/>
    </row>
    <row r="50" spans="1:17" x14ac:dyDescent="0.2">
      <c r="A50" s="178"/>
      <c r="B50" s="178"/>
      <c r="C50" s="181"/>
      <c r="D50" s="183"/>
      <c r="E50" s="183"/>
      <c r="F50" s="183"/>
      <c r="G50" s="183"/>
      <c r="H50" s="183"/>
      <c r="I50" s="183"/>
      <c r="J50" s="183"/>
      <c r="K50" s="178"/>
      <c r="L50" s="178"/>
      <c r="M50" s="178"/>
      <c r="N50" s="178"/>
      <c r="O50" s="178"/>
      <c r="P50" s="178"/>
      <c r="Q50" s="178"/>
    </row>
    <row r="51" spans="1:17" x14ac:dyDescent="0.2">
      <c r="A51" s="178"/>
      <c r="B51" s="178"/>
      <c r="C51" s="181"/>
      <c r="D51" s="183"/>
      <c r="E51" s="183"/>
      <c r="F51" s="183"/>
      <c r="G51" s="183"/>
      <c r="H51" s="183"/>
      <c r="I51" s="183"/>
      <c r="J51" s="183"/>
      <c r="K51" s="178"/>
      <c r="L51" s="178"/>
      <c r="M51" s="178"/>
      <c r="N51" s="178"/>
      <c r="O51" s="178"/>
      <c r="P51" s="178"/>
      <c r="Q51" s="178"/>
    </row>
    <row r="52" spans="1:17" x14ac:dyDescent="0.2">
      <c r="A52" s="178"/>
      <c r="B52" s="178"/>
      <c r="C52" s="181"/>
      <c r="D52" s="183"/>
      <c r="E52" s="183"/>
      <c r="F52" s="183"/>
      <c r="G52" s="183"/>
      <c r="H52" s="183"/>
      <c r="I52" s="183"/>
      <c r="J52" s="183"/>
      <c r="K52" s="178"/>
      <c r="L52" s="178"/>
      <c r="M52" s="178"/>
      <c r="N52" s="178"/>
      <c r="O52" s="178"/>
      <c r="P52" s="178"/>
      <c r="Q52" s="178"/>
    </row>
    <row r="53" spans="1:17" x14ac:dyDescent="0.2">
      <c r="A53" s="178"/>
      <c r="B53" s="178"/>
      <c r="C53" s="181"/>
      <c r="D53" s="183"/>
      <c r="E53" s="183"/>
      <c r="F53" s="183"/>
      <c r="G53" s="183"/>
      <c r="H53" s="183"/>
      <c r="I53" s="183"/>
      <c r="J53" s="183"/>
      <c r="K53" s="178"/>
      <c r="L53" s="178"/>
      <c r="M53" s="178"/>
      <c r="N53" s="178"/>
      <c r="O53" s="178"/>
      <c r="P53" s="178"/>
      <c r="Q53" s="178"/>
    </row>
    <row r="54" spans="1:17" x14ac:dyDescent="0.2">
      <c r="A54" s="178"/>
      <c r="B54" s="178"/>
      <c r="C54" s="181"/>
      <c r="D54" s="183"/>
      <c r="E54" s="183"/>
      <c r="F54" s="183"/>
      <c r="G54" s="183"/>
      <c r="H54" s="183"/>
      <c r="I54" s="183"/>
      <c r="J54" s="183"/>
      <c r="K54" s="178"/>
      <c r="L54" s="178"/>
      <c r="M54" s="178"/>
      <c r="N54" s="178"/>
      <c r="O54" s="178"/>
      <c r="P54" s="178"/>
      <c r="Q54" s="178"/>
    </row>
    <row r="55" spans="1:17" x14ac:dyDescent="0.2">
      <c r="A55" s="178"/>
      <c r="B55" s="178"/>
      <c r="C55" s="181"/>
      <c r="D55" s="183"/>
      <c r="E55" s="183"/>
      <c r="F55" s="183"/>
      <c r="G55" s="183"/>
      <c r="H55" s="183"/>
      <c r="I55" s="183"/>
      <c r="J55" s="183"/>
      <c r="K55" s="178"/>
      <c r="L55" s="178"/>
      <c r="M55" s="178"/>
      <c r="N55" s="178"/>
      <c r="O55" s="178"/>
      <c r="P55" s="178"/>
      <c r="Q55" s="178"/>
    </row>
    <row r="56" spans="1:17" x14ac:dyDescent="0.2">
      <c r="A56" s="178"/>
      <c r="B56" s="178"/>
      <c r="C56" s="181"/>
      <c r="D56" s="183"/>
      <c r="E56" s="183"/>
      <c r="F56" s="183"/>
      <c r="G56" s="183"/>
      <c r="H56" s="183"/>
      <c r="I56" s="183"/>
      <c r="J56" s="183"/>
      <c r="K56" s="178"/>
      <c r="L56" s="178"/>
      <c r="M56" s="178"/>
      <c r="N56" s="178"/>
      <c r="O56" s="178"/>
      <c r="P56" s="178"/>
      <c r="Q56" s="178"/>
    </row>
    <row r="57" spans="1:17" x14ac:dyDescent="0.2">
      <c r="A57" s="178"/>
      <c r="B57" s="178"/>
      <c r="C57" s="181"/>
      <c r="D57" s="183"/>
      <c r="E57" s="183"/>
      <c r="F57" s="183"/>
      <c r="G57" s="183"/>
      <c r="H57" s="183"/>
      <c r="I57" s="183"/>
      <c r="J57" s="183"/>
      <c r="K57" s="178"/>
      <c r="L57" s="178"/>
      <c r="M57" s="178"/>
      <c r="N57" s="178"/>
      <c r="O57" s="178"/>
      <c r="P57" s="178"/>
      <c r="Q57" s="178"/>
    </row>
    <row r="58" spans="1:17" x14ac:dyDescent="0.2">
      <c r="A58" s="178"/>
      <c r="B58" s="178"/>
      <c r="C58" s="181"/>
      <c r="D58" s="183"/>
      <c r="E58" s="183"/>
      <c r="F58" s="183"/>
      <c r="G58" s="183"/>
      <c r="H58" s="183"/>
      <c r="I58" s="183"/>
      <c r="J58" s="183"/>
      <c r="K58" s="178"/>
      <c r="L58" s="178"/>
      <c r="M58" s="178"/>
      <c r="N58" s="178"/>
      <c r="O58" s="178"/>
      <c r="P58" s="178"/>
      <c r="Q58" s="178"/>
    </row>
    <row r="59" spans="1:17" x14ac:dyDescent="0.2">
      <c r="A59" s="178"/>
      <c r="B59" s="178"/>
      <c r="C59" s="181"/>
      <c r="D59" s="183"/>
      <c r="E59" s="183"/>
      <c r="F59" s="183"/>
      <c r="G59" s="183"/>
      <c r="H59" s="183"/>
      <c r="I59" s="183"/>
      <c r="J59" s="183"/>
      <c r="K59" s="178"/>
      <c r="L59" s="178"/>
      <c r="M59" s="178"/>
      <c r="N59" s="178"/>
      <c r="O59" s="178"/>
      <c r="P59" s="178"/>
      <c r="Q59" s="178"/>
    </row>
    <row r="60" spans="1:17" x14ac:dyDescent="0.2">
      <c r="A60" s="178"/>
      <c r="B60" s="178"/>
      <c r="C60" s="181"/>
      <c r="D60" s="183"/>
      <c r="E60" s="183"/>
      <c r="F60" s="183"/>
      <c r="G60" s="183"/>
      <c r="H60" s="183"/>
      <c r="I60" s="183"/>
      <c r="J60" s="183"/>
      <c r="K60" s="178"/>
      <c r="L60" s="178"/>
      <c r="M60" s="178"/>
      <c r="N60" s="178"/>
      <c r="O60" s="178"/>
      <c r="P60" s="178"/>
      <c r="Q60" s="178"/>
    </row>
    <row r="61" spans="1:17" x14ac:dyDescent="0.2">
      <c r="A61" s="178"/>
      <c r="B61" s="178"/>
      <c r="C61" s="181"/>
      <c r="D61" s="183"/>
      <c r="E61" s="183"/>
      <c r="F61" s="183"/>
      <c r="G61" s="183"/>
      <c r="H61" s="183"/>
      <c r="I61" s="183"/>
      <c r="J61" s="183"/>
      <c r="K61" s="178"/>
      <c r="L61" s="178"/>
      <c r="M61" s="178"/>
      <c r="N61" s="178"/>
      <c r="O61" s="178"/>
      <c r="P61" s="178"/>
      <c r="Q61" s="178"/>
    </row>
    <row r="62" spans="1:17" x14ac:dyDescent="0.2">
      <c r="A62" s="178"/>
      <c r="B62" s="178"/>
      <c r="C62" s="181"/>
      <c r="D62" s="183"/>
      <c r="E62" s="183"/>
      <c r="F62" s="183"/>
      <c r="G62" s="183"/>
      <c r="H62" s="183"/>
      <c r="I62" s="183"/>
      <c r="J62" s="183"/>
      <c r="K62" s="178"/>
      <c r="L62" s="178"/>
      <c r="M62" s="178"/>
      <c r="N62" s="178"/>
      <c r="O62" s="178"/>
      <c r="P62" s="178"/>
      <c r="Q62" s="178"/>
    </row>
    <row r="63" spans="1:17" x14ac:dyDescent="0.2">
      <c r="A63" s="178"/>
      <c r="B63" s="178"/>
      <c r="C63" s="181"/>
      <c r="D63" s="183"/>
      <c r="E63" s="183"/>
      <c r="F63" s="183"/>
      <c r="G63" s="183"/>
      <c r="H63" s="183"/>
      <c r="I63" s="183"/>
      <c r="J63" s="183"/>
      <c r="K63" s="178"/>
      <c r="L63" s="178"/>
      <c r="M63" s="178"/>
      <c r="N63" s="178"/>
      <c r="O63" s="178"/>
      <c r="P63" s="178"/>
      <c r="Q63" s="178"/>
    </row>
    <row r="64" spans="1:17" x14ac:dyDescent="0.2">
      <c r="A64" s="178"/>
      <c r="B64" s="178"/>
      <c r="C64" s="181"/>
      <c r="D64" s="183"/>
      <c r="E64" s="183"/>
      <c r="F64" s="183"/>
      <c r="G64" s="183"/>
      <c r="H64" s="183"/>
      <c r="I64" s="183"/>
      <c r="J64" s="183"/>
      <c r="K64" s="178"/>
      <c r="L64" s="178"/>
      <c r="M64" s="178"/>
      <c r="N64" s="178"/>
      <c r="O64" s="178"/>
      <c r="P64" s="178"/>
      <c r="Q64" s="178"/>
    </row>
    <row r="65" spans="1:17" x14ac:dyDescent="0.2">
      <c r="A65" s="178"/>
      <c r="B65" s="178"/>
      <c r="C65" s="181"/>
      <c r="D65" s="183"/>
      <c r="E65" s="183"/>
      <c r="F65" s="183"/>
      <c r="G65" s="183"/>
      <c r="H65" s="183"/>
      <c r="I65" s="183"/>
      <c r="J65" s="183"/>
      <c r="K65" s="178"/>
      <c r="L65" s="178"/>
      <c r="M65" s="178"/>
      <c r="N65" s="178"/>
      <c r="O65" s="178"/>
      <c r="P65" s="178"/>
      <c r="Q65" s="178"/>
    </row>
    <row r="66" spans="1:17" x14ac:dyDescent="0.2">
      <c r="A66" s="178"/>
      <c r="B66" s="178"/>
      <c r="C66" s="181"/>
      <c r="D66" s="183"/>
      <c r="E66" s="183"/>
      <c r="F66" s="183"/>
      <c r="G66" s="183"/>
      <c r="H66" s="183"/>
      <c r="I66" s="183"/>
      <c r="J66" s="183"/>
      <c r="K66" s="178"/>
      <c r="L66" s="178"/>
      <c r="M66" s="178"/>
      <c r="N66" s="178"/>
      <c r="O66" s="178"/>
      <c r="P66" s="178"/>
      <c r="Q66" s="178"/>
    </row>
    <row r="67" spans="1:17" x14ac:dyDescent="0.2">
      <c r="A67" s="178"/>
      <c r="B67" s="178"/>
      <c r="C67" s="181"/>
      <c r="D67" s="183"/>
      <c r="E67" s="183"/>
      <c r="F67" s="183"/>
      <c r="G67" s="183"/>
      <c r="H67" s="183"/>
      <c r="I67" s="183"/>
      <c r="J67" s="183"/>
      <c r="K67" s="178"/>
      <c r="L67" s="178"/>
      <c r="M67" s="178"/>
      <c r="N67" s="178"/>
      <c r="O67" s="178"/>
      <c r="P67" s="178"/>
      <c r="Q67" s="178"/>
    </row>
    <row r="68" spans="1:17" x14ac:dyDescent="0.2">
      <c r="A68" s="178"/>
    </row>
    <row r="69" spans="1:17" x14ac:dyDescent="0.2">
      <c r="A69" s="178"/>
    </row>
    <row r="70" spans="1:17" x14ac:dyDescent="0.2">
      <c r="A70" s="178"/>
    </row>
    <row r="71" spans="1:17" x14ac:dyDescent="0.2">
      <c r="A71" s="178"/>
    </row>
    <row r="72" spans="1:17" x14ac:dyDescent="0.2">
      <c r="A72" s="178"/>
    </row>
    <row r="73" spans="1:17" x14ac:dyDescent="0.2">
      <c r="A73" s="178"/>
      <c r="B73" s="178"/>
      <c r="C73" s="181"/>
      <c r="D73" s="183"/>
      <c r="E73" s="183"/>
      <c r="F73" s="183"/>
    </row>
    <row r="74" spans="1:17" x14ac:dyDescent="0.2">
      <c r="A74" s="178"/>
      <c r="B74" s="178"/>
      <c r="C74" s="181"/>
      <c r="D74" s="183"/>
      <c r="E74" s="183"/>
      <c r="F74" s="183"/>
    </row>
    <row r="75" spans="1:17" x14ac:dyDescent="0.2">
      <c r="A75" s="178"/>
      <c r="B75" s="178"/>
      <c r="C75" s="181"/>
      <c r="D75" s="183"/>
      <c r="E75" s="183"/>
      <c r="F75" s="183"/>
    </row>
    <row r="76" spans="1:17" x14ac:dyDescent="0.2">
      <c r="A76" s="178"/>
      <c r="B76" s="178"/>
      <c r="C76" s="181"/>
      <c r="D76" s="183"/>
      <c r="E76" s="183"/>
      <c r="F76" s="183"/>
    </row>
    <row r="77" spans="1:17" x14ac:dyDescent="0.2">
      <c r="A77" s="178"/>
      <c r="B77" s="181"/>
      <c r="C77" s="181"/>
      <c r="D77" s="183"/>
      <c r="E77" s="183"/>
      <c r="F77" s="183"/>
      <c r="H77" s="179">
        <f>SUM(H78:H81)</f>
        <v>0</v>
      </c>
    </row>
    <row r="78" spans="1:17" x14ac:dyDescent="0.2">
      <c r="A78" s="178"/>
      <c r="B78" s="178"/>
      <c r="C78" s="184"/>
      <c r="D78" s="183"/>
      <c r="E78" s="178"/>
      <c r="F78" s="178"/>
      <c r="G78" s="177"/>
    </row>
    <row r="79" spans="1:17" x14ac:dyDescent="0.2">
      <c r="A79" s="178"/>
      <c r="B79" s="178"/>
      <c r="C79" s="184"/>
      <c r="D79" s="183"/>
      <c r="E79" s="178"/>
      <c r="F79" s="178"/>
      <c r="G79" s="177"/>
    </row>
    <row r="80" spans="1:17" x14ac:dyDescent="0.2">
      <c r="A80" s="178"/>
      <c r="B80" s="178"/>
      <c r="C80" s="184"/>
      <c r="D80" s="183"/>
      <c r="E80" s="178"/>
      <c r="F80" s="178"/>
      <c r="G80" s="177"/>
    </row>
    <row r="81" spans="1:6" x14ac:dyDescent="0.2">
      <c r="A81" s="178"/>
      <c r="B81" s="178"/>
      <c r="C81" s="181"/>
      <c r="D81" s="183"/>
      <c r="E81" s="183"/>
      <c r="F81" s="183"/>
    </row>
    <row r="82" spans="1:6" x14ac:dyDescent="0.2">
      <c r="A82" s="178"/>
      <c r="B82" s="178"/>
      <c r="C82" s="181"/>
      <c r="D82" s="183"/>
      <c r="E82" s="183"/>
      <c r="F82" s="183"/>
    </row>
    <row r="83" spans="1:6" x14ac:dyDescent="0.2">
      <c r="A83" s="178"/>
      <c r="B83" s="178"/>
      <c r="C83" s="181"/>
      <c r="D83" s="183"/>
      <c r="E83" s="183"/>
      <c r="F83" s="183"/>
    </row>
    <row r="84" spans="1:6" x14ac:dyDescent="0.2">
      <c r="A84" s="178"/>
      <c r="B84" s="178"/>
      <c r="C84" s="181"/>
      <c r="D84" s="183"/>
      <c r="E84" s="183"/>
      <c r="F84" s="183"/>
    </row>
    <row r="85" spans="1:6" x14ac:dyDescent="0.2">
      <c r="A85" s="178"/>
      <c r="B85" s="178"/>
      <c r="C85" s="181"/>
      <c r="D85" s="183"/>
      <c r="E85" s="183"/>
      <c r="F85" s="183"/>
    </row>
    <row r="86" spans="1:6" x14ac:dyDescent="0.2">
      <c r="A86" s="178"/>
      <c r="B86" s="178"/>
      <c r="C86" s="181"/>
      <c r="D86" s="183"/>
      <c r="E86" s="183"/>
      <c r="F86" s="183"/>
    </row>
    <row r="87" spans="1:6" x14ac:dyDescent="0.2">
      <c r="A87" s="178"/>
      <c r="B87" s="178"/>
      <c r="C87" s="181"/>
      <c r="D87" s="183"/>
      <c r="E87" s="183"/>
      <c r="F87" s="183"/>
    </row>
  </sheetData>
  <mergeCells count="3">
    <mergeCell ref="A3:A4"/>
    <mergeCell ref="B3:B4"/>
    <mergeCell ref="C3:C4"/>
  </mergeCells>
  <printOptions gridLines="1"/>
  <pageMargins left="0.74803149606299213" right="0.55118110236220474" top="0.78740157480314965" bottom="0.78740157480314965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3" sqref="F3"/>
    </sheetView>
  </sheetViews>
  <sheetFormatPr defaultRowHeight="15" x14ac:dyDescent="0.25"/>
  <cols>
    <col min="1" max="1" width="26.28515625" style="2" customWidth="1"/>
    <col min="2" max="2" width="3.5703125" style="2" bestFit="1" customWidth="1"/>
    <col min="3" max="3" width="5.28515625" style="2" bestFit="1" customWidth="1"/>
    <col min="4" max="4" width="7.140625" style="1" customWidth="1"/>
    <col min="5" max="5" width="7.28515625" style="3" customWidth="1"/>
    <col min="6" max="6" width="7.7109375" style="3" bestFit="1" customWidth="1"/>
    <col min="7" max="7" width="6.85546875" style="3" customWidth="1"/>
    <col min="8" max="8" width="7" style="3" bestFit="1" customWidth="1"/>
    <col min="9" max="9" width="5.5703125" style="3" customWidth="1"/>
    <col min="10" max="10" width="6.5703125" style="3" customWidth="1"/>
    <col min="11" max="11" width="6.42578125" style="3" customWidth="1"/>
    <col min="12" max="14" width="7" style="3" hidden="1" customWidth="1"/>
    <col min="15" max="15" width="6" style="3" hidden="1" customWidth="1"/>
    <col min="16" max="16" width="5.140625" style="3" hidden="1" customWidth="1"/>
    <col min="17" max="17" width="7" style="2" bestFit="1" customWidth="1"/>
    <col min="18" max="18" width="7" style="2" customWidth="1"/>
    <col min="19" max="20" width="6" style="2" customWidth="1"/>
    <col min="21" max="22" width="7" style="2" bestFit="1" customWidth="1"/>
    <col min="23" max="23" width="6.85546875" style="2" customWidth="1"/>
    <col min="24" max="24" width="7" style="2" customWidth="1"/>
    <col min="25" max="25" width="7.42578125" style="2" bestFit="1" customWidth="1"/>
    <col min="26" max="26" width="5.7109375" style="2" customWidth="1"/>
    <col min="27" max="27" width="6.42578125" style="2" customWidth="1"/>
    <col min="28" max="28" width="6" style="2" customWidth="1"/>
    <col min="29" max="29" width="5.85546875" style="2" bestFit="1" customWidth="1"/>
    <col min="30" max="262" width="9.140625" style="2"/>
    <col min="263" max="263" width="29.85546875" style="2" bestFit="1" customWidth="1"/>
    <col min="264" max="264" width="5.28515625" style="2" bestFit="1" customWidth="1"/>
    <col min="265" max="265" width="9.140625" style="2"/>
    <col min="266" max="266" width="6.5703125" style="2" bestFit="1" customWidth="1"/>
    <col min="267" max="267" width="6.5703125" style="2" customWidth="1"/>
    <col min="268" max="269" width="7.42578125" style="2" bestFit="1" customWidth="1"/>
    <col min="270" max="270" width="5.42578125" style="2" bestFit="1" customWidth="1"/>
    <col min="271" max="271" width="7.42578125" style="2" bestFit="1" customWidth="1"/>
    <col min="272" max="272" width="5.42578125" style="2" bestFit="1" customWidth="1"/>
    <col min="273" max="273" width="7.42578125" style="2" bestFit="1" customWidth="1"/>
    <col min="274" max="274" width="6.42578125" style="2" bestFit="1" customWidth="1"/>
    <col min="275" max="276" width="5.42578125" style="2" bestFit="1" customWidth="1"/>
    <col min="277" max="277" width="7.42578125" style="2" bestFit="1" customWidth="1"/>
    <col min="278" max="279" width="5.42578125" style="2" bestFit="1" customWidth="1"/>
    <col min="280" max="280" width="7" style="2" customWidth="1"/>
    <col min="281" max="281" width="4.85546875" style="2" bestFit="1" customWidth="1"/>
    <col min="282" max="282" width="6" style="2" bestFit="1" customWidth="1"/>
    <col min="283" max="283" width="5.42578125" style="2" bestFit="1" customWidth="1"/>
    <col min="284" max="284" width="6.42578125" style="2" bestFit="1" customWidth="1"/>
    <col min="285" max="285" width="4.42578125" style="2" bestFit="1" customWidth="1"/>
    <col min="286" max="518" width="9.140625" style="2"/>
    <col min="519" max="519" width="29.85546875" style="2" bestFit="1" customWidth="1"/>
    <col min="520" max="520" width="5.28515625" style="2" bestFit="1" customWidth="1"/>
    <col min="521" max="521" width="9.140625" style="2"/>
    <col min="522" max="522" width="6.5703125" style="2" bestFit="1" customWidth="1"/>
    <col min="523" max="523" width="6.5703125" style="2" customWidth="1"/>
    <col min="524" max="525" width="7.42578125" style="2" bestFit="1" customWidth="1"/>
    <col min="526" max="526" width="5.42578125" style="2" bestFit="1" customWidth="1"/>
    <col min="527" max="527" width="7.42578125" style="2" bestFit="1" customWidth="1"/>
    <col min="528" max="528" width="5.42578125" style="2" bestFit="1" customWidth="1"/>
    <col min="529" max="529" width="7.42578125" style="2" bestFit="1" customWidth="1"/>
    <col min="530" max="530" width="6.42578125" style="2" bestFit="1" customWidth="1"/>
    <col min="531" max="532" width="5.42578125" style="2" bestFit="1" customWidth="1"/>
    <col min="533" max="533" width="7.42578125" style="2" bestFit="1" customWidth="1"/>
    <col min="534" max="535" width="5.42578125" style="2" bestFit="1" customWidth="1"/>
    <col min="536" max="536" width="7" style="2" customWidth="1"/>
    <col min="537" max="537" width="4.85546875" style="2" bestFit="1" customWidth="1"/>
    <col min="538" max="538" width="6" style="2" bestFit="1" customWidth="1"/>
    <col min="539" max="539" width="5.42578125" style="2" bestFit="1" customWidth="1"/>
    <col min="540" max="540" width="6.42578125" style="2" bestFit="1" customWidth="1"/>
    <col min="541" max="541" width="4.42578125" style="2" bestFit="1" customWidth="1"/>
    <col min="542" max="774" width="9.140625" style="2"/>
    <col min="775" max="775" width="29.85546875" style="2" bestFit="1" customWidth="1"/>
    <col min="776" max="776" width="5.28515625" style="2" bestFit="1" customWidth="1"/>
    <col min="777" max="777" width="9.140625" style="2"/>
    <col min="778" max="778" width="6.5703125" style="2" bestFit="1" customWidth="1"/>
    <col min="779" max="779" width="6.5703125" style="2" customWidth="1"/>
    <col min="780" max="781" width="7.42578125" style="2" bestFit="1" customWidth="1"/>
    <col min="782" max="782" width="5.42578125" style="2" bestFit="1" customWidth="1"/>
    <col min="783" max="783" width="7.42578125" style="2" bestFit="1" customWidth="1"/>
    <col min="784" max="784" width="5.42578125" style="2" bestFit="1" customWidth="1"/>
    <col min="785" max="785" width="7.42578125" style="2" bestFit="1" customWidth="1"/>
    <col min="786" max="786" width="6.42578125" style="2" bestFit="1" customWidth="1"/>
    <col min="787" max="788" width="5.42578125" style="2" bestFit="1" customWidth="1"/>
    <col min="789" max="789" width="7.42578125" style="2" bestFit="1" customWidth="1"/>
    <col min="790" max="791" width="5.42578125" style="2" bestFit="1" customWidth="1"/>
    <col min="792" max="792" width="7" style="2" customWidth="1"/>
    <col min="793" max="793" width="4.85546875" style="2" bestFit="1" customWidth="1"/>
    <col min="794" max="794" width="6" style="2" bestFit="1" customWidth="1"/>
    <col min="795" max="795" width="5.42578125" style="2" bestFit="1" customWidth="1"/>
    <col min="796" max="796" width="6.42578125" style="2" bestFit="1" customWidth="1"/>
    <col min="797" max="797" width="4.42578125" style="2" bestFit="1" customWidth="1"/>
    <col min="798" max="1030" width="9.140625" style="2"/>
    <col min="1031" max="1031" width="29.85546875" style="2" bestFit="1" customWidth="1"/>
    <col min="1032" max="1032" width="5.28515625" style="2" bestFit="1" customWidth="1"/>
    <col min="1033" max="1033" width="9.140625" style="2"/>
    <col min="1034" max="1034" width="6.5703125" style="2" bestFit="1" customWidth="1"/>
    <col min="1035" max="1035" width="6.5703125" style="2" customWidth="1"/>
    <col min="1036" max="1037" width="7.42578125" style="2" bestFit="1" customWidth="1"/>
    <col min="1038" max="1038" width="5.42578125" style="2" bestFit="1" customWidth="1"/>
    <col min="1039" max="1039" width="7.42578125" style="2" bestFit="1" customWidth="1"/>
    <col min="1040" max="1040" width="5.42578125" style="2" bestFit="1" customWidth="1"/>
    <col min="1041" max="1041" width="7.42578125" style="2" bestFit="1" customWidth="1"/>
    <col min="1042" max="1042" width="6.42578125" style="2" bestFit="1" customWidth="1"/>
    <col min="1043" max="1044" width="5.42578125" style="2" bestFit="1" customWidth="1"/>
    <col min="1045" max="1045" width="7.42578125" style="2" bestFit="1" customWidth="1"/>
    <col min="1046" max="1047" width="5.42578125" style="2" bestFit="1" customWidth="1"/>
    <col min="1048" max="1048" width="7" style="2" customWidth="1"/>
    <col min="1049" max="1049" width="4.85546875" style="2" bestFit="1" customWidth="1"/>
    <col min="1050" max="1050" width="6" style="2" bestFit="1" customWidth="1"/>
    <col min="1051" max="1051" width="5.42578125" style="2" bestFit="1" customWidth="1"/>
    <col min="1052" max="1052" width="6.42578125" style="2" bestFit="1" customWidth="1"/>
    <col min="1053" max="1053" width="4.42578125" style="2" bestFit="1" customWidth="1"/>
    <col min="1054" max="1286" width="9.140625" style="2"/>
    <col min="1287" max="1287" width="29.85546875" style="2" bestFit="1" customWidth="1"/>
    <col min="1288" max="1288" width="5.28515625" style="2" bestFit="1" customWidth="1"/>
    <col min="1289" max="1289" width="9.140625" style="2"/>
    <col min="1290" max="1290" width="6.5703125" style="2" bestFit="1" customWidth="1"/>
    <col min="1291" max="1291" width="6.5703125" style="2" customWidth="1"/>
    <col min="1292" max="1293" width="7.42578125" style="2" bestFit="1" customWidth="1"/>
    <col min="1294" max="1294" width="5.42578125" style="2" bestFit="1" customWidth="1"/>
    <col min="1295" max="1295" width="7.42578125" style="2" bestFit="1" customWidth="1"/>
    <col min="1296" max="1296" width="5.42578125" style="2" bestFit="1" customWidth="1"/>
    <col min="1297" max="1297" width="7.42578125" style="2" bestFit="1" customWidth="1"/>
    <col min="1298" max="1298" width="6.42578125" style="2" bestFit="1" customWidth="1"/>
    <col min="1299" max="1300" width="5.42578125" style="2" bestFit="1" customWidth="1"/>
    <col min="1301" max="1301" width="7.42578125" style="2" bestFit="1" customWidth="1"/>
    <col min="1302" max="1303" width="5.42578125" style="2" bestFit="1" customWidth="1"/>
    <col min="1304" max="1304" width="7" style="2" customWidth="1"/>
    <col min="1305" max="1305" width="4.85546875" style="2" bestFit="1" customWidth="1"/>
    <col min="1306" max="1306" width="6" style="2" bestFit="1" customWidth="1"/>
    <col min="1307" max="1307" width="5.42578125" style="2" bestFit="1" customWidth="1"/>
    <col min="1308" max="1308" width="6.42578125" style="2" bestFit="1" customWidth="1"/>
    <col min="1309" max="1309" width="4.42578125" style="2" bestFit="1" customWidth="1"/>
    <col min="1310" max="1542" width="9.140625" style="2"/>
    <col min="1543" max="1543" width="29.85546875" style="2" bestFit="1" customWidth="1"/>
    <col min="1544" max="1544" width="5.28515625" style="2" bestFit="1" customWidth="1"/>
    <col min="1545" max="1545" width="9.140625" style="2"/>
    <col min="1546" max="1546" width="6.5703125" style="2" bestFit="1" customWidth="1"/>
    <col min="1547" max="1547" width="6.5703125" style="2" customWidth="1"/>
    <col min="1548" max="1549" width="7.42578125" style="2" bestFit="1" customWidth="1"/>
    <col min="1550" max="1550" width="5.42578125" style="2" bestFit="1" customWidth="1"/>
    <col min="1551" max="1551" width="7.42578125" style="2" bestFit="1" customWidth="1"/>
    <col min="1552" max="1552" width="5.42578125" style="2" bestFit="1" customWidth="1"/>
    <col min="1553" max="1553" width="7.42578125" style="2" bestFit="1" customWidth="1"/>
    <col min="1554" max="1554" width="6.42578125" style="2" bestFit="1" customWidth="1"/>
    <col min="1555" max="1556" width="5.42578125" style="2" bestFit="1" customWidth="1"/>
    <col min="1557" max="1557" width="7.42578125" style="2" bestFit="1" customWidth="1"/>
    <col min="1558" max="1559" width="5.42578125" style="2" bestFit="1" customWidth="1"/>
    <col min="1560" max="1560" width="7" style="2" customWidth="1"/>
    <col min="1561" max="1561" width="4.85546875" style="2" bestFit="1" customWidth="1"/>
    <col min="1562" max="1562" width="6" style="2" bestFit="1" customWidth="1"/>
    <col min="1563" max="1563" width="5.42578125" style="2" bestFit="1" customWidth="1"/>
    <col min="1564" max="1564" width="6.42578125" style="2" bestFit="1" customWidth="1"/>
    <col min="1565" max="1565" width="4.42578125" style="2" bestFit="1" customWidth="1"/>
    <col min="1566" max="1798" width="9.140625" style="2"/>
    <col min="1799" max="1799" width="29.85546875" style="2" bestFit="1" customWidth="1"/>
    <col min="1800" max="1800" width="5.28515625" style="2" bestFit="1" customWidth="1"/>
    <col min="1801" max="1801" width="9.140625" style="2"/>
    <col min="1802" max="1802" width="6.5703125" style="2" bestFit="1" customWidth="1"/>
    <col min="1803" max="1803" width="6.5703125" style="2" customWidth="1"/>
    <col min="1804" max="1805" width="7.42578125" style="2" bestFit="1" customWidth="1"/>
    <col min="1806" max="1806" width="5.42578125" style="2" bestFit="1" customWidth="1"/>
    <col min="1807" max="1807" width="7.42578125" style="2" bestFit="1" customWidth="1"/>
    <col min="1808" max="1808" width="5.42578125" style="2" bestFit="1" customWidth="1"/>
    <col min="1809" max="1809" width="7.42578125" style="2" bestFit="1" customWidth="1"/>
    <col min="1810" max="1810" width="6.42578125" style="2" bestFit="1" customWidth="1"/>
    <col min="1811" max="1812" width="5.42578125" style="2" bestFit="1" customWidth="1"/>
    <col min="1813" max="1813" width="7.42578125" style="2" bestFit="1" customWidth="1"/>
    <col min="1814" max="1815" width="5.42578125" style="2" bestFit="1" customWidth="1"/>
    <col min="1816" max="1816" width="7" style="2" customWidth="1"/>
    <col min="1817" max="1817" width="4.85546875" style="2" bestFit="1" customWidth="1"/>
    <col min="1818" max="1818" width="6" style="2" bestFit="1" customWidth="1"/>
    <col min="1819" max="1819" width="5.42578125" style="2" bestFit="1" customWidth="1"/>
    <col min="1820" max="1820" width="6.42578125" style="2" bestFit="1" customWidth="1"/>
    <col min="1821" max="1821" width="4.42578125" style="2" bestFit="1" customWidth="1"/>
    <col min="1822" max="2054" width="9.140625" style="2"/>
    <col min="2055" max="2055" width="29.85546875" style="2" bestFit="1" customWidth="1"/>
    <col min="2056" max="2056" width="5.28515625" style="2" bestFit="1" customWidth="1"/>
    <col min="2057" max="2057" width="9.140625" style="2"/>
    <col min="2058" max="2058" width="6.5703125" style="2" bestFit="1" customWidth="1"/>
    <col min="2059" max="2059" width="6.5703125" style="2" customWidth="1"/>
    <col min="2060" max="2061" width="7.42578125" style="2" bestFit="1" customWidth="1"/>
    <col min="2062" max="2062" width="5.42578125" style="2" bestFit="1" customWidth="1"/>
    <col min="2063" max="2063" width="7.42578125" style="2" bestFit="1" customWidth="1"/>
    <col min="2064" max="2064" width="5.42578125" style="2" bestFit="1" customWidth="1"/>
    <col min="2065" max="2065" width="7.42578125" style="2" bestFit="1" customWidth="1"/>
    <col min="2066" max="2066" width="6.42578125" style="2" bestFit="1" customWidth="1"/>
    <col min="2067" max="2068" width="5.42578125" style="2" bestFit="1" customWidth="1"/>
    <col min="2069" max="2069" width="7.42578125" style="2" bestFit="1" customWidth="1"/>
    <col min="2070" max="2071" width="5.42578125" style="2" bestFit="1" customWidth="1"/>
    <col min="2072" max="2072" width="7" style="2" customWidth="1"/>
    <col min="2073" max="2073" width="4.85546875" style="2" bestFit="1" customWidth="1"/>
    <col min="2074" max="2074" width="6" style="2" bestFit="1" customWidth="1"/>
    <col min="2075" max="2075" width="5.42578125" style="2" bestFit="1" customWidth="1"/>
    <col min="2076" max="2076" width="6.42578125" style="2" bestFit="1" customWidth="1"/>
    <col min="2077" max="2077" width="4.42578125" style="2" bestFit="1" customWidth="1"/>
    <col min="2078" max="2310" width="9.140625" style="2"/>
    <col min="2311" max="2311" width="29.85546875" style="2" bestFit="1" customWidth="1"/>
    <col min="2312" max="2312" width="5.28515625" style="2" bestFit="1" customWidth="1"/>
    <col min="2313" max="2313" width="9.140625" style="2"/>
    <col min="2314" max="2314" width="6.5703125" style="2" bestFit="1" customWidth="1"/>
    <col min="2315" max="2315" width="6.5703125" style="2" customWidth="1"/>
    <col min="2316" max="2317" width="7.42578125" style="2" bestFit="1" customWidth="1"/>
    <col min="2318" max="2318" width="5.42578125" style="2" bestFit="1" customWidth="1"/>
    <col min="2319" max="2319" width="7.42578125" style="2" bestFit="1" customWidth="1"/>
    <col min="2320" max="2320" width="5.42578125" style="2" bestFit="1" customWidth="1"/>
    <col min="2321" max="2321" width="7.42578125" style="2" bestFit="1" customWidth="1"/>
    <col min="2322" max="2322" width="6.42578125" style="2" bestFit="1" customWidth="1"/>
    <col min="2323" max="2324" width="5.42578125" style="2" bestFit="1" customWidth="1"/>
    <col min="2325" max="2325" width="7.42578125" style="2" bestFit="1" customWidth="1"/>
    <col min="2326" max="2327" width="5.42578125" style="2" bestFit="1" customWidth="1"/>
    <col min="2328" max="2328" width="7" style="2" customWidth="1"/>
    <col min="2329" max="2329" width="4.85546875" style="2" bestFit="1" customWidth="1"/>
    <col min="2330" max="2330" width="6" style="2" bestFit="1" customWidth="1"/>
    <col min="2331" max="2331" width="5.42578125" style="2" bestFit="1" customWidth="1"/>
    <col min="2332" max="2332" width="6.42578125" style="2" bestFit="1" customWidth="1"/>
    <col min="2333" max="2333" width="4.42578125" style="2" bestFit="1" customWidth="1"/>
    <col min="2334" max="2566" width="9.140625" style="2"/>
    <col min="2567" max="2567" width="29.85546875" style="2" bestFit="1" customWidth="1"/>
    <col min="2568" max="2568" width="5.28515625" style="2" bestFit="1" customWidth="1"/>
    <col min="2569" max="2569" width="9.140625" style="2"/>
    <col min="2570" max="2570" width="6.5703125" style="2" bestFit="1" customWidth="1"/>
    <col min="2571" max="2571" width="6.5703125" style="2" customWidth="1"/>
    <col min="2572" max="2573" width="7.42578125" style="2" bestFit="1" customWidth="1"/>
    <col min="2574" max="2574" width="5.42578125" style="2" bestFit="1" customWidth="1"/>
    <col min="2575" max="2575" width="7.42578125" style="2" bestFit="1" customWidth="1"/>
    <col min="2576" max="2576" width="5.42578125" style="2" bestFit="1" customWidth="1"/>
    <col min="2577" max="2577" width="7.42578125" style="2" bestFit="1" customWidth="1"/>
    <col min="2578" max="2578" width="6.42578125" style="2" bestFit="1" customWidth="1"/>
    <col min="2579" max="2580" width="5.42578125" style="2" bestFit="1" customWidth="1"/>
    <col min="2581" max="2581" width="7.42578125" style="2" bestFit="1" customWidth="1"/>
    <col min="2582" max="2583" width="5.42578125" style="2" bestFit="1" customWidth="1"/>
    <col min="2584" max="2584" width="7" style="2" customWidth="1"/>
    <col min="2585" max="2585" width="4.85546875" style="2" bestFit="1" customWidth="1"/>
    <col min="2586" max="2586" width="6" style="2" bestFit="1" customWidth="1"/>
    <col min="2587" max="2587" width="5.42578125" style="2" bestFit="1" customWidth="1"/>
    <col min="2588" max="2588" width="6.42578125" style="2" bestFit="1" customWidth="1"/>
    <col min="2589" max="2589" width="4.42578125" style="2" bestFit="1" customWidth="1"/>
    <col min="2590" max="2822" width="9.140625" style="2"/>
    <col min="2823" max="2823" width="29.85546875" style="2" bestFit="1" customWidth="1"/>
    <col min="2824" max="2824" width="5.28515625" style="2" bestFit="1" customWidth="1"/>
    <col min="2825" max="2825" width="9.140625" style="2"/>
    <col min="2826" max="2826" width="6.5703125" style="2" bestFit="1" customWidth="1"/>
    <col min="2827" max="2827" width="6.5703125" style="2" customWidth="1"/>
    <col min="2828" max="2829" width="7.42578125" style="2" bestFit="1" customWidth="1"/>
    <col min="2830" max="2830" width="5.42578125" style="2" bestFit="1" customWidth="1"/>
    <col min="2831" max="2831" width="7.42578125" style="2" bestFit="1" customWidth="1"/>
    <col min="2832" max="2832" width="5.42578125" style="2" bestFit="1" customWidth="1"/>
    <col min="2833" max="2833" width="7.42578125" style="2" bestFit="1" customWidth="1"/>
    <col min="2834" max="2834" width="6.42578125" style="2" bestFit="1" customWidth="1"/>
    <col min="2835" max="2836" width="5.42578125" style="2" bestFit="1" customWidth="1"/>
    <col min="2837" max="2837" width="7.42578125" style="2" bestFit="1" customWidth="1"/>
    <col min="2838" max="2839" width="5.42578125" style="2" bestFit="1" customWidth="1"/>
    <col min="2840" max="2840" width="7" style="2" customWidth="1"/>
    <col min="2841" max="2841" width="4.85546875" style="2" bestFit="1" customWidth="1"/>
    <col min="2842" max="2842" width="6" style="2" bestFit="1" customWidth="1"/>
    <col min="2843" max="2843" width="5.42578125" style="2" bestFit="1" customWidth="1"/>
    <col min="2844" max="2844" width="6.42578125" style="2" bestFit="1" customWidth="1"/>
    <col min="2845" max="2845" width="4.42578125" style="2" bestFit="1" customWidth="1"/>
    <col min="2846" max="3078" width="9.140625" style="2"/>
    <col min="3079" max="3079" width="29.85546875" style="2" bestFit="1" customWidth="1"/>
    <col min="3080" max="3080" width="5.28515625" style="2" bestFit="1" customWidth="1"/>
    <col min="3081" max="3081" width="9.140625" style="2"/>
    <col min="3082" max="3082" width="6.5703125" style="2" bestFit="1" customWidth="1"/>
    <col min="3083" max="3083" width="6.5703125" style="2" customWidth="1"/>
    <col min="3084" max="3085" width="7.42578125" style="2" bestFit="1" customWidth="1"/>
    <col min="3086" max="3086" width="5.42578125" style="2" bestFit="1" customWidth="1"/>
    <col min="3087" max="3087" width="7.42578125" style="2" bestFit="1" customWidth="1"/>
    <col min="3088" max="3088" width="5.42578125" style="2" bestFit="1" customWidth="1"/>
    <col min="3089" max="3089" width="7.42578125" style="2" bestFit="1" customWidth="1"/>
    <col min="3090" max="3090" width="6.42578125" style="2" bestFit="1" customWidth="1"/>
    <col min="3091" max="3092" width="5.42578125" style="2" bestFit="1" customWidth="1"/>
    <col min="3093" max="3093" width="7.42578125" style="2" bestFit="1" customWidth="1"/>
    <col min="3094" max="3095" width="5.42578125" style="2" bestFit="1" customWidth="1"/>
    <col min="3096" max="3096" width="7" style="2" customWidth="1"/>
    <col min="3097" max="3097" width="4.85546875" style="2" bestFit="1" customWidth="1"/>
    <col min="3098" max="3098" width="6" style="2" bestFit="1" customWidth="1"/>
    <col min="3099" max="3099" width="5.42578125" style="2" bestFit="1" customWidth="1"/>
    <col min="3100" max="3100" width="6.42578125" style="2" bestFit="1" customWidth="1"/>
    <col min="3101" max="3101" width="4.42578125" style="2" bestFit="1" customWidth="1"/>
    <col min="3102" max="3334" width="9.140625" style="2"/>
    <col min="3335" max="3335" width="29.85546875" style="2" bestFit="1" customWidth="1"/>
    <col min="3336" max="3336" width="5.28515625" style="2" bestFit="1" customWidth="1"/>
    <col min="3337" max="3337" width="9.140625" style="2"/>
    <col min="3338" max="3338" width="6.5703125" style="2" bestFit="1" customWidth="1"/>
    <col min="3339" max="3339" width="6.5703125" style="2" customWidth="1"/>
    <col min="3340" max="3341" width="7.42578125" style="2" bestFit="1" customWidth="1"/>
    <col min="3342" max="3342" width="5.42578125" style="2" bestFit="1" customWidth="1"/>
    <col min="3343" max="3343" width="7.42578125" style="2" bestFit="1" customWidth="1"/>
    <col min="3344" max="3344" width="5.42578125" style="2" bestFit="1" customWidth="1"/>
    <col min="3345" max="3345" width="7.42578125" style="2" bestFit="1" customWidth="1"/>
    <col min="3346" max="3346" width="6.42578125" style="2" bestFit="1" customWidth="1"/>
    <col min="3347" max="3348" width="5.42578125" style="2" bestFit="1" customWidth="1"/>
    <col min="3349" max="3349" width="7.42578125" style="2" bestFit="1" customWidth="1"/>
    <col min="3350" max="3351" width="5.42578125" style="2" bestFit="1" customWidth="1"/>
    <col min="3352" max="3352" width="7" style="2" customWidth="1"/>
    <col min="3353" max="3353" width="4.85546875" style="2" bestFit="1" customWidth="1"/>
    <col min="3354" max="3354" width="6" style="2" bestFit="1" customWidth="1"/>
    <col min="3355" max="3355" width="5.42578125" style="2" bestFit="1" customWidth="1"/>
    <col min="3356" max="3356" width="6.42578125" style="2" bestFit="1" customWidth="1"/>
    <col min="3357" max="3357" width="4.42578125" style="2" bestFit="1" customWidth="1"/>
    <col min="3358" max="3590" width="9.140625" style="2"/>
    <col min="3591" max="3591" width="29.85546875" style="2" bestFit="1" customWidth="1"/>
    <col min="3592" max="3592" width="5.28515625" style="2" bestFit="1" customWidth="1"/>
    <col min="3593" max="3593" width="9.140625" style="2"/>
    <col min="3594" max="3594" width="6.5703125" style="2" bestFit="1" customWidth="1"/>
    <col min="3595" max="3595" width="6.5703125" style="2" customWidth="1"/>
    <col min="3596" max="3597" width="7.42578125" style="2" bestFit="1" customWidth="1"/>
    <col min="3598" max="3598" width="5.42578125" style="2" bestFit="1" customWidth="1"/>
    <col min="3599" max="3599" width="7.42578125" style="2" bestFit="1" customWidth="1"/>
    <col min="3600" max="3600" width="5.42578125" style="2" bestFit="1" customWidth="1"/>
    <col min="3601" max="3601" width="7.42578125" style="2" bestFit="1" customWidth="1"/>
    <col min="3602" max="3602" width="6.42578125" style="2" bestFit="1" customWidth="1"/>
    <col min="3603" max="3604" width="5.42578125" style="2" bestFit="1" customWidth="1"/>
    <col min="3605" max="3605" width="7.42578125" style="2" bestFit="1" customWidth="1"/>
    <col min="3606" max="3607" width="5.42578125" style="2" bestFit="1" customWidth="1"/>
    <col min="3608" max="3608" width="7" style="2" customWidth="1"/>
    <col min="3609" max="3609" width="4.85546875" style="2" bestFit="1" customWidth="1"/>
    <col min="3610" max="3610" width="6" style="2" bestFit="1" customWidth="1"/>
    <col min="3611" max="3611" width="5.42578125" style="2" bestFit="1" customWidth="1"/>
    <col min="3612" max="3612" width="6.42578125" style="2" bestFit="1" customWidth="1"/>
    <col min="3613" max="3613" width="4.42578125" style="2" bestFit="1" customWidth="1"/>
    <col min="3614" max="3846" width="9.140625" style="2"/>
    <col min="3847" max="3847" width="29.85546875" style="2" bestFit="1" customWidth="1"/>
    <col min="3848" max="3848" width="5.28515625" style="2" bestFit="1" customWidth="1"/>
    <col min="3849" max="3849" width="9.140625" style="2"/>
    <col min="3850" max="3850" width="6.5703125" style="2" bestFit="1" customWidth="1"/>
    <col min="3851" max="3851" width="6.5703125" style="2" customWidth="1"/>
    <col min="3852" max="3853" width="7.42578125" style="2" bestFit="1" customWidth="1"/>
    <col min="3854" max="3854" width="5.42578125" style="2" bestFit="1" customWidth="1"/>
    <col min="3855" max="3855" width="7.42578125" style="2" bestFit="1" customWidth="1"/>
    <col min="3856" max="3856" width="5.42578125" style="2" bestFit="1" customWidth="1"/>
    <col min="3857" max="3857" width="7.42578125" style="2" bestFit="1" customWidth="1"/>
    <col min="3858" max="3858" width="6.42578125" style="2" bestFit="1" customWidth="1"/>
    <col min="3859" max="3860" width="5.42578125" style="2" bestFit="1" customWidth="1"/>
    <col min="3861" max="3861" width="7.42578125" style="2" bestFit="1" customWidth="1"/>
    <col min="3862" max="3863" width="5.42578125" style="2" bestFit="1" customWidth="1"/>
    <col min="3864" max="3864" width="7" style="2" customWidth="1"/>
    <col min="3865" max="3865" width="4.85546875" style="2" bestFit="1" customWidth="1"/>
    <col min="3866" max="3866" width="6" style="2" bestFit="1" customWidth="1"/>
    <col min="3867" max="3867" width="5.42578125" style="2" bestFit="1" customWidth="1"/>
    <col min="3868" max="3868" width="6.42578125" style="2" bestFit="1" customWidth="1"/>
    <col min="3869" max="3869" width="4.42578125" style="2" bestFit="1" customWidth="1"/>
    <col min="3870" max="4102" width="9.140625" style="2"/>
    <col min="4103" max="4103" width="29.85546875" style="2" bestFit="1" customWidth="1"/>
    <col min="4104" max="4104" width="5.28515625" style="2" bestFit="1" customWidth="1"/>
    <col min="4105" max="4105" width="9.140625" style="2"/>
    <col min="4106" max="4106" width="6.5703125" style="2" bestFit="1" customWidth="1"/>
    <col min="4107" max="4107" width="6.5703125" style="2" customWidth="1"/>
    <col min="4108" max="4109" width="7.42578125" style="2" bestFit="1" customWidth="1"/>
    <col min="4110" max="4110" width="5.42578125" style="2" bestFit="1" customWidth="1"/>
    <col min="4111" max="4111" width="7.42578125" style="2" bestFit="1" customWidth="1"/>
    <col min="4112" max="4112" width="5.42578125" style="2" bestFit="1" customWidth="1"/>
    <col min="4113" max="4113" width="7.42578125" style="2" bestFit="1" customWidth="1"/>
    <col min="4114" max="4114" width="6.42578125" style="2" bestFit="1" customWidth="1"/>
    <col min="4115" max="4116" width="5.42578125" style="2" bestFit="1" customWidth="1"/>
    <col min="4117" max="4117" width="7.42578125" style="2" bestFit="1" customWidth="1"/>
    <col min="4118" max="4119" width="5.42578125" style="2" bestFit="1" customWidth="1"/>
    <col min="4120" max="4120" width="7" style="2" customWidth="1"/>
    <col min="4121" max="4121" width="4.85546875" style="2" bestFit="1" customWidth="1"/>
    <col min="4122" max="4122" width="6" style="2" bestFit="1" customWidth="1"/>
    <col min="4123" max="4123" width="5.42578125" style="2" bestFit="1" customWidth="1"/>
    <col min="4124" max="4124" width="6.42578125" style="2" bestFit="1" customWidth="1"/>
    <col min="4125" max="4125" width="4.42578125" style="2" bestFit="1" customWidth="1"/>
    <col min="4126" max="4358" width="9.140625" style="2"/>
    <col min="4359" max="4359" width="29.85546875" style="2" bestFit="1" customWidth="1"/>
    <col min="4360" max="4360" width="5.28515625" style="2" bestFit="1" customWidth="1"/>
    <col min="4361" max="4361" width="9.140625" style="2"/>
    <col min="4362" max="4362" width="6.5703125" style="2" bestFit="1" customWidth="1"/>
    <col min="4363" max="4363" width="6.5703125" style="2" customWidth="1"/>
    <col min="4364" max="4365" width="7.42578125" style="2" bestFit="1" customWidth="1"/>
    <col min="4366" max="4366" width="5.42578125" style="2" bestFit="1" customWidth="1"/>
    <col min="4367" max="4367" width="7.42578125" style="2" bestFit="1" customWidth="1"/>
    <col min="4368" max="4368" width="5.42578125" style="2" bestFit="1" customWidth="1"/>
    <col min="4369" max="4369" width="7.42578125" style="2" bestFit="1" customWidth="1"/>
    <col min="4370" max="4370" width="6.42578125" style="2" bestFit="1" customWidth="1"/>
    <col min="4371" max="4372" width="5.42578125" style="2" bestFit="1" customWidth="1"/>
    <col min="4373" max="4373" width="7.42578125" style="2" bestFit="1" customWidth="1"/>
    <col min="4374" max="4375" width="5.42578125" style="2" bestFit="1" customWidth="1"/>
    <col min="4376" max="4376" width="7" style="2" customWidth="1"/>
    <col min="4377" max="4377" width="4.85546875" style="2" bestFit="1" customWidth="1"/>
    <col min="4378" max="4378" width="6" style="2" bestFit="1" customWidth="1"/>
    <col min="4379" max="4379" width="5.42578125" style="2" bestFit="1" customWidth="1"/>
    <col min="4380" max="4380" width="6.42578125" style="2" bestFit="1" customWidth="1"/>
    <col min="4381" max="4381" width="4.42578125" style="2" bestFit="1" customWidth="1"/>
    <col min="4382" max="4614" width="9.140625" style="2"/>
    <col min="4615" max="4615" width="29.85546875" style="2" bestFit="1" customWidth="1"/>
    <col min="4616" max="4616" width="5.28515625" style="2" bestFit="1" customWidth="1"/>
    <col min="4617" max="4617" width="9.140625" style="2"/>
    <col min="4618" max="4618" width="6.5703125" style="2" bestFit="1" customWidth="1"/>
    <col min="4619" max="4619" width="6.5703125" style="2" customWidth="1"/>
    <col min="4620" max="4621" width="7.42578125" style="2" bestFit="1" customWidth="1"/>
    <col min="4622" max="4622" width="5.42578125" style="2" bestFit="1" customWidth="1"/>
    <col min="4623" max="4623" width="7.42578125" style="2" bestFit="1" customWidth="1"/>
    <col min="4624" max="4624" width="5.42578125" style="2" bestFit="1" customWidth="1"/>
    <col min="4625" max="4625" width="7.42578125" style="2" bestFit="1" customWidth="1"/>
    <col min="4626" max="4626" width="6.42578125" style="2" bestFit="1" customWidth="1"/>
    <col min="4627" max="4628" width="5.42578125" style="2" bestFit="1" customWidth="1"/>
    <col min="4629" max="4629" width="7.42578125" style="2" bestFit="1" customWidth="1"/>
    <col min="4630" max="4631" width="5.42578125" style="2" bestFit="1" customWidth="1"/>
    <col min="4632" max="4632" width="7" style="2" customWidth="1"/>
    <col min="4633" max="4633" width="4.85546875" style="2" bestFit="1" customWidth="1"/>
    <col min="4634" max="4634" width="6" style="2" bestFit="1" customWidth="1"/>
    <col min="4635" max="4635" width="5.42578125" style="2" bestFit="1" customWidth="1"/>
    <col min="4636" max="4636" width="6.42578125" style="2" bestFit="1" customWidth="1"/>
    <col min="4637" max="4637" width="4.42578125" style="2" bestFit="1" customWidth="1"/>
    <col min="4638" max="4870" width="9.140625" style="2"/>
    <col min="4871" max="4871" width="29.85546875" style="2" bestFit="1" customWidth="1"/>
    <col min="4872" max="4872" width="5.28515625" style="2" bestFit="1" customWidth="1"/>
    <col min="4873" max="4873" width="9.140625" style="2"/>
    <col min="4874" max="4874" width="6.5703125" style="2" bestFit="1" customWidth="1"/>
    <col min="4875" max="4875" width="6.5703125" style="2" customWidth="1"/>
    <col min="4876" max="4877" width="7.42578125" style="2" bestFit="1" customWidth="1"/>
    <col min="4878" max="4878" width="5.42578125" style="2" bestFit="1" customWidth="1"/>
    <col min="4879" max="4879" width="7.42578125" style="2" bestFit="1" customWidth="1"/>
    <col min="4880" max="4880" width="5.42578125" style="2" bestFit="1" customWidth="1"/>
    <col min="4881" max="4881" width="7.42578125" style="2" bestFit="1" customWidth="1"/>
    <col min="4882" max="4882" width="6.42578125" style="2" bestFit="1" customWidth="1"/>
    <col min="4883" max="4884" width="5.42578125" style="2" bestFit="1" customWidth="1"/>
    <col min="4885" max="4885" width="7.42578125" style="2" bestFit="1" customWidth="1"/>
    <col min="4886" max="4887" width="5.42578125" style="2" bestFit="1" customWidth="1"/>
    <col min="4888" max="4888" width="7" style="2" customWidth="1"/>
    <col min="4889" max="4889" width="4.85546875" style="2" bestFit="1" customWidth="1"/>
    <col min="4890" max="4890" width="6" style="2" bestFit="1" customWidth="1"/>
    <col min="4891" max="4891" width="5.42578125" style="2" bestFit="1" customWidth="1"/>
    <col min="4892" max="4892" width="6.42578125" style="2" bestFit="1" customWidth="1"/>
    <col min="4893" max="4893" width="4.42578125" style="2" bestFit="1" customWidth="1"/>
    <col min="4894" max="5126" width="9.140625" style="2"/>
    <col min="5127" max="5127" width="29.85546875" style="2" bestFit="1" customWidth="1"/>
    <col min="5128" max="5128" width="5.28515625" style="2" bestFit="1" customWidth="1"/>
    <col min="5129" max="5129" width="9.140625" style="2"/>
    <col min="5130" max="5130" width="6.5703125" style="2" bestFit="1" customWidth="1"/>
    <col min="5131" max="5131" width="6.5703125" style="2" customWidth="1"/>
    <col min="5132" max="5133" width="7.42578125" style="2" bestFit="1" customWidth="1"/>
    <col min="5134" max="5134" width="5.42578125" style="2" bestFit="1" customWidth="1"/>
    <col min="5135" max="5135" width="7.42578125" style="2" bestFit="1" customWidth="1"/>
    <col min="5136" max="5136" width="5.42578125" style="2" bestFit="1" customWidth="1"/>
    <col min="5137" max="5137" width="7.42578125" style="2" bestFit="1" customWidth="1"/>
    <col min="5138" max="5138" width="6.42578125" style="2" bestFit="1" customWidth="1"/>
    <col min="5139" max="5140" width="5.42578125" style="2" bestFit="1" customWidth="1"/>
    <col min="5141" max="5141" width="7.42578125" style="2" bestFit="1" customWidth="1"/>
    <col min="5142" max="5143" width="5.42578125" style="2" bestFit="1" customWidth="1"/>
    <col min="5144" max="5144" width="7" style="2" customWidth="1"/>
    <col min="5145" max="5145" width="4.85546875" style="2" bestFit="1" customWidth="1"/>
    <col min="5146" max="5146" width="6" style="2" bestFit="1" customWidth="1"/>
    <col min="5147" max="5147" width="5.42578125" style="2" bestFit="1" customWidth="1"/>
    <col min="5148" max="5148" width="6.42578125" style="2" bestFit="1" customWidth="1"/>
    <col min="5149" max="5149" width="4.42578125" style="2" bestFit="1" customWidth="1"/>
    <col min="5150" max="5382" width="9.140625" style="2"/>
    <col min="5383" max="5383" width="29.85546875" style="2" bestFit="1" customWidth="1"/>
    <col min="5384" max="5384" width="5.28515625" style="2" bestFit="1" customWidth="1"/>
    <col min="5385" max="5385" width="9.140625" style="2"/>
    <col min="5386" max="5386" width="6.5703125" style="2" bestFit="1" customWidth="1"/>
    <col min="5387" max="5387" width="6.5703125" style="2" customWidth="1"/>
    <col min="5388" max="5389" width="7.42578125" style="2" bestFit="1" customWidth="1"/>
    <col min="5390" max="5390" width="5.42578125" style="2" bestFit="1" customWidth="1"/>
    <col min="5391" max="5391" width="7.42578125" style="2" bestFit="1" customWidth="1"/>
    <col min="5392" max="5392" width="5.42578125" style="2" bestFit="1" customWidth="1"/>
    <col min="5393" max="5393" width="7.42578125" style="2" bestFit="1" customWidth="1"/>
    <col min="5394" max="5394" width="6.42578125" style="2" bestFit="1" customWidth="1"/>
    <col min="5395" max="5396" width="5.42578125" style="2" bestFit="1" customWidth="1"/>
    <col min="5397" max="5397" width="7.42578125" style="2" bestFit="1" customWidth="1"/>
    <col min="5398" max="5399" width="5.42578125" style="2" bestFit="1" customWidth="1"/>
    <col min="5400" max="5400" width="7" style="2" customWidth="1"/>
    <col min="5401" max="5401" width="4.85546875" style="2" bestFit="1" customWidth="1"/>
    <col min="5402" max="5402" width="6" style="2" bestFit="1" customWidth="1"/>
    <col min="5403" max="5403" width="5.42578125" style="2" bestFit="1" customWidth="1"/>
    <col min="5404" max="5404" width="6.42578125" style="2" bestFit="1" customWidth="1"/>
    <col min="5405" max="5405" width="4.42578125" style="2" bestFit="1" customWidth="1"/>
    <col min="5406" max="5638" width="9.140625" style="2"/>
    <col min="5639" max="5639" width="29.85546875" style="2" bestFit="1" customWidth="1"/>
    <col min="5640" max="5640" width="5.28515625" style="2" bestFit="1" customWidth="1"/>
    <col min="5641" max="5641" width="9.140625" style="2"/>
    <col min="5642" max="5642" width="6.5703125" style="2" bestFit="1" customWidth="1"/>
    <col min="5643" max="5643" width="6.5703125" style="2" customWidth="1"/>
    <col min="5644" max="5645" width="7.42578125" style="2" bestFit="1" customWidth="1"/>
    <col min="5646" max="5646" width="5.42578125" style="2" bestFit="1" customWidth="1"/>
    <col min="5647" max="5647" width="7.42578125" style="2" bestFit="1" customWidth="1"/>
    <col min="5648" max="5648" width="5.42578125" style="2" bestFit="1" customWidth="1"/>
    <col min="5649" max="5649" width="7.42578125" style="2" bestFit="1" customWidth="1"/>
    <col min="5650" max="5650" width="6.42578125" style="2" bestFit="1" customWidth="1"/>
    <col min="5651" max="5652" width="5.42578125" style="2" bestFit="1" customWidth="1"/>
    <col min="5653" max="5653" width="7.42578125" style="2" bestFit="1" customWidth="1"/>
    <col min="5654" max="5655" width="5.42578125" style="2" bestFit="1" customWidth="1"/>
    <col min="5656" max="5656" width="7" style="2" customWidth="1"/>
    <col min="5657" max="5657" width="4.85546875" style="2" bestFit="1" customWidth="1"/>
    <col min="5658" max="5658" width="6" style="2" bestFit="1" customWidth="1"/>
    <col min="5659" max="5659" width="5.42578125" style="2" bestFit="1" customWidth="1"/>
    <col min="5660" max="5660" width="6.42578125" style="2" bestFit="1" customWidth="1"/>
    <col min="5661" max="5661" width="4.42578125" style="2" bestFit="1" customWidth="1"/>
    <col min="5662" max="5894" width="9.140625" style="2"/>
    <col min="5895" max="5895" width="29.85546875" style="2" bestFit="1" customWidth="1"/>
    <col min="5896" max="5896" width="5.28515625" style="2" bestFit="1" customWidth="1"/>
    <col min="5897" max="5897" width="9.140625" style="2"/>
    <col min="5898" max="5898" width="6.5703125" style="2" bestFit="1" customWidth="1"/>
    <col min="5899" max="5899" width="6.5703125" style="2" customWidth="1"/>
    <col min="5900" max="5901" width="7.42578125" style="2" bestFit="1" customWidth="1"/>
    <col min="5902" max="5902" width="5.42578125" style="2" bestFit="1" customWidth="1"/>
    <col min="5903" max="5903" width="7.42578125" style="2" bestFit="1" customWidth="1"/>
    <col min="5904" max="5904" width="5.42578125" style="2" bestFit="1" customWidth="1"/>
    <col min="5905" max="5905" width="7.42578125" style="2" bestFit="1" customWidth="1"/>
    <col min="5906" max="5906" width="6.42578125" style="2" bestFit="1" customWidth="1"/>
    <col min="5907" max="5908" width="5.42578125" style="2" bestFit="1" customWidth="1"/>
    <col min="5909" max="5909" width="7.42578125" style="2" bestFit="1" customWidth="1"/>
    <col min="5910" max="5911" width="5.42578125" style="2" bestFit="1" customWidth="1"/>
    <col min="5912" max="5912" width="7" style="2" customWidth="1"/>
    <col min="5913" max="5913" width="4.85546875" style="2" bestFit="1" customWidth="1"/>
    <col min="5914" max="5914" width="6" style="2" bestFit="1" customWidth="1"/>
    <col min="5915" max="5915" width="5.42578125" style="2" bestFit="1" customWidth="1"/>
    <col min="5916" max="5916" width="6.42578125" style="2" bestFit="1" customWidth="1"/>
    <col min="5917" max="5917" width="4.42578125" style="2" bestFit="1" customWidth="1"/>
    <col min="5918" max="6150" width="9.140625" style="2"/>
    <col min="6151" max="6151" width="29.85546875" style="2" bestFit="1" customWidth="1"/>
    <col min="6152" max="6152" width="5.28515625" style="2" bestFit="1" customWidth="1"/>
    <col min="6153" max="6153" width="9.140625" style="2"/>
    <col min="6154" max="6154" width="6.5703125" style="2" bestFit="1" customWidth="1"/>
    <col min="6155" max="6155" width="6.5703125" style="2" customWidth="1"/>
    <col min="6156" max="6157" width="7.42578125" style="2" bestFit="1" customWidth="1"/>
    <col min="6158" max="6158" width="5.42578125" style="2" bestFit="1" customWidth="1"/>
    <col min="6159" max="6159" width="7.42578125" style="2" bestFit="1" customWidth="1"/>
    <col min="6160" max="6160" width="5.42578125" style="2" bestFit="1" customWidth="1"/>
    <col min="6161" max="6161" width="7.42578125" style="2" bestFit="1" customWidth="1"/>
    <col min="6162" max="6162" width="6.42578125" style="2" bestFit="1" customWidth="1"/>
    <col min="6163" max="6164" width="5.42578125" style="2" bestFit="1" customWidth="1"/>
    <col min="6165" max="6165" width="7.42578125" style="2" bestFit="1" customWidth="1"/>
    <col min="6166" max="6167" width="5.42578125" style="2" bestFit="1" customWidth="1"/>
    <col min="6168" max="6168" width="7" style="2" customWidth="1"/>
    <col min="6169" max="6169" width="4.85546875" style="2" bestFit="1" customWidth="1"/>
    <col min="6170" max="6170" width="6" style="2" bestFit="1" customWidth="1"/>
    <col min="6171" max="6171" width="5.42578125" style="2" bestFit="1" customWidth="1"/>
    <col min="6172" max="6172" width="6.42578125" style="2" bestFit="1" customWidth="1"/>
    <col min="6173" max="6173" width="4.42578125" style="2" bestFit="1" customWidth="1"/>
    <col min="6174" max="6406" width="9.140625" style="2"/>
    <col min="6407" max="6407" width="29.85546875" style="2" bestFit="1" customWidth="1"/>
    <col min="6408" max="6408" width="5.28515625" style="2" bestFit="1" customWidth="1"/>
    <col min="6409" max="6409" width="9.140625" style="2"/>
    <col min="6410" max="6410" width="6.5703125" style="2" bestFit="1" customWidth="1"/>
    <col min="6411" max="6411" width="6.5703125" style="2" customWidth="1"/>
    <col min="6412" max="6413" width="7.42578125" style="2" bestFit="1" customWidth="1"/>
    <col min="6414" max="6414" width="5.42578125" style="2" bestFit="1" customWidth="1"/>
    <col min="6415" max="6415" width="7.42578125" style="2" bestFit="1" customWidth="1"/>
    <col min="6416" max="6416" width="5.42578125" style="2" bestFit="1" customWidth="1"/>
    <col min="6417" max="6417" width="7.42578125" style="2" bestFit="1" customWidth="1"/>
    <col min="6418" max="6418" width="6.42578125" style="2" bestFit="1" customWidth="1"/>
    <col min="6419" max="6420" width="5.42578125" style="2" bestFit="1" customWidth="1"/>
    <col min="6421" max="6421" width="7.42578125" style="2" bestFit="1" customWidth="1"/>
    <col min="6422" max="6423" width="5.42578125" style="2" bestFit="1" customWidth="1"/>
    <col min="6424" max="6424" width="7" style="2" customWidth="1"/>
    <col min="6425" max="6425" width="4.85546875" style="2" bestFit="1" customWidth="1"/>
    <col min="6426" max="6426" width="6" style="2" bestFit="1" customWidth="1"/>
    <col min="6427" max="6427" width="5.42578125" style="2" bestFit="1" customWidth="1"/>
    <col min="6428" max="6428" width="6.42578125" style="2" bestFit="1" customWidth="1"/>
    <col min="6429" max="6429" width="4.42578125" style="2" bestFit="1" customWidth="1"/>
    <col min="6430" max="6662" width="9.140625" style="2"/>
    <col min="6663" max="6663" width="29.85546875" style="2" bestFit="1" customWidth="1"/>
    <col min="6664" max="6664" width="5.28515625" style="2" bestFit="1" customWidth="1"/>
    <col min="6665" max="6665" width="9.140625" style="2"/>
    <col min="6666" max="6666" width="6.5703125" style="2" bestFit="1" customWidth="1"/>
    <col min="6667" max="6667" width="6.5703125" style="2" customWidth="1"/>
    <col min="6668" max="6669" width="7.42578125" style="2" bestFit="1" customWidth="1"/>
    <col min="6670" max="6670" width="5.42578125" style="2" bestFit="1" customWidth="1"/>
    <col min="6671" max="6671" width="7.42578125" style="2" bestFit="1" customWidth="1"/>
    <col min="6672" max="6672" width="5.42578125" style="2" bestFit="1" customWidth="1"/>
    <col min="6673" max="6673" width="7.42578125" style="2" bestFit="1" customWidth="1"/>
    <col min="6674" max="6674" width="6.42578125" style="2" bestFit="1" customWidth="1"/>
    <col min="6675" max="6676" width="5.42578125" style="2" bestFit="1" customWidth="1"/>
    <col min="6677" max="6677" width="7.42578125" style="2" bestFit="1" customWidth="1"/>
    <col min="6678" max="6679" width="5.42578125" style="2" bestFit="1" customWidth="1"/>
    <col min="6680" max="6680" width="7" style="2" customWidth="1"/>
    <col min="6681" max="6681" width="4.85546875" style="2" bestFit="1" customWidth="1"/>
    <col min="6682" max="6682" width="6" style="2" bestFit="1" customWidth="1"/>
    <col min="6683" max="6683" width="5.42578125" style="2" bestFit="1" customWidth="1"/>
    <col min="6684" max="6684" width="6.42578125" style="2" bestFit="1" customWidth="1"/>
    <col min="6685" max="6685" width="4.42578125" style="2" bestFit="1" customWidth="1"/>
    <col min="6686" max="6918" width="9.140625" style="2"/>
    <col min="6919" max="6919" width="29.85546875" style="2" bestFit="1" customWidth="1"/>
    <col min="6920" max="6920" width="5.28515625" style="2" bestFit="1" customWidth="1"/>
    <col min="6921" max="6921" width="9.140625" style="2"/>
    <col min="6922" max="6922" width="6.5703125" style="2" bestFit="1" customWidth="1"/>
    <col min="6923" max="6923" width="6.5703125" style="2" customWidth="1"/>
    <col min="6924" max="6925" width="7.42578125" style="2" bestFit="1" customWidth="1"/>
    <col min="6926" max="6926" width="5.42578125" style="2" bestFit="1" customWidth="1"/>
    <col min="6927" max="6927" width="7.42578125" style="2" bestFit="1" customWidth="1"/>
    <col min="6928" max="6928" width="5.42578125" style="2" bestFit="1" customWidth="1"/>
    <col min="6929" max="6929" width="7.42578125" style="2" bestFit="1" customWidth="1"/>
    <col min="6930" max="6930" width="6.42578125" style="2" bestFit="1" customWidth="1"/>
    <col min="6931" max="6932" width="5.42578125" style="2" bestFit="1" customWidth="1"/>
    <col min="6933" max="6933" width="7.42578125" style="2" bestFit="1" customWidth="1"/>
    <col min="6934" max="6935" width="5.42578125" style="2" bestFit="1" customWidth="1"/>
    <col min="6936" max="6936" width="7" style="2" customWidth="1"/>
    <col min="6937" max="6937" width="4.85546875" style="2" bestFit="1" customWidth="1"/>
    <col min="6938" max="6938" width="6" style="2" bestFit="1" customWidth="1"/>
    <col min="6939" max="6939" width="5.42578125" style="2" bestFit="1" customWidth="1"/>
    <col min="6940" max="6940" width="6.42578125" style="2" bestFit="1" customWidth="1"/>
    <col min="6941" max="6941" width="4.42578125" style="2" bestFit="1" customWidth="1"/>
    <col min="6942" max="7174" width="9.140625" style="2"/>
    <col min="7175" max="7175" width="29.85546875" style="2" bestFit="1" customWidth="1"/>
    <col min="7176" max="7176" width="5.28515625" style="2" bestFit="1" customWidth="1"/>
    <col min="7177" max="7177" width="9.140625" style="2"/>
    <col min="7178" max="7178" width="6.5703125" style="2" bestFit="1" customWidth="1"/>
    <col min="7179" max="7179" width="6.5703125" style="2" customWidth="1"/>
    <col min="7180" max="7181" width="7.42578125" style="2" bestFit="1" customWidth="1"/>
    <col min="7182" max="7182" width="5.42578125" style="2" bestFit="1" customWidth="1"/>
    <col min="7183" max="7183" width="7.42578125" style="2" bestFit="1" customWidth="1"/>
    <col min="7184" max="7184" width="5.42578125" style="2" bestFit="1" customWidth="1"/>
    <col min="7185" max="7185" width="7.42578125" style="2" bestFit="1" customWidth="1"/>
    <col min="7186" max="7186" width="6.42578125" style="2" bestFit="1" customWidth="1"/>
    <col min="7187" max="7188" width="5.42578125" style="2" bestFit="1" customWidth="1"/>
    <col min="7189" max="7189" width="7.42578125" style="2" bestFit="1" customWidth="1"/>
    <col min="7190" max="7191" width="5.42578125" style="2" bestFit="1" customWidth="1"/>
    <col min="7192" max="7192" width="7" style="2" customWidth="1"/>
    <col min="7193" max="7193" width="4.85546875" style="2" bestFit="1" customWidth="1"/>
    <col min="7194" max="7194" width="6" style="2" bestFit="1" customWidth="1"/>
    <col min="7195" max="7195" width="5.42578125" style="2" bestFit="1" customWidth="1"/>
    <col min="7196" max="7196" width="6.42578125" style="2" bestFit="1" customWidth="1"/>
    <col min="7197" max="7197" width="4.42578125" style="2" bestFit="1" customWidth="1"/>
    <col min="7198" max="7430" width="9.140625" style="2"/>
    <col min="7431" max="7431" width="29.85546875" style="2" bestFit="1" customWidth="1"/>
    <col min="7432" max="7432" width="5.28515625" style="2" bestFit="1" customWidth="1"/>
    <col min="7433" max="7433" width="9.140625" style="2"/>
    <col min="7434" max="7434" width="6.5703125" style="2" bestFit="1" customWidth="1"/>
    <col min="7435" max="7435" width="6.5703125" style="2" customWidth="1"/>
    <col min="7436" max="7437" width="7.42578125" style="2" bestFit="1" customWidth="1"/>
    <col min="7438" max="7438" width="5.42578125" style="2" bestFit="1" customWidth="1"/>
    <col min="7439" max="7439" width="7.42578125" style="2" bestFit="1" customWidth="1"/>
    <col min="7440" max="7440" width="5.42578125" style="2" bestFit="1" customWidth="1"/>
    <col min="7441" max="7441" width="7.42578125" style="2" bestFit="1" customWidth="1"/>
    <col min="7442" max="7442" width="6.42578125" style="2" bestFit="1" customWidth="1"/>
    <col min="7443" max="7444" width="5.42578125" style="2" bestFit="1" customWidth="1"/>
    <col min="7445" max="7445" width="7.42578125" style="2" bestFit="1" customWidth="1"/>
    <col min="7446" max="7447" width="5.42578125" style="2" bestFit="1" customWidth="1"/>
    <col min="7448" max="7448" width="7" style="2" customWidth="1"/>
    <col min="7449" max="7449" width="4.85546875" style="2" bestFit="1" customWidth="1"/>
    <col min="7450" max="7450" width="6" style="2" bestFit="1" customWidth="1"/>
    <col min="7451" max="7451" width="5.42578125" style="2" bestFit="1" customWidth="1"/>
    <col min="7452" max="7452" width="6.42578125" style="2" bestFit="1" customWidth="1"/>
    <col min="7453" max="7453" width="4.42578125" style="2" bestFit="1" customWidth="1"/>
    <col min="7454" max="7686" width="9.140625" style="2"/>
    <col min="7687" max="7687" width="29.85546875" style="2" bestFit="1" customWidth="1"/>
    <col min="7688" max="7688" width="5.28515625" style="2" bestFit="1" customWidth="1"/>
    <col min="7689" max="7689" width="9.140625" style="2"/>
    <col min="7690" max="7690" width="6.5703125" style="2" bestFit="1" customWidth="1"/>
    <col min="7691" max="7691" width="6.5703125" style="2" customWidth="1"/>
    <col min="7692" max="7693" width="7.42578125" style="2" bestFit="1" customWidth="1"/>
    <col min="7694" max="7694" width="5.42578125" style="2" bestFit="1" customWidth="1"/>
    <col min="7695" max="7695" width="7.42578125" style="2" bestFit="1" customWidth="1"/>
    <col min="7696" max="7696" width="5.42578125" style="2" bestFit="1" customWidth="1"/>
    <col min="7697" max="7697" width="7.42578125" style="2" bestFit="1" customWidth="1"/>
    <col min="7698" max="7698" width="6.42578125" style="2" bestFit="1" customWidth="1"/>
    <col min="7699" max="7700" width="5.42578125" style="2" bestFit="1" customWidth="1"/>
    <col min="7701" max="7701" width="7.42578125" style="2" bestFit="1" customWidth="1"/>
    <col min="7702" max="7703" width="5.42578125" style="2" bestFit="1" customWidth="1"/>
    <col min="7704" max="7704" width="7" style="2" customWidth="1"/>
    <col min="7705" max="7705" width="4.85546875" style="2" bestFit="1" customWidth="1"/>
    <col min="7706" max="7706" width="6" style="2" bestFit="1" customWidth="1"/>
    <col min="7707" max="7707" width="5.42578125" style="2" bestFit="1" customWidth="1"/>
    <col min="7708" max="7708" width="6.42578125" style="2" bestFit="1" customWidth="1"/>
    <col min="7709" max="7709" width="4.42578125" style="2" bestFit="1" customWidth="1"/>
    <col min="7710" max="7942" width="9.140625" style="2"/>
    <col min="7943" max="7943" width="29.85546875" style="2" bestFit="1" customWidth="1"/>
    <col min="7944" max="7944" width="5.28515625" style="2" bestFit="1" customWidth="1"/>
    <col min="7945" max="7945" width="9.140625" style="2"/>
    <col min="7946" max="7946" width="6.5703125" style="2" bestFit="1" customWidth="1"/>
    <col min="7947" max="7947" width="6.5703125" style="2" customWidth="1"/>
    <col min="7948" max="7949" width="7.42578125" style="2" bestFit="1" customWidth="1"/>
    <col min="7950" max="7950" width="5.42578125" style="2" bestFit="1" customWidth="1"/>
    <col min="7951" max="7951" width="7.42578125" style="2" bestFit="1" customWidth="1"/>
    <col min="7952" max="7952" width="5.42578125" style="2" bestFit="1" customWidth="1"/>
    <col min="7953" max="7953" width="7.42578125" style="2" bestFit="1" customWidth="1"/>
    <col min="7954" max="7954" width="6.42578125" style="2" bestFit="1" customWidth="1"/>
    <col min="7955" max="7956" width="5.42578125" style="2" bestFit="1" customWidth="1"/>
    <col min="7957" max="7957" width="7.42578125" style="2" bestFit="1" customWidth="1"/>
    <col min="7958" max="7959" width="5.42578125" style="2" bestFit="1" customWidth="1"/>
    <col min="7960" max="7960" width="7" style="2" customWidth="1"/>
    <col min="7961" max="7961" width="4.85546875" style="2" bestFit="1" customWidth="1"/>
    <col min="7962" max="7962" width="6" style="2" bestFit="1" customWidth="1"/>
    <col min="7963" max="7963" width="5.42578125" style="2" bestFit="1" customWidth="1"/>
    <col min="7964" max="7964" width="6.42578125" style="2" bestFit="1" customWidth="1"/>
    <col min="7965" max="7965" width="4.42578125" style="2" bestFit="1" customWidth="1"/>
    <col min="7966" max="8198" width="9.140625" style="2"/>
    <col min="8199" max="8199" width="29.85546875" style="2" bestFit="1" customWidth="1"/>
    <col min="8200" max="8200" width="5.28515625" style="2" bestFit="1" customWidth="1"/>
    <col min="8201" max="8201" width="9.140625" style="2"/>
    <col min="8202" max="8202" width="6.5703125" style="2" bestFit="1" customWidth="1"/>
    <col min="8203" max="8203" width="6.5703125" style="2" customWidth="1"/>
    <col min="8204" max="8205" width="7.42578125" style="2" bestFit="1" customWidth="1"/>
    <col min="8206" max="8206" width="5.42578125" style="2" bestFit="1" customWidth="1"/>
    <col min="8207" max="8207" width="7.42578125" style="2" bestFit="1" customWidth="1"/>
    <col min="8208" max="8208" width="5.42578125" style="2" bestFit="1" customWidth="1"/>
    <col min="8209" max="8209" width="7.42578125" style="2" bestFit="1" customWidth="1"/>
    <col min="8210" max="8210" width="6.42578125" style="2" bestFit="1" customWidth="1"/>
    <col min="8211" max="8212" width="5.42578125" style="2" bestFit="1" customWidth="1"/>
    <col min="8213" max="8213" width="7.42578125" style="2" bestFit="1" customWidth="1"/>
    <col min="8214" max="8215" width="5.42578125" style="2" bestFit="1" customWidth="1"/>
    <col min="8216" max="8216" width="7" style="2" customWidth="1"/>
    <col min="8217" max="8217" width="4.85546875" style="2" bestFit="1" customWidth="1"/>
    <col min="8218" max="8218" width="6" style="2" bestFit="1" customWidth="1"/>
    <col min="8219" max="8219" width="5.42578125" style="2" bestFit="1" customWidth="1"/>
    <col min="8220" max="8220" width="6.42578125" style="2" bestFit="1" customWidth="1"/>
    <col min="8221" max="8221" width="4.42578125" style="2" bestFit="1" customWidth="1"/>
    <col min="8222" max="8454" width="9.140625" style="2"/>
    <col min="8455" max="8455" width="29.85546875" style="2" bestFit="1" customWidth="1"/>
    <col min="8456" max="8456" width="5.28515625" style="2" bestFit="1" customWidth="1"/>
    <col min="8457" max="8457" width="9.140625" style="2"/>
    <col min="8458" max="8458" width="6.5703125" style="2" bestFit="1" customWidth="1"/>
    <col min="8459" max="8459" width="6.5703125" style="2" customWidth="1"/>
    <col min="8460" max="8461" width="7.42578125" style="2" bestFit="1" customWidth="1"/>
    <col min="8462" max="8462" width="5.42578125" style="2" bestFit="1" customWidth="1"/>
    <col min="8463" max="8463" width="7.42578125" style="2" bestFit="1" customWidth="1"/>
    <col min="8464" max="8464" width="5.42578125" style="2" bestFit="1" customWidth="1"/>
    <col min="8465" max="8465" width="7.42578125" style="2" bestFit="1" customWidth="1"/>
    <col min="8466" max="8466" width="6.42578125" style="2" bestFit="1" customWidth="1"/>
    <col min="8467" max="8468" width="5.42578125" style="2" bestFit="1" customWidth="1"/>
    <col min="8469" max="8469" width="7.42578125" style="2" bestFit="1" customWidth="1"/>
    <col min="8470" max="8471" width="5.42578125" style="2" bestFit="1" customWidth="1"/>
    <col min="8472" max="8472" width="7" style="2" customWidth="1"/>
    <col min="8473" max="8473" width="4.85546875" style="2" bestFit="1" customWidth="1"/>
    <col min="8474" max="8474" width="6" style="2" bestFit="1" customWidth="1"/>
    <col min="8475" max="8475" width="5.42578125" style="2" bestFit="1" customWidth="1"/>
    <col min="8476" max="8476" width="6.42578125" style="2" bestFit="1" customWidth="1"/>
    <col min="8477" max="8477" width="4.42578125" style="2" bestFit="1" customWidth="1"/>
    <col min="8478" max="8710" width="9.140625" style="2"/>
    <col min="8711" max="8711" width="29.85546875" style="2" bestFit="1" customWidth="1"/>
    <col min="8712" max="8712" width="5.28515625" style="2" bestFit="1" customWidth="1"/>
    <col min="8713" max="8713" width="9.140625" style="2"/>
    <col min="8714" max="8714" width="6.5703125" style="2" bestFit="1" customWidth="1"/>
    <col min="8715" max="8715" width="6.5703125" style="2" customWidth="1"/>
    <col min="8716" max="8717" width="7.42578125" style="2" bestFit="1" customWidth="1"/>
    <col min="8718" max="8718" width="5.42578125" style="2" bestFit="1" customWidth="1"/>
    <col min="8719" max="8719" width="7.42578125" style="2" bestFit="1" customWidth="1"/>
    <col min="8720" max="8720" width="5.42578125" style="2" bestFit="1" customWidth="1"/>
    <col min="8721" max="8721" width="7.42578125" style="2" bestFit="1" customWidth="1"/>
    <col min="8722" max="8722" width="6.42578125" style="2" bestFit="1" customWidth="1"/>
    <col min="8723" max="8724" width="5.42578125" style="2" bestFit="1" customWidth="1"/>
    <col min="8725" max="8725" width="7.42578125" style="2" bestFit="1" customWidth="1"/>
    <col min="8726" max="8727" width="5.42578125" style="2" bestFit="1" customWidth="1"/>
    <col min="8728" max="8728" width="7" style="2" customWidth="1"/>
    <col min="8729" max="8729" width="4.85546875" style="2" bestFit="1" customWidth="1"/>
    <col min="8730" max="8730" width="6" style="2" bestFit="1" customWidth="1"/>
    <col min="8731" max="8731" width="5.42578125" style="2" bestFit="1" customWidth="1"/>
    <col min="8732" max="8732" width="6.42578125" style="2" bestFit="1" customWidth="1"/>
    <col min="8733" max="8733" width="4.42578125" style="2" bestFit="1" customWidth="1"/>
    <col min="8734" max="8966" width="9.140625" style="2"/>
    <col min="8967" max="8967" width="29.85546875" style="2" bestFit="1" customWidth="1"/>
    <col min="8968" max="8968" width="5.28515625" style="2" bestFit="1" customWidth="1"/>
    <col min="8969" max="8969" width="9.140625" style="2"/>
    <col min="8970" max="8970" width="6.5703125" style="2" bestFit="1" customWidth="1"/>
    <col min="8971" max="8971" width="6.5703125" style="2" customWidth="1"/>
    <col min="8972" max="8973" width="7.42578125" style="2" bestFit="1" customWidth="1"/>
    <col min="8974" max="8974" width="5.42578125" style="2" bestFit="1" customWidth="1"/>
    <col min="8975" max="8975" width="7.42578125" style="2" bestFit="1" customWidth="1"/>
    <col min="8976" max="8976" width="5.42578125" style="2" bestFit="1" customWidth="1"/>
    <col min="8977" max="8977" width="7.42578125" style="2" bestFit="1" customWidth="1"/>
    <col min="8978" max="8978" width="6.42578125" style="2" bestFit="1" customWidth="1"/>
    <col min="8979" max="8980" width="5.42578125" style="2" bestFit="1" customWidth="1"/>
    <col min="8981" max="8981" width="7.42578125" style="2" bestFit="1" customWidth="1"/>
    <col min="8982" max="8983" width="5.42578125" style="2" bestFit="1" customWidth="1"/>
    <col min="8984" max="8984" width="7" style="2" customWidth="1"/>
    <col min="8985" max="8985" width="4.85546875" style="2" bestFit="1" customWidth="1"/>
    <col min="8986" max="8986" width="6" style="2" bestFit="1" customWidth="1"/>
    <col min="8987" max="8987" width="5.42578125" style="2" bestFit="1" customWidth="1"/>
    <col min="8988" max="8988" width="6.42578125" style="2" bestFit="1" customWidth="1"/>
    <col min="8989" max="8989" width="4.42578125" style="2" bestFit="1" customWidth="1"/>
    <col min="8990" max="9222" width="9.140625" style="2"/>
    <col min="9223" max="9223" width="29.85546875" style="2" bestFit="1" customWidth="1"/>
    <col min="9224" max="9224" width="5.28515625" style="2" bestFit="1" customWidth="1"/>
    <col min="9225" max="9225" width="9.140625" style="2"/>
    <col min="9226" max="9226" width="6.5703125" style="2" bestFit="1" customWidth="1"/>
    <col min="9227" max="9227" width="6.5703125" style="2" customWidth="1"/>
    <col min="9228" max="9229" width="7.42578125" style="2" bestFit="1" customWidth="1"/>
    <col min="9230" max="9230" width="5.42578125" style="2" bestFit="1" customWidth="1"/>
    <col min="9231" max="9231" width="7.42578125" style="2" bestFit="1" customWidth="1"/>
    <col min="9232" max="9232" width="5.42578125" style="2" bestFit="1" customWidth="1"/>
    <col min="9233" max="9233" width="7.42578125" style="2" bestFit="1" customWidth="1"/>
    <col min="9234" max="9234" width="6.42578125" style="2" bestFit="1" customWidth="1"/>
    <col min="9235" max="9236" width="5.42578125" style="2" bestFit="1" customWidth="1"/>
    <col min="9237" max="9237" width="7.42578125" style="2" bestFit="1" customWidth="1"/>
    <col min="9238" max="9239" width="5.42578125" style="2" bestFit="1" customWidth="1"/>
    <col min="9240" max="9240" width="7" style="2" customWidth="1"/>
    <col min="9241" max="9241" width="4.85546875" style="2" bestFit="1" customWidth="1"/>
    <col min="9242" max="9242" width="6" style="2" bestFit="1" customWidth="1"/>
    <col min="9243" max="9243" width="5.42578125" style="2" bestFit="1" customWidth="1"/>
    <col min="9244" max="9244" width="6.42578125" style="2" bestFit="1" customWidth="1"/>
    <col min="9245" max="9245" width="4.42578125" style="2" bestFit="1" customWidth="1"/>
    <col min="9246" max="9478" width="9.140625" style="2"/>
    <col min="9479" max="9479" width="29.85546875" style="2" bestFit="1" customWidth="1"/>
    <col min="9480" max="9480" width="5.28515625" style="2" bestFit="1" customWidth="1"/>
    <col min="9481" max="9481" width="9.140625" style="2"/>
    <col min="9482" max="9482" width="6.5703125" style="2" bestFit="1" customWidth="1"/>
    <col min="9483" max="9483" width="6.5703125" style="2" customWidth="1"/>
    <col min="9484" max="9485" width="7.42578125" style="2" bestFit="1" customWidth="1"/>
    <col min="9486" max="9486" width="5.42578125" style="2" bestFit="1" customWidth="1"/>
    <col min="9487" max="9487" width="7.42578125" style="2" bestFit="1" customWidth="1"/>
    <col min="9488" max="9488" width="5.42578125" style="2" bestFit="1" customWidth="1"/>
    <col min="9489" max="9489" width="7.42578125" style="2" bestFit="1" customWidth="1"/>
    <col min="9490" max="9490" width="6.42578125" style="2" bestFit="1" customWidth="1"/>
    <col min="9491" max="9492" width="5.42578125" style="2" bestFit="1" customWidth="1"/>
    <col min="9493" max="9493" width="7.42578125" style="2" bestFit="1" customWidth="1"/>
    <col min="9494" max="9495" width="5.42578125" style="2" bestFit="1" customWidth="1"/>
    <col min="9496" max="9496" width="7" style="2" customWidth="1"/>
    <col min="9497" max="9497" width="4.85546875" style="2" bestFit="1" customWidth="1"/>
    <col min="9498" max="9498" width="6" style="2" bestFit="1" customWidth="1"/>
    <col min="9499" max="9499" width="5.42578125" style="2" bestFit="1" customWidth="1"/>
    <col min="9500" max="9500" width="6.42578125" style="2" bestFit="1" customWidth="1"/>
    <col min="9501" max="9501" width="4.42578125" style="2" bestFit="1" customWidth="1"/>
    <col min="9502" max="9734" width="9.140625" style="2"/>
    <col min="9735" max="9735" width="29.85546875" style="2" bestFit="1" customWidth="1"/>
    <col min="9736" max="9736" width="5.28515625" style="2" bestFit="1" customWidth="1"/>
    <col min="9737" max="9737" width="9.140625" style="2"/>
    <col min="9738" max="9738" width="6.5703125" style="2" bestFit="1" customWidth="1"/>
    <col min="9739" max="9739" width="6.5703125" style="2" customWidth="1"/>
    <col min="9740" max="9741" width="7.42578125" style="2" bestFit="1" customWidth="1"/>
    <col min="9742" max="9742" width="5.42578125" style="2" bestFit="1" customWidth="1"/>
    <col min="9743" max="9743" width="7.42578125" style="2" bestFit="1" customWidth="1"/>
    <col min="9744" max="9744" width="5.42578125" style="2" bestFit="1" customWidth="1"/>
    <col min="9745" max="9745" width="7.42578125" style="2" bestFit="1" customWidth="1"/>
    <col min="9746" max="9746" width="6.42578125" style="2" bestFit="1" customWidth="1"/>
    <col min="9747" max="9748" width="5.42578125" style="2" bestFit="1" customWidth="1"/>
    <col min="9749" max="9749" width="7.42578125" style="2" bestFit="1" customWidth="1"/>
    <col min="9750" max="9751" width="5.42578125" style="2" bestFit="1" customWidth="1"/>
    <col min="9752" max="9752" width="7" style="2" customWidth="1"/>
    <col min="9753" max="9753" width="4.85546875" style="2" bestFit="1" customWidth="1"/>
    <col min="9754" max="9754" width="6" style="2" bestFit="1" customWidth="1"/>
    <col min="9755" max="9755" width="5.42578125" style="2" bestFit="1" customWidth="1"/>
    <col min="9756" max="9756" width="6.42578125" style="2" bestFit="1" customWidth="1"/>
    <col min="9757" max="9757" width="4.42578125" style="2" bestFit="1" customWidth="1"/>
    <col min="9758" max="9990" width="9.140625" style="2"/>
    <col min="9991" max="9991" width="29.85546875" style="2" bestFit="1" customWidth="1"/>
    <col min="9992" max="9992" width="5.28515625" style="2" bestFit="1" customWidth="1"/>
    <col min="9993" max="9993" width="9.140625" style="2"/>
    <col min="9994" max="9994" width="6.5703125" style="2" bestFit="1" customWidth="1"/>
    <col min="9995" max="9995" width="6.5703125" style="2" customWidth="1"/>
    <col min="9996" max="9997" width="7.42578125" style="2" bestFit="1" customWidth="1"/>
    <col min="9998" max="9998" width="5.42578125" style="2" bestFit="1" customWidth="1"/>
    <col min="9999" max="9999" width="7.42578125" style="2" bestFit="1" customWidth="1"/>
    <col min="10000" max="10000" width="5.42578125" style="2" bestFit="1" customWidth="1"/>
    <col min="10001" max="10001" width="7.42578125" style="2" bestFit="1" customWidth="1"/>
    <col min="10002" max="10002" width="6.42578125" style="2" bestFit="1" customWidth="1"/>
    <col min="10003" max="10004" width="5.42578125" style="2" bestFit="1" customWidth="1"/>
    <col min="10005" max="10005" width="7.42578125" style="2" bestFit="1" customWidth="1"/>
    <col min="10006" max="10007" width="5.42578125" style="2" bestFit="1" customWidth="1"/>
    <col min="10008" max="10008" width="7" style="2" customWidth="1"/>
    <col min="10009" max="10009" width="4.85546875" style="2" bestFit="1" customWidth="1"/>
    <col min="10010" max="10010" width="6" style="2" bestFit="1" customWidth="1"/>
    <col min="10011" max="10011" width="5.42578125" style="2" bestFit="1" customWidth="1"/>
    <col min="10012" max="10012" width="6.42578125" style="2" bestFit="1" customWidth="1"/>
    <col min="10013" max="10013" width="4.42578125" style="2" bestFit="1" customWidth="1"/>
    <col min="10014" max="10246" width="9.140625" style="2"/>
    <col min="10247" max="10247" width="29.85546875" style="2" bestFit="1" customWidth="1"/>
    <col min="10248" max="10248" width="5.28515625" style="2" bestFit="1" customWidth="1"/>
    <col min="10249" max="10249" width="9.140625" style="2"/>
    <col min="10250" max="10250" width="6.5703125" style="2" bestFit="1" customWidth="1"/>
    <col min="10251" max="10251" width="6.5703125" style="2" customWidth="1"/>
    <col min="10252" max="10253" width="7.42578125" style="2" bestFit="1" customWidth="1"/>
    <col min="10254" max="10254" width="5.42578125" style="2" bestFit="1" customWidth="1"/>
    <col min="10255" max="10255" width="7.42578125" style="2" bestFit="1" customWidth="1"/>
    <col min="10256" max="10256" width="5.42578125" style="2" bestFit="1" customWidth="1"/>
    <col min="10257" max="10257" width="7.42578125" style="2" bestFit="1" customWidth="1"/>
    <col min="10258" max="10258" width="6.42578125" style="2" bestFit="1" customWidth="1"/>
    <col min="10259" max="10260" width="5.42578125" style="2" bestFit="1" customWidth="1"/>
    <col min="10261" max="10261" width="7.42578125" style="2" bestFit="1" customWidth="1"/>
    <col min="10262" max="10263" width="5.42578125" style="2" bestFit="1" customWidth="1"/>
    <col min="10264" max="10264" width="7" style="2" customWidth="1"/>
    <col min="10265" max="10265" width="4.85546875" style="2" bestFit="1" customWidth="1"/>
    <col min="10266" max="10266" width="6" style="2" bestFit="1" customWidth="1"/>
    <col min="10267" max="10267" width="5.42578125" style="2" bestFit="1" customWidth="1"/>
    <col min="10268" max="10268" width="6.42578125" style="2" bestFit="1" customWidth="1"/>
    <col min="10269" max="10269" width="4.42578125" style="2" bestFit="1" customWidth="1"/>
    <col min="10270" max="10502" width="9.140625" style="2"/>
    <col min="10503" max="10503" width="29.85546875" style="2" bestFit="1" customWidth="1"/>
    <col min="10504" max="10504" width="5.28515625" style="2" bestFit="1" customWidth="1"/>
    <col min="10505" max="10505" width="9.140625" style="2"/>
    <col min="10506" max="10506" width="6.5703125" style="2" bestFit="1" customWidth="1"/>
    <col min="10507" max="10507" width="6.5703125" style="2" customWidth="1"/>
    <col min="10508" max="10509" width="7.42578125" style="2" bestFit="1" customWidth="1"/>
    <col min="10510" max="10510" width="5.42578125" style="2" bestFit="1" customWidth="1"/>
    <col min="10511" max="10511" width="7.42578125" style="2" bestFit="1" customWidth="1"/>
    <col min="10512" max="10512" width="5.42578125" style="2" bestFit="1" customWidth="1"/>
    <col min="10513" max="10513" width="7.42578125" style="2" bestFit="1" customWidth="1"/>
    <col min="10514" max="10514" width="6.42578125" style="2" bestFit="1" customWidth="1"/>
    <col min="10515" max="10516" width="5.42578125" style="2" bestFit="1" customWidth="1"/>
    <col min="10517" max="10517" width="7.42578125" style="2" bestFit="1" customWidth="1"/>
    <col min="10518" max="10519" width="5.42578125" style="2" bestFit="1" customWidth="1"/>
    <col min="10520" max="10520" width="7" style="2" customWidth="1"/>
    <col min="10521" max="10521" width="4.85546875" style="2" bestFit="1" customWidth="1"/>
    <col min="10522" max="10522" width="6" style="2" bestFit="1" customWidth="1"/>
    <col min="10523" max="10523" width="5.42578125" style="2" bestFit="1" customWidth="1"/>
    <col min="10524" max="10524" width="6.42578125" style="2" bestFit="1" customWidth="1"/>
    <col min="10525" max="10525" width="4.42578125" style="2" bestFit="1" customWidth="1"/>
    <col min="10526" max="10758" width="9.140625" style="2"/>
    <col min="10759" max="10759" width="29.85546875" style="2" bestFit="1" customWidth="1"/>
    <col min="10760" max="10760" width="5.28515625" style="2" bestFit="1" customWidth="1"/>
    <col min="10761" max="10761" width="9.140625" style="2"/>
    <col min="10762" max="10762" width="6.5703125" style="2" bestFit="1" customWidth="1"/>
    <col min="10763" max="10763" width="6.5703125" style="2" customWidth="1"/>
    <col min="10764" max="10765" width="7.42578125" style="2" bestFit="1" customWidth="1"/>
    <col min="10766" max="10766" width="5.42578125" style="2" bestFit="1" customWidth="1"/>
    <col min="10767" max="10767" width="7.42578125" style="2" bestFit="1" customWidth="1"/>
    <col min="10768" max="10768" width="5.42578125" style="2" bestFit="1" customWidth="1"/>
    <col min="10769" max="10769" width="7.42578125" style="2" bestFit="1" customWidth="1"/>
    <col min="10770" max="10770" width="6.42578125" style="2" bestFit="1" customWidth="1"/>
    <col min="10771" max="10772" width="5.42578125" style="2" bestFit="1" customWidth="1"/>
    <col min="10773" max="10773" width="7.42578125" style="2" bestFit="1" customWidth="1"/>
    <col min="10774" max="10775" width="5.42578125" style="2" bestFit="1" customWidth="1"/>
    <col min="10776" max="10776" width="7" style="2" customWidth="1"/>
    <col min="10777" max="10777" width="4.85546875" style="2" bestFit="1" customWidth="1"/>
    <col min="10778" max="10778" width="6" style="2" bestFit="1" customWidth="1"/>
    <col min="10779" max="10779" width="5.42578125" style="2" bestFit="1" customWidth="1"/>
    <col min="10780" max="10780" width="6.42578125" style="2" bestFit="1" customWidth="1"/>
    <col min="10781" max="10781" width="4.42578125" style="2" bestFit="1" customWidth="1"/>
    <col min="10782" max="11014" width="9.140625" style="2"/>
    <col min="11015" max="11015" width="29.85546875" style="2" bestFit="1" customWidth="1"/>
    <col min="11016" max="11016" width="5.28515625" style="2" bestFit="1" customWidth="1"/>
    <col min="11017" max="11017" width="9.140625" style="2"/>
    <col min="11018" max="11018" width="6.5703125" style="2" bestFit="1" customWidth="1"/>
    <col min="11019" max="11019" width="6.5703125" style="2" customWidth="1"/>
    <col min="11020" max="11021" width="7.42578125" style="2" bestFit="1" customWidth="1"/>
    <col min="11022" max="11022" width="5.42578125" style="2" bestFit="1" customWidth="1"/>
    <col min="11023" max="11023" width="7.42578125" style="2" bestFit="1" customWidth="1"/>
    <col min="11024" max="11024" width="5.42578125" style="2" bestFit="1" customWidth="1"/>
    <col min="11025" max="11025" width="7.42578125" style="2" bestFit="1" customWidth="1"/>
    <col min="11026" max="11026" width="6.42578125" style="2" bestFit="1" customWidth="1"/>
    <col min="11027" max="11028" width="5.42578125" style="2" bestFit="1" customWidth="1"/>
    <col min="11029" max="11029" width="7.42578125" style="2" bestFit="1" customWidth="1"/>
    <col min="11030" max="11031" width="5.42578125" style="2" bestFit="1" customWidth="1"/>
    <col min="11032" max="11032" width="7" style="2" customWidth="1"/>
    <col min="11033" max="11033" width="4.85546875" style="2" bestFit="1" customWidth="1"/>
    <col min="11034" max="11034" width="6" style="2" bestFit="1" customWidth="1"/>
    <col min="11035" max="11035" width="5.42578125" style="2" bestFit="1" customWidth="1"/>
    <col min="11036" max="11036" width="6.42578125" style="2" bestFit="1" customWidth="1"/>
    <col min="11037" max="11037" width="4.42578125" style="2" bestFit="1" customWidth="1"/>
    <col min="11038" max="11270" width="9.140625" style="2"/>
    <col min="11271" max="11271" width="29.85546875" style="2" bestFit="1" customWidth="1"/>
    <col min="11272" max="11272" width="5.28515625" style="2" bestFit="1" customWidth="1"/>
    <col min="11273" max="11273" width="9.140625" style="2"/>
    <col min="11274" max="11274" width="6.5703125" style="2" bestFit="1" customWidth="1"/>
    <col min="11275" max="11275" width="6.5703125" style="2" customWidth="1"/>
    <col min="11276" max="11277" width="7.42578125" style="2" bestFit="1" customWidth="1"/>
    <col min="11278" max="11278" width="5.42578125" style="2" bestFit="1" customWidth="1"/>
    <col min="11279" max="11279" width="7.42578125" style="2" bestFit="1" customWidth="1"/>
    <col min="11280" max="11280" width="5.42578125" style="2" bestFit="1" customWidth="1"/>
    <col min="11281" max="11281" width="7.42578125" style="2" bestFit="1" customWidth="1"/>
    <col min="11282" max="11282" width="6.42578125" style="2" bestFit="1" customWidth="1"/>
    <col min="11283" max="11284" width="5.42578125" style="2" bestFit="1" customWidth="1"/>
    <col min="11285" max="11285" width="7.42578125" style="2" bestFit="1" customWidth="1"/>
    <col min="11286" max="11287" width="5.42578125" style="2" bestFit="1" customWidth="1"/>
    <col min="11288" max="11288" width="7" style="2" customWidth="1"/>
    <col min="11289" max="11289" width="4.85546875" style="2" bestFit="1" customWidth="1"/>
    <col min="11290" max="11290" width="6" style="2" bestFit="1" customWidth="1"/>
    <col min="11291" max="11291" width="5.42578125" style="2" bestFit="1" customWidth="1"/>
    <col min="11292" max="11292" width="6.42578125" style="2" bestFit="1" customWidth="1"/>
    <col min="11293" max="11293" width="4.42578125" style="2" bestFit="1" customWidth="1"/>
    <col min="11294" max="11526" width="9.140625" style="2"/>
    <col min="11527" max="11527" width="29.85546875" style="2" bestFit="1" customWidth="1"/>
    <col min="11528" max="11528" width="5.28515625" style="2" bestFit="1" customWidth="1"/>
    <col min="11529" max="11529" width="9.140625" style="2"/>
    <col min="11530" max="11530" width="6.5703125" style="2" bestFit="1" customWidth="1"/>
    <col min="11531" max="11531" width="6.5703125" style="2" customWidth="1"/>
    <col min="11532" max="11533" width="7.42578125" style="2" bestFit="1" customWidth="1"/>
    <col min="11534" max="11534" width="5.42578125" style="2" bestFit="1" customWidth="1"/>
    <col min="11535" max="11535" width="7.42578125" style="2" bestFit="1" customWidth="1"/>
    <col min="11536" max="11536" width="5.42578125" style="2" bestFit="1" customWidth="1"/>
    <col min="11537" max="11537" width="7.42578125" style="2" bestFit="1" customWidth="1"/>
    <col min="11538" max="11538" width="6.42578125" style="2" bestFit="1" customWidth="1"/>
    <col min="11539" max="11540" width="5.42578125" style="2" bestFit="1" customWidth="1"/>
    <col min="11541" max="11541" width="7.42578125" style="2" bestFit="1" customWidth="1"/>
    <col min="11542" max="11543" width="5.42578125" style="2" bestFit="1" customWidth="1"/>
    <col min="11544" max="11544" width="7" style="2" customWidth="1"/>
    <col min="11545" max="11545" width="4.85546875" style="2" bestFit="1" customWidth="1"/>
    <col min="11546" max="11546" width="6" style="2" bestFit="1" customWidth="1"/>
    <col min="11547" max="11547" width="5.42578125" style="2" bestFit="1" customWidth="1"/>
    <col min="11548" max="11548" width="6.42578125" style="2" bestFit="1" customWidth="1"/>
    <col min="11549" max="11549" width="4.42578125" style="2" bestFit="1" customWidth="1"/>
    <col min="11550" max="11782" width="9.140625" style="2"/>
    <col min="11783" max="11783" width="29.85546875" style="2" bestFit="1" customWidth="1"/>
    <col min="11784" max="11784" width="5.28515625" style="2" bestFit="1" customWidth="1"/>
    <col min="11785" max="11785" width="9.140625" style="2"/>
    <col min="11786" max="11786" width="6.5703125" style="2" bestFit="1" customWidth="1"/>
    <col min="11787" max="11787" width="6.5703125" style="2" customWidth="1"/>
    <col min="11788" max="11789" width="7.42578125" style="2" bestFit="1" customWidth="1"/>
    <col min="11790" max="11790" width="5.42578125" style="2" bestFit="1" customWidth="1"/>
    <col min="11791" max="11791" width="7.42578125" style="2" bestFit="1" customWidth="1"/>
    <col min="11792" max="11792" width="5.42578125" style="2" bestFit="1" customWidth="1"/>
    <col min="11793" max="11793" width="7.42578125" style="2" bestFit="1" customWidth="1"/>
    <col min="11794" max="11794" width="6.42578125" style="2" bestFit="1" customWidth="1"/>
    <col min="11795" max="11796" width="5.42578125" style="2" bestFit="1" customWidth="1"/>
    <col min="11797" max="11797" width="7.42578125" style="2" bestFit="1" customWidth="1"/>
    <col min="11798" max="11799" width="5.42578125" style="2" bestFit="1" customWidth="1"/>
    <col min="11800" max="11800" width="7" style="2" customWidth="1"/>
    <col min="11801" max="11801" width="4.85546875" style="2" bestFit="1" customWidth="1"/>
    <col min="11802" max="11802" width="6" style="2" bestFit="1" customWidth="1"/>
    <col min="11803" max="11803" width="5.42578125" style="2" bestFit="1" customWidth="1"/>
    <col min="11804" max="11804" width="6.42578125" style="2" bestFit="1" customWidth="1"/>
    <col min="11805" max="11805" width="4.42578125" style="2" bestFit="1" customWidth="1"/>
    <col min="11806" max="12038" width="9.140625" style="2"/>
    <col min="12039" max="12039" width="29.85546875" style="2" bestFit="1" customWidth="1"/>
    <col min="12040" max="12040" width="5.28515625" style="2" bestFit="1" customWidth="1"/>
    <col min="12041" max="12041" width="9.140625" style="2"/>
    <col min="12042" max="12042" width="6.5703125" style="2" bestFit="1" customWidth="1"/>
    <col min="12043" max="12043" width="6.5703125" style="2" customWidth="1"/>
    <col min="12044" max="12045" width="7.42578125" style="2" bestFit="1" customWidth="1"/>
    <col min="12046" max="12046" width="5.42578125" style="2" bestFit="1" customWidth="1"/>
    <col min="12047" max="12047" width="7.42578125" style="2" bestFit="1" customWidth="1"/>
    <col min="12048" max="12048" width="5.42578125" style="2" bestFit="1" customWidth="1"/>
    <col min="12049" max="12049" width="7.42578125" style="2" bestFit="1" customWidth="1"/>
    <col min="12050" max="12050" width="6.42578125" style="2" bestFit="1" customWidth="1"/>
    <col min="12051" max="12052" width="5.42578125" style="2" bestFit="1" customWidth="1"/>
    <col min="12053" max="12053" width="7.42578125" style="2" bestFit="1" customWidth="1"/>
    <col min="12054" max="12055" width="5.42578125" style="2" bestFit="1" customWidth="1"/>
    <col min="12056" max="12056" width="7" style="2" customWidth="1"/>
    <col min="12057" max="12057" width="4.85546875" style="2" bestFit="1" customWidth="1"/>
    <col min="12058" max="12058" width="6" style="2" bestFit="1" customWidth="1"/>
    <col min="12059" max="12059" width="5.42578125" style="2" bestFit="1" customWidth="1"/>
    <col min="12060" max="12060" width="6.42578125" style="2" bestFit="1" customWidth="1"/>
    <col min="12061" max="12061" width="4.42578125" style="2" bestFit="1" customWidth="1"/>
    <col min="12062" max="12294" width="9.140625" style="2"/>
    <col min="12295" max="12295" width="29.85546875" style="2" bestFit="1" customWidth="1"/>
    <col min="12296" max="12296" width="5.28515625" style="2" bestFit="1" customWidth="1"/>
    <col min="12297" max="12297" width="9.140625" style="2"/>
    <col min="12298" max="12298" width="6.5703125" style="2" bestFit="1" customWidth="1"/>
    <col min="12299" max="12299" width="6.5703125" style="2" customWidth="1"/>
    <col min="12300" max="12301" width="7.42578125" style="2" bestFit="1" customWidth="1"/>
    <col min="12302" max="12302" width="5.42578125" style="2" bestFit="1" customWidth="1"/>
    <col min="12303" max="12303" width="7.42578125" style="2" bestFit="1" customWidth="1"/>
    <col min="12304" max="12304" width="5.42578125" style="2" bestFit="1" customWidth="1"/>
    <col min="12305" max="12305" width="7.42578125" style="2" bestFit="1" customWidth="1"/>
    <col min="12306" max="12306" width="6.42578125" style="2" bestFit="1" customWidth="1"/>
    <col min="12307" max="12308" width="5.42578125" style="2" bestFit="1" customWidth="1"/>
    <col min="12309" max="12309" width="7.42578125" style="2" bestFit="1" customWidth="1"/>
    <col min="12310" max="12311" width="5.42578125" style="2" bestFit="1" customWidth="1"/>
    <col min="12312" max="12312" width="7" style="2" customWidth="1"/>
    <col min="12313" max="12313" width="4.85546875" style="2" bestFit="1" customWidth="1"/>
    <col min="12314" max="12314" width="6" style="2" bestFit="1" customWidth="1"/>
    <col min="12315" max="12315" width="5.42578125" style="2" bestFit="1" customWidth="1"/>
    <col min="12316" max="12316" width="6.42578125" style="2" bestFit="1" customWidth="1"/>
    <col min="12317" max="12317" width="4.42578125" style="2" bestFit="1" customWidth="1"/>
    <col min="12318" max="12550" width="9.140625" style="2"/>
    <col min="12551" max="12551" width="29.85546875" style="2" bestFit="1" customWidth="1"/>
    <col min="12552" max="12552" width="5.28515625" style="2" bestFit="1" customWidth="1"/>
    <col min="12553" max="12553" width="9.140625" style="2"/>
    <col min="12554" max="12554" width="6.5703125" style="2" bestFit="1" customWidth="1"/>
    <col min="12555" max="12555" width="6.5703125" style="2" customWidth="1"/>
    <col min="12556" max="12557" width="7.42578125" style="2" bestFit="1" customWidth="1"/>
    <col min="12558" max="12558" width="5.42578125" style="2" bestFit="1" customWidth="1"/>
    <col min="12559" max="12559" width="7.42578125" style="2" bestFit="1" customWidth="1"/>
    <col min="12560" max="12560" width="5.42578125" style="2" bestFit="1" customWidth="1"/>
    <col min="12561" max="12561" width="7.42578125" style="2" bestFit="1" customWidth="1"/>
    <col min="12562" max="12562" width="6.42578125" style="2" bestFit="1" customWidth="1"/>
    <col min="12563" max="12564" width="5.42578125" style="2" bestFit="1" customWidth="1"/>
    <col min="12565" max="12565" width="7.42578125" style="2" bestFit="1" customWidth="1"/>
    <col min="12566" max="12567" width="5.42578125" style="2" bestFit="1" customWidth="1"/>
    <col min="12568" max="12568" width="7" style="2" customWidth="1"/>
    <col min="12569" max="12569" width="4.85546875" style="2" bestFit="1" customWidth="1"/>
    <col min="12570" max="12570" width="6" style="2" bestFit="1" customWidth="1"/>
    <col min="12571" max="12571" width="5.42578125" style="2" bestFit="1" customWidth="1"/>
    <col min="12572" max="12572" width="6.42578125" style="2" bestFit="1" customWidth="1"/>
    <col min="12573" max="12573" width="4.42578125" style="2" bestFit="1" customWidth="1"/>
    <col min="12574" max="12806" width="9.140625" style="2"/>
    <col min="12807" max="12807" width="29.85546875" style="2" bestFit="1" customWidth="1"/>
    <col min="12808" max="12808" width="5.28515625" style="2" bestFit="1" customWidth="1"/>
    <col min="12809" max="12809" width="9.140625" style="2"/>
    <col min="12810" max="12810" width="6.5703125" style="2" bestFit="1" customWidth="1"/>
    <col min="12811" max="12811" width="6.5703125" style="2" customWidth="1"/>
    <col min="12812" max="12813" width="7.42578125" style="2" bestFit="1" customWidth="1"/>
    <col min="12814" max="12814" width="5.42578125" style="2" bestFit="1" customWidth="1"/>
    <col min="12815" max="12815" width="7.42578125" style="2" bestFit="1" customWidth="1"/>
    <col min="12816" max="12816" width="5.42578125" style="2" bestFit="1" customWidth="1"/>
    <col min="12817" max="12817" width="7.42578125" style="2" bestFit="1" customWidth="1"/>
    <col min="12818" max="12818" width="6.42578125" style="2" bestFit="1" customWidth="1"/>
    <col min="12819" max="12820" width="5.42578125" style="2" bestFit="1" customWidth="1"/>
    <col min="12821" max="12821" width="7.42578125" style="2" bestFit="1" customWidth="1"/>
    <col min="12822" max="12823" width="5.42578125" style="2" bestFit="1" customWidth="1"/>
    <col min="12824" max="12824" width="7" style="2" customWidth="1"/>
    <col min="12825" max="12825" width="4.85546875" style="2" bestFit="1" customWidth="1"/>
    <col min="12826" max="12826" width="6" style="2" bestFit="1" customWidth="1"/>
    <col min="12827" max="12827" width="5.42578125" style="2" bestFit="1" customWidth="1"/>
    <col min="12828" max="12828" width="6.42578125" style="2" bestFit="1" customWidth="1"/>
    <col min="12829" max="12829" width="4.42578125" style="2" bestFit="1" customWidth="1"/>
    <col min="12830" max="13062" width="9.140625" style="2"/>
    <col min="13063" max="13063" width="29.85546875" style="2" bestFit="1" customWidth="1"/>
    <col min="13064" max="13064" width="5.28515625" style="2" bestFit="1" customWidth="1"/>
    <col min="13065" max="13065" width="9.140625" style="2"/>
    <col min="13066" max="13066" width="6.5703125" style="2" bestFit="1" customWidth="1"/>
    <col min="13067" max="13067" width="6.5703125" style="2" customWidth="1"/>
    <col min="13068" max="13069" width="7.42578125" style="2" bestFit="1" customWidth="1"/>
    <col min="13070" max="13070" width="5.42578125" style="2" bestFit="1" customWidth="1"/>
    <col min="13071" max="13071" width="7.42578125" style="2" bestFit="1" customWidth="1"/>
    <col min="13072" max="13072" width="5.42578125" style="2" bestFit="1" customWidth="1"/>
    <col min="13073" max="13073" width="7.42578125" style="2" bestFit="1" customWidth="1"/>
    <col min="13074" max="13074" width="6.42578125" style="2" bestFit="1" customWidth="1"/>
    <col min="13075" max="13076" width="5.42578125" style="2" bestFit="1" customWidth="1"/>
    <col min="13077" max="13077" width="7.42578125" style="2" bestFit="1" customWidth="1"/>
    <col min="13078" max="13079" width="5.42578125" style="2" bestFit="1" customWidth="1"/>
    <col min="13080" max="13080" width="7" style="2" customWidth="1"/>
    <col min="13081" max="13081" width="4.85546875" style="2" bestFit="1" customWidth="1"/>
    <col min="13082" max="13082" width="6" style="2" bestFit="1" customWidth="1"/>
    <col min="13083" max="13083" width="5.42578125" style="2" bestFit="1" customWidth="1"/>
    <col min="13084" max="13084" width="6.42578125" style="2" bestFit="1" customWidth="1"/>
    <col min="13085" max="13085" width="4.42578125" style="2" bestFit="1" customWidth="1"/>
    <col min="13086" max="13318" width="9.140625" style="2"/>
    <col min="13319" max="13319" width="29.85546875" style="2" bestFit="1" customWidth="1"/>
    <col min="13320" max="13320" width="5.28515625" style="2" bestFit="1" customWidth="1"/>
    <col min="13321" max="13321" width="9.140625" style="2"/>
    <col min="13322" max="13322" width="6.5703125" style="2" bestFit="1" customWidth="1"/>
    <col min="13323" max="13323" width="6.5703125" style="2" customWidth="1"/>
    <col min="13324" max="13325" width="7.42578125" style="2" bestFit="1" customWidth="1"/>
    <col min="13326" max="13326" width="5.42578125" style="2" bestFit="1" customWidth="1"/>
    <col min="13327" max="13327" width="7.42578125" style="2" bestFit="1" customWidth="1"/>
    <col min="13328" max="13328" width="5.42578125" style="2" bestFit="1" customWidth="1"/>
    <col min="13329" max="13329" width="7.42578125" style="2" bestFit="1" customWidth="1"/>
    <col min="13330" max="13330" width="6.42578125" style="2" bestFit="1" customWidth="1"/>
    <col min="13331" max="13332" width="5.42578125" style="2" bestFit="1" customWidth="1"/>
    <col min="13333" max="13333" width="7.42578125" style="2" bestFit="1" customWidth="1"/>
    <col min="13334" max="13335" width="5.42578125" style="2" bestFit="1" customWidth="1"/>
    <col min="13336" max="13336" width="7" style="2" customWidth="1"/>
    <col min="13337" max="13337" width="4.85546875" style="2" bestFit="1" customWidth="1"/>
    <col min="13338" max="13338" width="6" style="2" bestFit="1" customWidth="1"/>
    <col min="13339" max="13339" width="5.42578125" style="2" bestFit="1" customWidth="1"/>
    <col min="13340" max="13340" width="6.42578125" style="2" bestFit="1" customWidth="1"/>
    <col min="13341" max="13341" width="4.42578125" style="2" bestFit="1" customWidth="1"/>
    <col min="13342" max="13574" width="9.140625" style="2"/>
    <col min="13575" max="13575" width="29.85546875" style="2" bestFit="1" customWidth="1"/>
    <col min="13576" max="13576" width="5.28515625" style="2" bestFit="1" customWidth="1"/>
    <col min="13577" max="13577" width="9.140625" style="2"/>
    <col min="13578" max="13578" width="6.5703125" style="2" bestFit="1" customWidth="1"/>
    <col min="13579" max="13579" width="6.5703125" style="2" customWidth="1"/>
    <col min="13580" max="13581" width="7.42578125" style="2" bestFit="1" customWidth="1"/>
    <col min="13582" max="13582" width="5.42578125" style="2" bestFit="1" customWidth="1"/>
    <col min="13583" max="13583" width="7.42578125" style="2" bestFit="1" customWidth="1"/>
    <col min="13584" max="13584" width="5.42578125" style="2" bestFit="1" customWidth="1"/>
    <col min="13585" max="13585" width="7.42578125" style="2" bestFit="1" customWidth="1"/>
    <col min="13586" max="13586" width="6.42578125" style="2" bestFit="1" customWidth="1"/>
    <col min="13587" max="13588" width="5.42578125" style="2" bestFit="1" customWidth="1"/>
    <col min="13589" max="13589" width="7.42578125" style="2" bestFit="1" customWidth="1"/>
    <col min="13590" max="13591" width="5.42578125" style="2" bestFit="1" customWidth="1"/>
    <col min="13592" max="13592" width="7" style="2" customWidth="1"/>
    <col min="13593" max="13593" width="4.85546875" style="2" bestFit="1" customWidth="1"/>
    <col min="13594" max="13594" width="6" style="2" bestFit="1" customWidth="1"/>
    <col min="13595" max="13595" width="5.42578125" style="2" bestFit="1" customWidth="1"/>
    <col min="13596" max="13596" width="6.42578125" style="2" bestFit="1" customWidth="1"/>
    <col min="13597" max="13597" width="4.42578125" style="2" bestFit="1" customWidth="1"/>
    <col min="13598" max="13830" width="9.140625" style="2"/>
    <col min="13831" max="13831" width="29.85546875" style="2" bestFit="1" customWidth="1"/>
    <col min="13832" max="13832" width="5.28515625" style="2" bestFit="1" customWidth="1"/>
    <col min="13833" max="13833" width="9.140625" style="2"/>
    <col min="13834" max="13834" width="6.5703125" style="2" bestFit="1" customWidth="1"/>
    <col min="13835" max="13835" width="6.5703125" style="2" customWidth="1"/>
    <col min="13836" max="13837" width="7.42578125" style="2" bestFit="1" customWidth="1"/>
    <col min="13838" max="13838" width="5.42578125" style="2" bestFit="1" customWidth="1"/>
    <col min="13839" max="13839" width="7.42578125" style="2" bestFit="1" customWidth="1"/>
    <col min="13840" max="13840" width="5.42578125" style="2" bestFit="1" customWidth="1"/>
    <col min="13841" max="13841" width="7.42578125" style="2" bestFit="1" customWidth="1"/>
    <col min="13842" max="13842" width="6.42578125" style="2" bestFit="1" customWidth="1"/>
    <col min="13843" max="13844" width="5.42578125" style="2" bestFit="1" customWidth="1"/>
    <col min="13845" max="13845" width="7.42578125" style="2" bestFit="1" customWidth="1"/>
    <col min="13846" max="13847" width="5.42578125" style="2" bestFit="1" customWidth="1"/>
    <col min="13848" max="13848" width="7" style="2" customWidth="1"/>
    <col min="13849" max="13849" width="4.85546875" style="2" bestFit="1" customWidth="1"/>
    <col min="13850" max="13850" width="6" style="2" bestFit="1" customWidth="1"/>
    <col min="13851" max="13851" width="5.42578125" style="2" bestFit="1" customWidth="1"/>
    <col min="13852" max="13852" width="6.42578125" style="2" bestFit="1" customWidth="1"/>
    <col min="13853" max="13853" width="4.42578125" style="2" bestFit="1" customWidth="1"/>
    <col min="13854" max="14086" width="9.140625" style="2"/>
    <col min="14087" max="14087" width="29.85546875" style="2" bestFit="1" customWidth="1"/>
    <col min="14088" max="14088" width="5.28515625" style="2" bestFit="1" customWidth="1"/>
    <col min="14089" max="14089" width="9.140625" style="2"/>
    <col min="14090" max="14090" width="6.5703125" style="2" bestFit="1" customWidth="1"/>
    <col min="14091" max="14091" width="6.5703125" style="2" customWidth="1"/>
    <col min="14092" max="14093" width="7.42578125" style="2" bestFit="1" customWidth="1"/>
    <col min="14094" max="14094" width="5.42578125" style="2" bestFit="1" customWidth="1"/>
    <col min="14095" max="14095" width="7.42578125" style="2" bestFit="1" customWidth="1"/>
    <col min="14096" max="14096" width="5.42578125" style="2" bestFit="1" customWidth="1"/>
    <col min="14097" max="14097" width="7.42578125" style="2" bestFit="1" customWidth="1"/>
    <col min="14098" max="14098" width="6.42578125" style="2" bestFit="1" customWidth="1"/>
    <col min="14099" max="14100" width="5.42578125" style="2" bestFit="1" customWidth="1"/>
    <col min="14101" max="14101" width="7.42578125" style="2" bestFit="1" customWidth="1"/>
    <col min="14102" max="14103" width="5.42578125" style="2" bestFit="1" customWidth="1"/>
    <col min="14104" max="14104" width="7" style="2" customWidth="1"/>
    <col min="14105" max="14105" width="4.85546875" style="2" bestFit="1" customWidth="1"/>
    <col min="14106" max="14106" width="6" style="2" bestFit="1" customWidth="1"/>
    <col min="14107" max="14107" width="5.42578125" style="2" bestFit="1" customWidth="1"/>
    <col min="14108" max="14108" width="6.42578125" style="2" bestFit="1" customWidth="1"/>
    <col min="14109" max="14109" width="4.42578125" style="2" bestFit="1" customWidth="1"/>
    <col min="14110" max="14342" width="9.140625" style="2"/>
    <col min="14343" max="14343" width="29.85546875" style="2" bestFit="1" customWidth="1"/>
    <col min="14344" max="14344" width="5.28515625" style="2" bestFit="1" customWidth="1"/>
    <col min="14345" max="14345" width="9.140625" style="2"/>
    <col min="14346" max="14346" width="6.5703125" style="2" bestFit="1" customWidth="1"/>
    <col min="14347" max="14347" width="6.5703125" style="2" customWidth="1"/>
    <col min="14348" max="14349" width="7.42578125" style="2" bestFit="1" customWidth="1"/>
    <col min="14350" max="14350" width="5.42578125" style="2" bestFit="1" customWidth="1"/>
    <col min="14351" max="14351" width="7.42578125" style="2" bestFit="1" customWidth="1"/>
    <col min="14352" max="14352" width="5.42578125" style="2" bestFit="1" customWidth="1"/>
    <col min="14353" max="14353" width="7.42578125" style="2" bestFit="1" customWidth="1"/>
    <col min="14354" max="14354" width="6.42578125" style="2" bestFit="1" customWidth="1"/>
    <col min="14355" max="14356" width="5.42578125" style="2" bestFit="1" customWidth="1"/>
    <col min="14357" max="14357" width="7.42578125" style="2" bestFit="1" customWidth="1"/>
    <col min="14358" max="14359" width="5.42578125" style="2" bestFit="1" customWidth="1"/>
    <col min="14360" max="14360" width="7" style="2" customWidth="1"/>
    <col min="14361" max="14361" width="4.85546875" style="2" bestFit="1" customWidth="1"/>
    <col min="14362" max="14362" width="6" style="2" bestFit="1" customWidth="1"/>
    <col min="14363" max="14363" width="5.42578125" style="2" bestFit="1" customWidth="1"/>
    <col min="14364" max="14364" width="6.42578125" style="2" bestFit="1" customWidth="1"/>
    <col min="14365" max="14365" width="4.42578125" style="2" bestFit="1" customWidth="1"/>
    <col min="14366" max="14598" width="9.140625" style="2"/>
    <col min="14599" max="14599" width="29.85546875" style="2" bestFit="1" customWidth="1"/>
    <col min="14600" max="14600" width="5.28515625" style="2" bestFit="1" customWidth="1"/>
    <col min="14601" max="14601" width="9.140625" style="2"/>
    <col min="14602" max="14602" width="6.5703125" style="2" bestFit="1" customWidth="1"/>
    <col min="14603" max="14603" width="6.5703125" style="2" customWidth="1"/>
    <col min="14604" max="14605" width="7.42578125" style="2" bestFit="1" customWidth="1"/>
    <col min="14606" max="14606" width="5.42578125" style="2" bestFit="1" customWidth="1"/>
    <col min="14607" max="14607" width="7.42578125" style="2" bestFit="1" customWidth="1"/>
    <col min="14608" max="14608" width="5.42578125" style="2" bestFit="1" customWidth="1"/>
    <col min="14609" max="14609" width="7.42578125" style="2" bestFit="1" customWidth="1"/>
    <col min="14610" max="14610" width="6.42578125" style="2" bestFit="1" customWidth="1"/>
    <col min="14611" max="14612" width="5.42578125" style="2" bestFit="1" customWidth="1"/>
    <col min="14613" max="14613" width="7.42578125" style="2" bestFit="1" customWidth="1"/>
    <col min="14614" max="14615" width="5.42578125" style="2" bestFit="1" customWidth="1"/>
    <col min="14616" max="14616" width="7" style="2" customWidth="1"/>
    <col min="14617" max="14617" width="4.85546875" style="2" bestFit="1" customWidth="1"/>
    <col min="14618" max="14618" width="6" style="2" bestFit="1" customWidth="1"/>
    <col min="14619" max="14619" width="5.42578125" style="2" bestFit="1" customWidth="1"/>
    <col min="14620" max="14620" width="6.42578125" style="2" bestFit="1" customWidth="1"/>
    <col min="14621" max="14621" width="4.42578125" style="2" bestFit="1" customWidth="1"/>
    <col min="14622" max="14854" width="9.140625" style="2"/>
    <col min="14855" max="14855" width="29.85546875" style="2" bestFit="1" customWidth="1"/>
    <col min="14856" max="14856" width="5.28515625" style="2" bestFit="1" customWidth="1"/>
    <col min="14857" max="14857" width="9.140625" style="2"/>
    <col min="14858" max="14858" width="6.5703125" style="2" bestFit="1" customWidth="1"/>
    <col min="14859" max="14859" width="6.5703125" style="2" customWidth="1"/>
    <col min="14860" max="14861" width="7.42578125" style="2" bestFit="1" customWidth="1"/>
    <col min="14862" max="14862" width="5.42578125" style="2" bestFit="1" customWidth="1"/>
    <col min="14863" max="14863" width="7.42578125" style="2" bestFit="1" customWidth="1"/>
    <col min="14864" max="14864" width="5.42578125" style="2" bestFit="1" customWidth="1"/>
    <col min="14865" max="14865" width="7.42578125" style="2" bestFit="1" customWidth="1"/>
    <col min="14866" max="14866" width="6.42578125" style="2" bestFit="1" customWidth="1"/>
    <col min="14867" max="14868" width="5.42578125" style="2" bestFit="1" customWidth="1"/>
    <col min="14869" max="14869" width="7.42578125" style="2" bestFit="1" customWidth="1"/>
    <col min="14870" max="14871" width="5.42578125" style="2" bestFit="1" customWidth="1"/>
    <col min="14872" max="14872" width="7" style="2" customWidth="1"/>
    <col min="14873" max="14873" width="4.85546875" style="2" bestFit="1" customWidth="1"/>
    <col min="14874" max="14874" width="6" style="2" bestFit="1" customWidth="1"/>
    <col min="14875" max="14875" width="5.42578125" style="2" bestFit="1" customWidth="1"/>
    <col min="14876" max="14876" width="6.42578125" style="2" bestFit="1" customWidth="1"/>
    <col min="14877" max="14877" width="4.42578125" style="2" bestFit="1" customWidth="1"/>
    <col min="14878" max="15110" width="9.140625" style="2"/>
    <col min="15111" max="15111" width="29.85546875" style="2" bestFit="1" customWidth="1"/>
    <col min="15112" max="15112" width="5.28515625" style="2" bestFit="1" customWidth="1"/>
    <col min="15113" max="15113" width="9.140625" style="2"/>
    <col min="15114" max="15114" width="6.5703125" style="2" bestFit="1" customWidth="1"/>
    <col min="15115" max="15115" width="6.5703125" style="2" customWidth="1"/>
    <col min="15116" max="15117" width="7.42578125" style="2" bestFit="1" customWidth="1"/>
    <col min="15118" max="15118" width="5.42578125" style="2" bestFit="1" customWidth="1"/>
    <col min="15119" max="15119" width="7.42578125" style="2" bestFit="1" customWidth="1"/>
    <col min="15120" max="15120" width="5.42578125" style="2" bestFit="1" customWidth="1"/>
    <col min="15121" max="15121" width="7.42578125" style="2" bestFit="1" customWidth="1"/>
    <col min="15122" max="15122" width="6.42578125" style="2" bestFit="1" customWidth="1"/>
    <col min="15123" max="15124" width="5.42578125" style="2" bestFit="1" customWidth="1"/>
    <col min="15125" max="15125" width="7.42578125" style="2" bestFit="1" customWidth="1"/>
    <col min="15126" max="15127" width="5.42578125" style="2" bestFit="1" customWidth="1"/>
    <col min="15128" max="15128" width="7" style="2" customWidth="1"/>
    <col min="15129" max="15129" width="4.85546875" style="2" bestFit="1" customWidth="1"/>
    <col min="15130" max="15130" width="6" style="2" bestFit="1" customWidth="1"/>
    <col min="15131" max="15131" width="5.42578125" style="2" bestFit="1" customWidth="1"/>
    <col min="15132" max="15132" width="6.42578125" style="2" bestFit="1" customWidth="1"/>
    <col min="15133" max="15133" width="4.42578125" style="2" bestFit="1" customWidth="1"/>
    <col min="15134" max="15366" width="9.140625" style="2"/>
    <col min="15367" max="15367" width="29.85546875" style="2" bestFit="1" customWidth="1"/>
    <col min="15368" max="15368" width="5.28515625" style="2" bestFit="1" customWidth="1"/>
    <col min="15369" max="15369" width="9.140625" style="2"/>
    <col min="15370" max="15370" width="6.5703125" style="2" bestFit="1" customWidth="1"/>
    <col min="15371" max="15371" width="6.5703125" style="2" customWidth="1"/>
    <col min="15372" max="15373" width="7.42578125" style="2" bestFit="1" customWidth="1"/>
    <col min="15374" max="15374" width="5.42578125" style="2" bestFit="1" customWidth="1"/>
    <col min="15375" max="15375" width="7.42578125" style="2" bestFit="1" customWidth="1"/>
    <col min="15376" max="15376" width="5.42578125" style="2" bestFit="1" customWidth="1"/>
    <col min="15377" max="15377" width="7.42578125" style="2" bestFit="1" customWidth="1"/>
    <col min="15378" max="15378" width="6.42578125" style="2" bestFit="1" customWidth="1"/>
    <col min="15379" max="15380" width="5.42578125" style="2" bestFit="1" customWidth="1"/>
    <col min="15381" max="15381" width="7.42578125" style="2" bestFit="1" customWidth="1"/>
    <col min="15382" max="15383" width="5.42578125" style="2" bestFit="1" customWidth="1"/>
    <col min="15384" max="15384" width="7" style="2" customWidth="1"/>
    <col min="15385" max="15385" width="4.85546875" style="2" bestFit="1" customWidth="1"/>
    <col min="15386" max="15386" width="6" style="2" bestFit="1" customWidth="1"/>
    <col min="15387" max="15387" width="5.42578125" style="2" bestFit="1" customWidth="1"/>
    <col min="15388" max="15388" width="6.42578125" style="2" bestFit="1" customWidth="1"/>
    <col min="15389" max="15389" width="4.42578125" style="2" bestFit="1" customWidth="1"/>
    <col min="15390" max="15622" width="9.140625" style="2"/>
    <col min="15623" max="15623" width="29.85546875" style="2" bestFit="1" customWidth="1"/>
    <col min="15624" max="15624" width="5.28515625" style="2" bestFit="1" customWidth="1"/>
    <col min="15625" max="15625" width="9.140625" style="2"/>
    <col min="15626" max="15626" width="6.5703125" style="2" bestFit="1" customWidth="1"/>
    <col min="15627" max="15627" width="6.5703125" style="2" customWidth="1"/>
    <col min="15628" max="15629" width="7.42578125" style="2" bestFit="1" customWidth="1"/>
    <col min="15630" max="15630" width="5.42578125" style="2" bestFit="1" customWidth="1"/>
    <col min="15631" max="15631" width="7.42578125" style="2" bestFit="1" customWidth="1"/>
    <col min="15632" max="15632" width="5.42578125" style="2" bestFit="1" customWidth="1"/>
    <col min="15633" max="15633" width="7.42578125" style="2" bestFit="1" customWidth="1"/>
    <col min="15634" max="15634" width="6.42578125" style="2" bestFit="1" customWidth="1"/>
    <col min="15635" max="15636" width="5.42578125" style="2" bestFit="1" customWidth="1"/>
    <col min="15637" max="15637" width="7.42578125" style="2" bestFit="1" customWidth="1"/>
    <col min="15638" max="15639" width="5.42578125" style="2" bestFit="1" customWidth="1"/>
    <col min="15640" max="15640" width="7" style="2" customWidth="1"/>
    <col min="15641" max="15641" width="4.85546875" style="2" bestFit="1" customWidth="1"/>
    <col min="15642" max="15642" width="6" style="2" bestFit="1" customWidth="1"/>
    <col min="15643" max="15643" width="5.42578125" style="2" bestFit="1" customWidth="1"/>
    <col min="15644" max="15644" width="6.42578125" style="2" bestFit="1" customWidth="1"/>
    <col min="15645" max="15645" width="4.42578125" style="2" bestFit="1" customWidth="1"/>
    <col min="15646" max="15878" width="9.140625" style="2"/>
    <col min="15879" max="15879" width="29.85546875" style="2" bestFit="1" customWidth="1"/>
    <col min="15880" max="15880" width="5.28515625" style="2" bestFit="1" customWidth="1"/>
    <col min="15881" max="15881" width="9.140625" style="2"/>
    <col min="15882" max="15882" width="6.5703125" style="2" bestFit="1" customWidth="1"/>
    <col min="15883" max="15883" width="6.5703125" style="2" customWidth="1"/>
    <col min="15884" max="15885" width="7.42578125" style="2" bestFit="1" customWidth="1"/>
    <col min="15886" max="15886" width="5.42578125" style="2" bestFit="1" customWidth="1"/>
    <col min="15887" max="15887" width="7.42578125" style="2" bestFit="1" customWidth="1"/>
    <col min="15888" max="15888" width="5.42578125" style="2" bestFit="1" customWidth="1"/>
    <col min="15889" max="15889" width="7.42578125" style="2" bestFit="1" customWidth="1"/>
    <col min="15890" max="15890" width="6.42578125" style="2" bestFit="1" customWidth="1"/>
    <col min="15891" max="15892" width="5.42578125" style="2" bestFit="1" customWidth="1"/>
    <col min="15893" max="15893" width="7.42578125" style="2" bestFit="1" customWidth="1"/>
    <col min="15894" max="15895" width="5.42578125" style="2" bestFit="1" customWidth="1"/>
    <col min="15896" max="15896" width="7" style="2" customWidth="1"/>
    <col min="15897" max="15897" width="4.85546875" style="2" bestFit="1" customWidth="1"/>
    <col min="15898" max="15898" width="6" style="2" bestFit="1" customWidth="1"/>
    <col min="15899" max="15899" width="5.42578125" style="2" bestFit="1" customWidth="1"/>
    <col min="15900" max="15900" width="6.42578125" style="2" bestFit="1" customWidth="1"/>
    <col min="15901" max="15901" width="4.42578125" style="2" bestFit="1" customWidth="1"/>
    <col min="15902" max="16134" width="9.140625" style="2"/>
    <col min="16135" max="16135" width="29.85546875" style="2" bestFit="1" customWidth="1"/>
    <col min="16136" max="16136" width="5.28515625" style="2" bestFit="1" customWidth="1"/>
    <col min="16137" max="16137" width="9.140625" style="2"/>
    <col min="16138" max="16138" width="6.5703125" style="2" bestFit="1" customWidth="1"/>
    <col min="16139" max="16139" width="6.5703125" style="2" customWidth="1"/>
    <col min="16140" max="16141" width="7.42578125" style="2" bestFit="1" customWidth="1"/>
    <col min="16142" max="16142" width="5.42578125" style="2" bestFit="1" customWidth="1"/>
    <col min="16143" max="16143" width="7.42578125" style="2" bestFit="1" customWidth="1"/>
    <col min="16144" max="16144" width="5.42578125" style="2" bestFit="1" customWidth="1"/>
    <col min="16145" max="16145" width="7.42578125" style="2" bestFit="1" customWidth="1"/>
    <col min="16146" max="16146" width="6.42578125" style="2" bestFit="1" customWidth="1"/>
    <col min="16147" max="16148" width="5.42578125" style="2" bestFit="1" customWidth="1"/>
    <col min="16149" max="16149" width="7.42578125" style="2" bestFit="1" customWidth="1"/>
    <col min="16150" max="16151" width="5.42578125" style="2" bestFit="1" customWidth="1"/>
    <col min="16152" max="16152" width="7" style="2" customWidth="1"/>
    <col min="16153" max="16153" width="4.85546875" style="2" bestFit="1" customWidth="1"/>
    <col min="16154" max="16154" width="6" style="2" bestFit="1" customWidth="1"/>
    <col min="16155" max="16155" width="5.42578125" style="2" bestFit="1" customWidth="1"/>
    <col min="16156" max="16156" width="6.42578125" style="2" bestFit="1" customWidth="1"/>
    <col min="16157" max="16157" width="4.42578125" style="2" bestFit="1" customWidth="1"/>
    <col min="16158" max="16384" width="9.140625" style="2"/>
  </cols>
  <sheetData>
    <row r="1" spans="1:29" x14ac:dyDescent="0.25">
      <c r="B1" s="14"/>
      <c r="C1" s="15"/>
      <c r="D1" s="249" t="s">
        <v>276</v>
      </c>
      <c r="E1" s="15"/>
      <c r="F1" s="16"/>
      <c r="G1" s="16"/>
      <c r="H1" s="16"/>
      <c r="I1" s="16"/>
      <c r="J1" s="16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3" spans="1:29" s="8" customFormat="1" ht="94.5" customHeight="1" x14ac:dyDescent="0.2">
      <c r="A3" s="4" t="s">
        <v>1</v>
      </c>
      <c r="B3" s="6" t="s">
        <v>7</v>
      </c>
      <c r="C3" s="4" t="s">
        <v>2</v>
      </c>
      <c r="D3" s="5" t="s">
        <v>11</v>
      </c>
      <c r="E3" s="5" t="s">
        <v>10</v>
      </c>
      <c r="F3" s="10" t="s">
        <v>41</v>
      </c>
      <c r="G3" s="10" t="s">
        <v>260</v>
      </c>
      <c r="H3" s="10" t="s">
        <v>122</v>
      </c>
      <c r="I3" s="10" t="s">
        <v>176</v>
      </c>
      <c r="J3" s="10" t="s">
        <v>75</v>
      </c>
      <c r="K3" s="10" t="s">
        <v>56</v>
      </c>
      <c r="L3" s="10" t="s">
        <v>19</v>
      </c>
      <c r="M3" s="10" t="s">
        <v>9</v>
      </c>
      <c r="N3" s="10" t="s">
        <v>17</v>
      </c>
      <c r="O3" s="10" t="s">
        <v>14</v>
      </c>
      <c r="P3" s="10" t="s">
        <v>6</v>
      </c>
      <c r="Q3" s="6" t="s">
        <v>0</v>
      </c>
      <c r="R3" s="6" t="s">
        <v>23</v>
      </c>
      <c r="S3" s="6" t="s">
        <v>5</v>
      </c>
      <c r="T3" s="6" t="s">
        <v>15</v>
      </c>
      <c r="U3" s="6" t="s">
        <v>40</v>
      </c>
      <c r="V3" s="6" t="s">
        <v>38</v>
      </c>
      <c r="W3" s="6" t="s">
        <v>18</v>
      </c>
      <c r="X3" s="6" t="s">
        <v>57</v>
      </c>
      <c r="Y3" s="7" t="s">
        <v>8</v>
      </c>
      <c r="Z3" s="7" t="s">
        <v>13</v>
      </c>
      <c r="AA3" s="7" t="s">
        <v>54</v>
      </c>
      <c r="AB3" s="7" t="s">
        <v>3</v>
      </c>
      <c r="AC3" s="7" t="s">
        <v>175</v>
      </c>
    </row>
    <row r="4" spans="1:29" s="9" customFormat="1" ht="13.5" thickBot="1" x14ac:dyDescent="0.25">
      <c r="A4" s="38" t="s">
        <v>4</v>
      </c>
      <c r="B4" s="38"/>
      <c r="C4" s="25"/>
      <c r="D4" s="39"/>
      <c r="E4" s="40"/>
      <c r="F4" s="41">
        <v>1551</v>
      </c>
      <c r="G4" s="41">
        <v>156</v>
      </c>
      <c r="H4" s="41">
        <v>4139</v>
      </c>
      <c r="I4" s="41">
        <v>452</v>
      </c>
      <c r="J4" s="41">
        <v>4500</v>
      </c>
      <c r="K4" s="41">
        <v>50</v>
      </c>
      <c r="L4" s="41">
        <v>5001</v>
      </c>
      <c r="M4" s="41">
        <v>5002</v>
      </c>
      <c r="N4" s="41">
        <v>5005</v>
      </c>
      <c r="O4" s="41">
        <v>505</v>
      </c>
      <c r="P4" s="41">
        <v>506</v>
      </c>
      <c r="Q4" s="42">
        <v>5500</v>
      </c>
      <c r="R4" s="42">
        <v>5502</v>
      </c>
      <c r="S4" s="42">
        <v>5503</v>
      </c>
      <c r="T4" s="42">
        <v>5504</v>
      </c>
      <c r="U4" s="42">
        <v>5511</v>
      </c>
      <c r="V4" s="42">
        <v>5512</v>
      </c>
      <c r="W4" s="42">
        <v>5513</v>
      </c>
      <c r="X4" s="42">
        <v>5514</v>
      </c>
      <c r="Y4" s="42">
        <v>5515</v>
      </c>
      <c r="Z4" s="42">
        <v>5522</v>
      </c>
      <c r="AA4" s="42">
        <v>5524</v>
      </c>
      <c r="AB4" s="42">
        <v>5525</v>
      </c>
      <c r="AC4" s="42">
        <v>601</v>
      </c>
    </row>
    <row r="5" spans="1:29" s="9" customFormat="1" ht="28.5" customHeight="1" thickBot="1" x14ac:dyDescent="0.25">
      <c r="A5" s="43" t="s">
        <v>22</v>
      </c>
      <c r="B5" s="43"/>
      <c r="C5" s="44"/>
      <c r="D5" s="45"/>
      <c r="E5" s="121">
        <f>SUM(F5:K5,Q5:AC5)</f>
        <v>0</v>
      </c>
      <c r="F5" s="46">
        <f>SUM(F6,F8,F15,F21,F26,F27,F33,F37,F41)</f>
        <v>-33400</v>
      </c>
      <c r="G5" s="46">
        <f t="shared" ref="G5:AC5" si="0">SUM(G6,G8,G15,G21,G26,G27,G33,G37,G41)</f>
        <v>3370</v>
      </c>
      <c r="H5" s="46">
        <f t="shared" si="0"/>
        <v>16500</v>
      </c>
      <c r="I5" s="46">
        <f t="shared" si="0"/>
        <v>1866</v>
      </c>
      <c r="J5" s="46">
        <f t="shared" si="0"/>
        <v>9207</v>
      </c>
      <c r="K5" s="46">
        <f t="shared" si="0"/>
        <v>11480</v>
      </c>
      <c r="L5" s="46">
        <f t="shared" si="0"/>
        <v>-11220</v>
      </c>
      <c r="M5" s="46">
        <f t="shared" si="0"/>
        <v>23781</v>
      </c>
      <c r="N5" s="46">
        <f t="shared" si="0"/>
        <v>-9091</v>
      </c>
      <c r="O5" s="46">
        <f t="shared" si="0"/>
        <v>4134</v>
      </c>
      <c r="P5" s="46">
        <f t="shared" si="0"/>
        <v>3876</v>
      </c>
      <c r="Q5" s="46">
        <f t="shared" si="0"/>
        <v>-12968</v>
      </c>
      <c r="R5" s="46">
        <f t="shared" si="0"/>
        <v>-6721</v>
      </c>
      <c r="S5" s="46">
        <f t="shared" si="0"/>
        <v>-3676</v>
      </c>
      <c r="T5" s="46">
        <f t="shared" si="0"/>
        <v>-830</v>
      </c>
      <c r="U5" s="46">
        <f t="shared" si="0"/>
        <v>11993</v>
      </c>
      <c r="V5" s="46">
        <f t="shared" si="0"/>
        <v>-12500</v>
      </c>
      <c r="W5" s="46">
        <f t="shared" si="0"/>
        <v>-1200</v>
      </c>
      <c r="X5" s="46">
        <f t="shared" si="0"/>
        <v>-17520</v>
      </c>
      <c r="Y5" s="46">
        <f t="shared" si="0"/>
        <v>34950</v>
      </c>
      <c r="Z5" s="46">
        <f t="shared" si="0"/>
        <v>120</v>
      </c>
      <c r="AA5" s="46">
        <f t="shared" si="0"/>
        <v>0</v>
      </c>
      <c r="AB5" s="46">
        <f t="shared" si="0"/>
        <v>-3691</v>
      </c>
      <c r="AC5" s="46">
        <f t="shared" si="0"/>
        <v>3020</v>
      </c>
    </row>
    <row r="6" spans="1:29" s="9" customFormat="1" ht="28.5" customHeight="1" thickBot="1" x14ac:dyDescent="0.25">
      <c r="A6" s="30" t="s">
        <v>37</v>
      </c>
      <c r="B6" s="30"/>
      <c r="C6" s="31"/>
      <c r="D6" s="23"/>
      <c r="E6" s="121">
        <f>SUM(F6:K6,Q6:AC6)</f>
        <v>0</v>
      </c>
      <c r="F6" s="24">
        <f>SUM(F7:F7)</f>
        <v>0</v>
      </c>
      <c r="G6" s="24"/>
      <c r="H6" s="24"/>
      <c r="I6" s="24"/>
      <c r="J6" s="24">
        <f>SUM(J7:J7)</f>
        <v>0</v>
      </c>
      <c r="K6" s="24">
        <f>SUM(K7:K7)</f>
        <v>0</v>
      </c>
      <c r="L6" s="24">
        <f>SUM(L7:L7)</f>
        <v>0</v>
      </c>
      <c r="M6" s="24">
        <f>SUM(M7:M7)</f>
        <v>0</v>
      </c>
      <c r="N6" s="24">
        <f>SUM(N7:N7)</f>
        <v>0</v>
      </c>
      <c r="O6" s="24">
        <f>SUM(O7:O7)</f>
        <v>0</v>
      </c>
      <c r="P6" s="24">
        <f>SUM(P7:P7)</f>
        <v>0</v>
      </c>
      <c r="Q6" s="24">
        <f>SUM(Q7:Q7)</f>
        <v>0</v>
      </c>
      <c r="R6" s="24">
        <f>SUM(R7:R7)</f>
        <v>0</v>
      </c>
      <c r="S6" s="24">
        <f>SUM(S7:S7)</f>
        <v>0</v>
      </c>
      <c r="T6" s="24">
        <f>SUM(T7:T7)</f>
        <v>0</v>
      </c>
      <c r="U6" s="24">
        <f>SUM(U7:U7)</f>
        <v>0</v>
      </c>
      <c r="V6" s="24">
        <f>SUM(V7:V7)</f>
        <v>-12500</v>
      </c>
      <c r="W6" s="24">
        <f>SUM(W7:W7)</f>
        <v>0</v>
      </c>
      <c r="X6" s="24">
        <f>SUM(X7:X7)</f>
        <v>0</v>
      </c>
      <c r="Y6" s="24">
        <f>SUM(Y7:Y7)</f>
        <v>12500</v>
      </c>
      <c r="Z6" s="24">
        <f>SUM(Z7:Z7)</f>
        <v>0</v>
      </c>
      <c r="AA6" s="24">
        <f>SUM(AA7:AA7)</f>
        <v>0</v>
      </c>
      <c r="AB6" s="24">
        <f>SUM(AB7:AB7)</f>
        <v>0</v>
      </c>
      <c r="AC6" s="24">
        <f>SUM(AC7:AC7)</f>
        <v>0</v>
      </c>
    </row>
    <row r="7" spans="1:29" ht="15.75" thickBot="1" x14ac:dyDescent="0.3">
      <c r="A7" s="12" t="s">
        <v>128</v>
      </c>
      <c r="B7" s="26">
        <v>21</v>
      </c>
      <c r="C7" s="27" t="s">
        <v>129</v>
      </c>
      <c r="D7" s="13"/>
      <c r="E7" s="17">
        <f>SUM(F7:K7,Q7:AC7)</f>
        <v>0</v>
      </c>
      <c r="F7" s="17"/>
      <c r="G7" s="17"/>
      <c r="H7" s="17"/>
      <c r="I7" s="17"/>
      <c r="J7" s="17"/>
      <c r="K7" s="17">
        <f t="shared" ref="K7" si="1">SUM(L7:P7)</f>
        <v>0</v>
      </c>
      <c r="L7" s="17"/>
      <c r="M7" s="17"/>
      <c r="N7" s="17"/>
      <c r="O7" s="17"/>
      <c r="P7" s="17"/>
      <c r="Q7" s="28"/>
      <c r="R7" s="28"/>
      <c r="S7" s="28"/>
      <c r="T7" s="28"/>
      <c r="U7" s="28"/>
      <c r="V7" s="28">
        <v>-12500</v>
      </c>
      <c r="W7" s="28"/>
      <c r="X7" s="28"/>
      <c r="Y7" s="28">
        <v>12500</v>
      </c>
      <c r="Z7" s="28"/>
      <c r="AA7" s="28"/>
      <c r="AB7" s="28"/>
      <c r="AC7" s="28"/>
    </row>
    <row r="8" spans="1:29" ht="15.75" thickBot="1" x14ac:dyDescent="0.3">
      <c r="A8" s="29" t="s">
        <v>69</v>
      </c>
      <c r="B8" s="30"/>
      <c r="C8" s="31"/>
      <c r="D8" s="23"/>
      <c r="E8" s="121">
        <f>SUM(F8:K8,Q8:AC8)</f>
        <v>0</v>
      </c>
      <c r="F8" s="32">
        <f>SUM(F9:F14)</f>
        <v>-32500</v>
      </c>
      <c r="G8" s="32"/>
      <c r="H8" s="32"/>
      <c r="I8" s="32"/>
      <c r="J8" s="32">
        <f t="shared" ref="J8:T8" si="2">SUM(J9:J14)</f>
        <v>11207</v>
      </c>
      <c r="K8" s="32">
        <f t="shared" si="2"/>
        <v>0</v>
      </c>
      <c r="L8" s="32">
        <f t="shared" si="2"/>
        <v>0</v>
      </c>
      <c r="M8" s="32">
        <f t="shared" si="2"/>
        <v>0</v>
      </c>
      <c r="N8" s="32">
        <f t="shared" si="2"/>
        <v>0</v>
      </c>
      <c r="O8" s="32">
        <f t="shared" si="2"/>
        <v>0</v>
      </c>
      <c r="P8" s="32">
        <f t="shared" si="2"/>
        <v>0</v>
      </c>
      <c r="Q8" s="32">
        <f t="shared" si="2"/>
        <v>0</v>
      </c>
      <c r="R8" s="32">
        <f t="shared" si="2"/>
        <v>0</v>
      </c>
      <c r="S8" s="32">
        <f t="shared" si="2"/>
        <v>0</v>
      </c>
      <c r="T8" s="32">
        <f t="shared" si="2"/>
        <v>0</v>
      </c>
      <c r="U8" s="32">
        <f t="shared" ref="U8:AB8" si="3">SUM(U9:U14)</f>
        <v>11293</v>
      </c>
      <c r="V8" s="32">
        <f t="shared" si="3"/>
        <v>0</v>
      </c>
      <c r="W8" s="32">
        <f t="shared" si="3"/>
        <v>0</v>
      </c>
      <c r="X8" s="32">
        <f t="shared" si="3"/>
        <v>0</v>
      </c>
      <c r="Y8" s="32">
        <f t="shared" si="3"/>
        <v>10000</v>
      </c>
      <c r="Z8" s="32">
        <f t="shared" si="3"/>
        <v>0</v>
      </c>
      <c r="AA8" s="32">
        <f t="shared" si="3"/>
        <v>0</v>
      </c>
      <c r="AB8" s="32">
        <f t="shared" si="3"/>
        <v>0</v>
      </c>
      <c r="AC8" s="32">
        <f>SUM(AC9:AC14)</f>
        <v>0</v>
      </c>
    </row>
    <row r="9" spans="1:29" x14ac:dyDescent="0.25">
      <c r="A9" s="35" t="s">
        <v>61</v>
      </c>
      <c r="B9" s="19">
        <v>21</v>
      </c>
      <c r="C9" s="18" t="s">
        <v>59</v>
      </c>
      <c r="D9" s="36"/>
      <c r="E9" s="17">
        <f>SUM(F9:K9,Q9:AC9)</f>
        <v>0</v>
      </c>
      <c r="F9" s="11">
        <v>10100</v>
      </c>
      <c r="G9" s="11"/>
      <c r="H9" s="11"/>
      <c r="I9" s="11"/>
      <c r="J9" s="11">
        <f>3541+7666</f>
        <v>11207</v>
      </c>
      <c r="K9" s="17"/>
      <c r="L9" s="17"/>
      <c r="M9" s="17"/>
      <c r="N9" s="17"/>
      <c r="O9" s="17"/>
      <c r="P9" s="17"/>
      <c r="Q9" s="28"/>
      <c r="R9" s="28"/>
      <c r="S9" s="28"/>
      <c r="T9" s="28"/>
      <c r="U9" s="28">
        <v>-21307</v>
      </c>
      <c r="V9" s="28"/>
      <c r="W9" s="28"/>
      <c r="X9" s="28"/>
      <c r="Y9" s="28"/>
      <c r="Z9" s="28"/>
      <c r="AA9" s="28"/>
      <c r="AB9" s="28"/>
      <c r="AC9" s="28"/>
    </row>
    <row r="10" spans="1:29" x14ac:dyDescent="0.25">
      <c r="A10" s="35" t="s">
        <v>62</v>
      </c>
      <c r="B10" s="19">
        <v>21</v>
      </c>
      <c r="C10" s="18" t="s">
        <v>68</v>
      </c>
      <c r="D10" s="36"/>
      <c r="E10" s="17">
        <f>SUM(F10:K10,Q10:AC10)</f>
        <v>0</v>
      </c>
      <c r="F10" s="11">
        <v>-13600</v>
      </c>
      <c r="G10" s="11"/>
      <c r="H10" s="11"/>
      <c r="I10" s="11"/>
      <c r="J10" s="11"/>
      <c r="K10" s="17"/>
      <c r="L10" s="17"/>
      <c r="M10" s="17"/>
      <c r="N10" s="17"/>
      <c r="O10" s="17"/>
      <c r="P10" s="17"/>
      <c r="Q10" s="28"/>
      <c r="R10" s="28"/>
      <c r="S10" s="28"/>
      <c r="T10" s="28"/>
      <c r="U10" s="28">
        <v>13600</v>
      </c>
      <c r="V10" s="28"/>
      <c r="W10" s="28"/>
      <c r="X10" s="28"/>
      <c r="Y10" s="28"/>
      <c r="Z10" s="28"/>
      <c r="AA10" s="28"/>
      <c r="AB10" s="28"/>
      <c r="AC10" s="28"/>
    </row>
    <row r="11" spans="1:29" x14ac:dyDescent="0.25">
      <c r="A11" s="35" t="s">
        <v>64</v>
      </c>
      <c r="B11" s="19">
        <v>11</v>
      </c>
      <c r="C11" s="18" t="s">
        <v>65</v>
      </c>
      <c r="D11" s="36"/>
      <c r="E11" s="17">
        <f>SUM(F11:K11,Q11:AC11)</f>
        <v>0</v>
      </c>
      <c r="F11" s="11">
        <v>-13000</v>
      </c>
      <c r="G11" s="11"/>
      <c r="H11" s="11"/>
      <c r="I11" s="11"/>
      <c r="J11" s="11"/>
      <c r="K11" s="17"/>
      <c r="L11" s="17"/>
      <c r="M11" s="17"/>
      <c r="N11" s="17"/>
      <c r="O11" s="17"/>
      <c r="P11" s="17"/>
      <c r="Q11" s="28"/>
      <c r="R11" s="28"/>
      <c r="S11" s="28"/>
      <c r="T11" s="28"/>
      <c r="U11" s="28">
        <v>13000</v>
      </c>
      <c r="V11" s="28"/>
      <c r="W11" s="28"/>
      <c r="X11" s="28"/>
      <c r="Y11" s="28"/>
      <c r="Z11" s="28"/>
      <c r="AA11" s="28"/>
      <c r="AB11" s="28"/>
      <c r="AC11" s="28"/>
    </row>
    <row r="12" spans="1:29" x14ac:dyDescent="0.25">
      <c r="A12" s="35" t="s">
        <v>60</v>
      </c>
      <c r="B12" s="19">
        <v>11</v>
      </c>
      <c r="C12" s="18" t="s">
        <v>36</v>
      </c>
      <c r="D12" s="36"/>
      <c r="E12" s="17">
        <f>SUM(F12:K12,Q12:AC12)</f>
        <v>0</v>
      </c>
      <c r="F12" s="11">
        <v>-1200</v>
      </c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28"/>
      <c r="R12" s="28"/>
      <c r="S12" s="28"/>
      <c r="T12" s="28"/>
      <c r="U12" s="28">
        <v>1200</v>
      </c>
      <c r="V12" s="28"/>
      <c r="W12" s="28"/>
      <c r="X12" s="28"/>
      <c r="Y12" s="28"/>
      <c r="Z12" s="28"/>
      <c r="AA12" s="28"/>
      <c r="AB12" s="28"/>
      <c r="AC12" s="28"/>
    </row>
    <row r="13" spans="1:29" x14ac:dyDescent="0.25">
      <c r="A13" s="35" t="s">
        <v>66</v>
      </c>
      <c r="B13" s="19">
        <v>11</v>
      </c>
      <c r="C13" s="18" t="s">
        <v>58</v>
      </c>
      <c r="D13" s="36"/>
      <c r="E13" s="17">
        <f>SUM(F13:K13,Q13:AC13)</f>
        <v>0</v>
      </c>
      <c r="F13" s="11">
        <v>-3600</v>
      </c>
      <c r="G13" s="11"/>
      <c r="H13" s="11"/>
      <c r="I13" s="11"/>
      <c r="J13" s="11"/>
      <c r="K13" s="17"/>
      <c r="L13" s="17"/>
      <c r="M13" s="17"/>
      <c r="N13" s="17"/>
      <c r="O13" s="17"/>
      <c r="P13" s="17"/>
      <c r="Q13" s="28"/>
      <c r="R13" s="28"/>
      <c r="S13" s="28"/>
      <c r="T13" s="28"/>
      <c r="U13" s="28">
        <v>3600</v>
      </c>
      <c r="V13" s="28"/>
      <c r="W13" s="28"/>
      <c r="X13" s="28"/>
      <c r="Y13" s="28"/>
      <c r="Z13" s="28"/>
      <c r="AA13" s="28"/>
      <c r="AB13" s="28"/>
      <c r="AC13" s="28"/>
    </row>
    <row r="14" spans="1:29" ht="15.75" thickBot="1" x14ac:dyDescent="0.3">
      <c r="A14" s="37" t="s">
        <v>62</v>
      </c>
      <c r="B14" s="20">
        <v>11</v>
      </c>
      <c r="C14" s="21" t="s">
        <v>68</v>
      </c>
      <c r="D14" s="80"/>
      <c r="E14" s="129">
        <f>SUM(F14:K14,Q14:AC14)</f>
        <v>0</v>
      </c>
      <c r="F14" s="22">
        <v>-11200</v>
      </c>
      <c r="G14" s="22"/>
      <c r="H14" s="22"/>
      <c r="I14" s="22"/>
      <c r="J14" s="22"/>
      <c r="K14" s="129"/>
      <c r="L14" s="129"/>
      <c r="M14" s="129"/>
      <c r="N14" s="129"/>
      <c r="O14" s="129"/>
      <c r="P14" s="129"/>
      <c r="Q14" s="233"/>
      <c r="R14" s="233"/>
      <c r="S14" s="233"/>
      <c r="T14" s="233"/>
      <c r="U14" s="233">
        <v>1200</v>
      </c>
      <c r="V14" s="233"/>
      <c r="W14" s="233"/>
      <c r="X14" s="233"/>
      <c r="Y14" s="233">
        <v>10000</v>
      </c>
      <c r="Z14" s="233"/>
      <c r="AA14" s="233"/>
      <c r="AB14" s="233"/>
      <c r="AC14" s="233"/>
    </row>
    <row r="15" spans="1:29" s="94" customFormat="1" ht="15.75" thickBot="1" x14ac:dyDescent="0.3">
      <c r="A15" s="29" t="s">
        <v>32</v>
      </c>
      <c r="B15" s="30"/>
      <c r="C15" s="31"/>
      <c r="D15" s="235"/>
      <c r="E15" s="121">
        <f>SUM(F15:K15,Q15:AC15)</f>
        <v>0</v>
      </c>
      <c r="F15" s="32">
        <f>SUM(F16:F20)</f>
        <v>0</v>
      </c>
      <c r="G15" s="32">
        <f>SUM(G16:G20)</f>
        <v>3370</v>
      </c>
      <c r="H15" s="32">
        <f>SUM(H16:H20)</f>
        <v>0</v>
      </c>
      <c r="I15" s="32"/>
      <c r="J15" s="32">
        <f>SUM(J16:J20)</f>
        <v>0</v>
      </c>
      <c r="K15" s="121">
        <f t="shared" ref="K15:K20" si="4">SUM(L15:P15)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32">
        <f>SUM(O16:O20)</f>
        <v>0</v>
      </c>
      <c r="P15" s="32">
        <f>SUM(P16:P20)</f>
        <v>0</v>
      </c>
      <c r="Q15" s="32">
        <f>SUM(Q16:Q20)</f>
        <v>0</v>
      </c>
      <c r="R15" s="32">
        <f>SUM(R16:R20)</f>
        <v>0</v>
      </c>
      <c r="S15" s="32">
        <f>SUM(S16:S20)</f>
        <v>0</v>
      </c>
      <c r="T15" s="32">
        <f>SUM(T16:T20)</f>
        <v>0</v>
      </c>
      <c r="U15" s="32">
        <f>SUM(U16:U20)</f>
        <v>0</v>
      </c>
      <c r="V15" s="32">
        <f>SUM(V16:V20)</f>
        <v>0</v>
      </c>
      <c r="W15" s="32">
        <f>SUM(W16:W20)</f>
        <v>0</v>
      </c>
      <c r="X15" s="32">
        <f>SUM(X16:X20)</f>
        <v>-3370</v>
      </c>
      <c r="Y15" s="32">
        <f>SUM(Y16:Y20)</f>
        <v>0</v>
      </c>
      <c r="Z15" s="32">
        <f>SUM(Z16:Z20)</f>
        <v>0</v>
      </c>
      <c r="AA15" s="32">
        <f>SUM(AA16:AA20)</f>
        <v>0</v>
      </c>
      <c r="AB15" s="32">
        <f>SUM(AB16:AB20)</f>
        <v>0</v>
      </c>
      <c r="AC15" s="32">
        <f>SUM(AC16:AC20)</f>
        <v>0</v>
      </c>
    </row>
    <row r="16" spans="1:29" s="94" customFormat="1" x14ac:dyDescent="0.25">
      <c r="A16" s="12" t="s">
        <v>259</v>
      </c>
      <c r="B16" s="26">
        <v>21</v>
      </c>
      <c r="C16" s="27" t="s">
        <v>12</v>
      </c>
      <c r="D16" s="234"/>
      <c r="E16" s="129">
        <f>SUM(F16:K16,Q16:AC16)</f>
        <v>0</v>
      </c>
      <c r="F16" s="17"/>
      <c r="G16" s="17">
        <v>3370</v>
      </c>
      <c r="H16" s="17"/>
      <c r="I16" s="17"/>
      <c r="J16" s="17"/>
      <c r="K16" s="129">
        <f t="shared" si="4"/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-3370</v>
      </c>
      <c r="Y16" s="17"/>
      <c r="Z16" s="17"/>
      <c r="AA16" s="17"/>
      <c r="AB16" s="17"/>
      <c r="AC16" s="17"/>
    </row>
    <row r="17" spans="1:29" s="94" customFormat="1" ht="26.25" x14ac:dyDescent="0.25">
      <c r="A17" s="35" t="s">
        <v>261</v>
      </c>
      <c r="B17" s="19">
        <v>21</v>
      </c>
      <c r="C17" s="18" t="s">
        <v>262</v>
      </c>
      <c r="D17" s="96"/>
      <c r="E17" s="22">
        <f>SUM(F17:K17,Q17:AC17)</f>
        <v>9100</v>
      </c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v>9100</v>
      </c>
      <c r="AB17" s="11"/>
      <c r="AC17" s="11"/>
    </row>
    <row r="18" spans="1:29" s="94" customFormat="1" x14ac:dyDescent="0.25">
      <c r="A18" s="35" t="s">
        <v>263</v>
      </c>
      <c r="B18" s="19">
        <v>21</v>
      </c>
      <c r="C18" s="18" t="s">
        <v>58</v>
      </c>
      <c r="D18" s="96"/>
      <c r="E18" s="22">
        <f>SUM(F18:K18,Q18:AC18)</f>
        <v>40700</v>
      </c>
      <c r="F18" s="11"/>
      <c r="G18" s="11"/>
      <c r="H18" s="11"/>
      <c r="I18" s="11"/>
      <c r="J18" s="11"/>
      <c r="K18" s="22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v>40700</v>
      </c>
      <c r="AB18" s="11"/>
      <c r="AC18" s="11"/>
    </row>
    <row r="19" spans="1:29" s="94" customFormat="1" ht="26.25" x14ac:dyDescent="0.25">
      <c r="A19" s="35" t="s">
        <v>264</v>
      </c>
      <c r="B19" s="19">
        <v>21</v>
      </c>
      <c r="C19" s="18" t="s">
        <v>67</v>
      </c>
      <c r="D19" s="96"/>
      <c r="E19" s="22">
        <f>SUM(F19:K19,Q19:AC19)</f>
        <v>-38000</v>
      </c>
      <c r="F19" s="11"/>
      <c r="G19" s="11"/>
      <c r="H19" s="11"/>
      <c r="I19" s="11"/>
      <c r="J19" s="11"/>
      <c r="K19" s="2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v>-38000</v>
      </c>
      <c r="AB19" s="11"/>
      <c r="AC19" s="11"/>
    </row>
    <row r="20" spans="1:29" s="94" customFormat="1" ht="27" thickBot="1" x14ac:dyDescent="0.3">
      <c r="A20" s="35" t="s">
        <v>265</v>
      </c>
      <c r="B20" s="19">
        <v>21</v>
      </c>
      <c r="C20" s="18" t="s">
        <v>95</v>
      </c>
      <c r="D20" s="96"/>
      <c r="E20" s="22">
        <f>SUM(F20:K20,Q20:AC20)</f>
        <v>-11800</v>
      </c>
      <c r="F20" s="11"/>
      <c r="G20" s="11"/>
      <c r="H20" s="11"/>
      <c r="I20" s="11"/>
      <c r="J20" s="11"/>
      <c r="K20" s="22">
        <f t="shared" si="4"/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v>-11800</v>
      </c>
      <c r="AB20" s="11"/>
      <c r="AC20" s="11"/>
    </row>
    <row r="21" spans="1:29" ht="27" customHeight="1" thickBot="1" x14ac:dyDescent="0.3">
      <c r="A21" s="29" t="s">
        <v>163</v>
      </c>
      <c r="B21" s="30"/>
      <c r="C21" s="31"/>
      <c r="D21" s="23"/>
      <c r="E21" s="121">
        <f>SUM(F21:K21,Q21:AC21)</f>
        <v>0</v>
      </c>
      <c r="F21" s="32">
        <f>SUM(F22:F25)</f>
        <v>0</v>
      </c>
      <c r="G21" s="32">
        <f t="shared" ref="G21:AC21" si="5">SUM(G22:G25)</f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726</v>
      </c>
      <c r="L21" s="32">
        <f t="shared" si="5"/>
        <v>4480</v>
      </c>
      <c r="M21" s="32">
        <f t="shared" si="5"/>
        <v>6081</v>
      </c>
      <c r="N21" s="32">
        <f t="shared" si="5"/>
        <v>-10561</v>
      </c>
      <c r="O21" s="32">
        <f t="shared" si="5"/>
        <v>459</v>
      </c>
      <c r="P21" s="32">
        <f t="shared" si="5"/>
        <v>267</v>
      </c>
      <c r="Q21" s="32">
        <f t="shared" si="5"/>
        <v>-761</v>
      </c>
      <c r="R21" s="32">
        <f t="shared" si="5"/>
        <v>0</v>
      </c>
      <c r="S21" s="32">
        <f t="shared" si="5"/>
        <v>0</v>
      </c>
      <c r="T21" s="32">
        <f t="shared" si="5"/>
        <v>0</v>
      </c>
      <c r="U21" s="32">
        <f t="shared" si="5"/>
        <v>0</v>
      </c>
      <c r="V21" s="32">
        <f t="shared" si="5"/>
        <v>0</v>
      </c>
      <c r="W21" s="32">
        <f t="shared" si="5"/>
        <v>0</v>
      </c>
      <c r="X21" s="32">
        <f t="shared" si="5"/>
        <v>0</v>
      </c>
      <c r="Y21" s="32">
        <f t="shared" si="5"/>
        <v>0</v>
      </c>
      <c r="Z21" s="32">
        <f t="shared" si="5"/>
        <v>300</v>
      </c>
      <c r="AA21" s="32">
        <f t="shared" si="5"/>
        <v>0</v>
      </c>
      <c r="AB21" s="32">
        <f t="shared" si="5"/>
        <v>-265</v>
      </c>
      <c r="AC21" s="32">
        <f t="shared" si="5"/>
        <v>0</v>
      </c>
    </row>
    <row r="22" spans="1:29" ht="22.5" customHeight="1" x14ac:dyDescent="0.25">
      <c r="A22" s="33" t="s">
        <v>120</v>
      </c>
      <c r="B22" s="34">
        <v>21</v>
      </c>
      <c r="C22" s="100" t="s">
        <v>12</v>
      </c>
      <c r="D22" s="101"/>
      <c r="E22" s="102">
        <f>SUM(F22:K22,Q22:AC22)</f>
        <v>0</v>
      </c>
      <c r="F22" s="102"/>
      <c r="G22" s="102"/>
      <c r="H22" s="102"/>
      <c r="I22" s="102"/>
      <c r="J22" s="102"/>
      <c r="K22" s="102">
        <f>SUM(L22:P22)</f>
        <v>0</v>
      </c>
      <c r="L22" s="102"/>
      <c r="M22" s="102"/>
      <c r="N22" s="102"/>
      <c r="O22" s="102"/>
      <c r="P22" s="102"/>
      <c r="Q22" s="102">
        <v>-300</v>
      </c>
      <c r="R22" s="102"/>
      <c r="S22" s="102"/>
      <c r="T22" s="102"/>
      <c r="U22" s="102"/>
      <c r="V22" s="102"/>
      <c r="W22" s="102"/>
      <c r="X22" s="102"/>
      <c r="Y22" s="102"/>
      <c r="Z22" s="102">
        <v>300</v>
      </c>
      <c r="AA22" s="102"/>
      <c r="AB22" s="102"/>
      <c r="AC22" s="102"/>
    </row>
    <row r="23" spans="1:29" ht="22.5" customHeight="1" x14ac:dyDescent="0.25">
      <c r="A23" s="35" t="s">
        <v>164</v>
      </c>
      <c r="B23" s="19">
        <v>21</v>
      </c>
      <c r="C23" s="18" t="s">
        <v>165</v>
      </c>
      <c r="D23" s="93"/>
      <c r="E23" s="11">
        <f>SUM(F23:K23,Q23:AC23)</f>
        <v>0</v>
      </c>
      <c r="F23" s="11"/>
      <c r="G23" s="11"/>
      <c r="H23" s="11"/>
      <c r="I23" s="11"/>
      <c r="J23" s="11"/>
      <c r="K23" s="11">
        <f t="shared" ref="K23:K26" si="6">SUM(L23:P23)</f>
        <v>461</v>
      </c>
      <c r="L23" s="11"/>
      <c r="M23" s="11">
        <v>250</v>
      </c>
      <c r="N23" s="11">
        <v>-250</v>
      </c>
      <c r="O23" s="11">
        <v>300</v>
      </c>
      <c r="P23" s="11">
        <v>161</v>
      </c>
      <c r="Q23" s="11">
        <v>-461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22.5" customHeight="1" x14ac:dyDescent="0.25">
      <c r="A24" s="35" t="s">
        <v>166</v>
      </c>
      <c r="B24" s="19">
        <v>21</v>
      </c>
      <c r="C24" s="18" t="s">
        <v>167</v>
      </c>
      <c r="D24" s="93"/>
      <c r="E24" s="11">
        <f>SUM(F24:K24,Q24:AC24)</f>
        <v>0</v>
      </c>
      <c r="F24" s="11"/>
      <c r="G24" s="11"/>
      <c r="H24" s="11"/>
      <c r="I24" s="11"/>
      <c r="J24" s="11"/>
      <c r="K24" s="11">
        <f t="shared" si="6"/>
        <v>0</v>
      </c>
      <c r="L24" s="11"/>
      <c r="M24" s="11">
        <v>275</v>
      </c>
      <c r="N24" s="11">
        <v>-275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22.5" customHeight="1" thickBot="1" x14ac:dyDescent="0.3">
      <c r="A25" s="37" t="s">
        <v>168</v>
      </c>
      <c r="B25" s="20">
        <v>21</v>
      </c>
      <c r="C25" s="21" t="s">
        <v>21</v>
      </c>
      <c r="D25" s="136"/>
      <c r="E25" s="22">
        <f>SUM(F25:K25,Q25:AC25)</f>
        <v>0</v>
      </c>
      <c r="F25" s="22"/>
      <c r="G25" s="22"/>
      <c r="H25" s="22"/>
      <c r="I25" s="22"/>
      <c r="J25" s="22"/>
      <c r="K25" s="22">
        <f t="shared" si="6"/>
        <v>265</v>
      </c>
      <c r="L25" s="22">
        <v>4480</v>
      </c>
      <c r="M25" s="22">
        <v>5556</v>
      </c>
      <c r="N25" s="22">
        <v>-10036</v>
      </c>
      <c r="O25" s="22">
        <v>159</v>
      </c>
      <c r="P25" s="22">
        <v>106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-265</v>
      </c>
      <c r="AC25" s="22"/>
    </row>
    <row r="26" spans="1:29" ht="22.5" customHeight="1" thickBot="1" x14ac:dyDescent="0.3">
      <c r="A26" s="29" t="s">
        <v>172</v>
      </c>
      <c r="B26" s="30">
        <v>21</v>
      </c>
      <c r="C26" s="31" t="s">
        <v>174</v>
      </c>
      <c r="D26" s="23"/>
      <c r="E26" s="121">
        <f>SUM(F26:K26,Q26:AC26)</f>
        <v>0</v>
      </c>
      <c r="F26" s="32"/>
      <c r="G26" s="32"/>
      <c r="H26" s="32"/>
      <c r="I26" s="32"/>
      <c r="J26" s="32"/>
      <c r="K26" s="32">
        <f t="shared" si="6"/>
        <v>1455</v>
      </c>
      <c r="L26" s="32"/>
      <c r="M26" s="32"/>
      <c r="N26" s="32"/>
      <c r="O26" s="32">
        <v>875</v>
      </c>
      <c r="P26" s="32">
        <v>580</v>
      </c>
      <c r="Q26" s="32">
        <v>-2175</v>
      </c>
      <c r="R26" s="32">
        <v>2175</v>
      </c>
      <c r="S26" s="32"/>
      <c r="T26" s="32"/>
      <c r="U26" s="32"/>
      <c r="V26" s="32"/>
      <c r="W26" s="32"/>
      <c r="X26" s="32"/>
      <c r="Y26" s="32"/>
      <c r="Z26" s="32"/>
      <c r="AA26" s="32"/>
      <c r="AB26" s="32">
        <v>-1455</v>
      </c>
      <c r="AC26" s="32"/>
    </row>
    <row r="27" spans="1:29" ht="24" customHeight="1" thickBot="1" x14ac:dyDescent="0.3">
      <c r="A27" s="29" t="s">
        <v>118</v>
      </c>
      <c r="B27" s="30"/>
      <c r="C27" s="31"/>
      <c r="D27" s="23"/>
      <c r="E27" s="121">
        <f>SUM(F27:K27,Q27:AC27)</f>
        <v>0</v>
      </c>
      <c r="F27" s="32">
        <f t="shared" ref="F27:AC27" si="7">SUM(F28:F32)</f>
        <v>0</v>
      </c>
      <c r="G27" s="32">
        <f t="shared" si="7"/>
        <v>0</v>
      </c>
      <c r="H27" s="32">
        <f t="shared" si="7"/>
        <v>9500</v>
      </c>
      <c r="I27" s="32"/>
      <c r="J27" s="32">
        <f t="shared" si="7"/>
        <v>-2000</v>
      </c>
      <c r="K27" s="32">
        <f t="shared" si="7"/>
        <v>2467</v>
      </c>
      <c r="L27" s="32">
        <f t="shared" si="7"/>
        <v>0</v>
      </c>
      <c r="M27" s="32">
        <f t="shared" si="7"/>
        <v>0</v>
      </c>
      <c r="N27" s="32">
        <f t="shared" si="7"/>
        <v>1470</v>
      </c>
      <c r="O27" s="32">
        <f t="shared" si="7"/>
        <v>300</v>
      </c>
      <c r="P27" s="32">
        <f t="shared" si="7"/>
        <v>697</v>
      </c>
      <c r="Q27" s="32">
        <f t="shared" si="7"/>
        <v>3830</v>
      </c>
      <c r="R27" s="32">
        <f t="shared" si="7"/>
        <v>-1896</v>
      </c>
      <c r="S27" s="32">
        <f t="shared" si="7"/>
        <v>-1000</v>
      </c>
      <c r="T27" s="32">
        <f t="shared" si="7"/>
        <v>950</v>
      </c>
      <c r="U27" s="32">
        <f t="shared" si="7"/>
        <v>2300</v>
      </c>
      <c r="V27" s="32">
        <f t="shared" si="7"/>
        <v>0</v>
      </c>
      <c r="W27" s="32">
        <f t="shared" si="7"/>
        <v>-2200</v>
      </c>
      <c r="X27" s="32">
        <f t="shared" si="7"/>
        <v>-14150</v>
      </c>
      <c r="Y27" s="32">
        <f t="shared" si="7"/>
        <v>4350</v>
      </c>
      <c r="Z27" s="32">
        <f t="shared" si="7"/>
        <v>-180</v>
      </c>
      <c r="AA27" s="32">
        <f t="shared" si="7"/>
        <v>0</v>
      </c>
      <c r="AB27" s="32">
        <f t="shared" si="7"/>
        <v>-1971</v>
      </c>
      <c r="AC27" s="32">
        <f t="shared" si="7"/>
        <v>0</v>
      </c>
    </row>
    <row r="28" spans="1:29" x14ac:dyDescent="0.25">
      <c r="A28" s="33" t="s">
        <v>120</v>
      </c>
      <c r="B28" s="34">
        <v>21</v>
      </c>
      <c r="C28" s="100" t="s">
        <v>12</v>
      </c>
      <c r="D28" s="101"/>
      <c r="E28" s="102">
        <f>SUM(F28:K28,Q28:AC28)</f>
        <v>0</v>
      </c>
      <c r="F28" s="102"/>
      <c r="G28" s="102"/>
      <c r="H28" s="102"/>
      <c r="I28" s="102"/>
      <c r="J28" s="102"/>
      <c r="K28" s="102">
        <f>SUM(L28:P28)</f>
        <v>0</v>
      </c>
      <c r="L28" s="102"/>
      <c r="M28" s="102"/>
      <c r="N28" s="102"/>
      <c r="O28" s="102"/>
      <c r="P28" s="102"/>
      <c r="Q28" s="102">
        <v>3180</v>
      </c>
      <c r="R28" s="102"/>
      <c r="S28" s="102">
        <v>-1000</v>
      </c>
      <c r="T28" s="102">
        <v>950</v>
      </c>
      <c r="U28" s="102"/>
      <c r="V28" s="102"/>
      <c r="W28" s="102">
        <v>-3100</v>
      </c>
      <c r="X28" s="102"/>
      <c r="Y28" s="102">
        <v>150</v>
      </c>
      <c r="Z28" s="102">
        <v>-180</v>
      </c>
      <c r="AA28" s="102"/>
      <c r="AB28" s="102"/>
      <c r="AC28" s="102"/>
    </row>
    <row r="29" spans="1:29" x14ac:dyDescent="0.25">
      <c r="A29" s="35" t="s">
        <v>121</v>
      </c>
      <c r="B29" s="19">
        <v>21</v>
      </c>
      <c r="C29" s="18" t="s">
        <v>73</v>
      </c>
      <c r="D29" s="93"/>
      <c r="E29" s="11">
        <f>SUM(F29:K29,Q29:AC29)</f>
        <v>0</v>
      </c>
      <c r="F29" s="11"/>
      <c r="G29" s="11"/>
      <c r="H29" s="11">
        <v>9500</v>
      </c>
      <c r="I29" s="11"/>
      <c r="J29" s="11"/>
      <c r="K29" s="11">
        <f t="shared" ref="K29:K32" si="8">SUM(L29:P29)</f>
        <v>2467</v>
      </c>
      <c r="L29" s="11"/>
      <c r="M29" s="11"/>
      <c r="N29" s="11">
        <v>1470</v>
      </c>
      <c r="O29" s="11">
        <v>300</v>
      </c>
      <c r="P29" s="11">
        <v>697</v>
      </c>
      <c r="Q29" s="11"/>
      <c r="R29" s="11">
        <v>-1896</v>
      </c>
      <c r="S29" s="11"/>
      <c r="T29" s="11"/>
      <c r="U29" s="11"/>
      <c r="V29" s="11"/>
      <c r="W29" s="11"/>
      <c r="X29" s="11">
        <v>-4600</v>
      </c>
      <c r="Y29" s="11"/>
      <c r="Z29" s="11"/>
      <c r="AA29" s="11"/>
      <c r="AB29" s="11">
        <v>-5471</v>
      </c>
      <c r="AC29" s="11"/>
    </row>
    <row r="30" spans="1:29" x14ac:dyDescent="0.25">
      <c r="A30" s="35" t="s">
        <v>133</v>
      </c>
      <c r="B30" s="19">
        <v>21</v>
      </c>
      <c r="C30" s="18" t="s">
        <v>123</v>
      </c>
      <c r="D30" s="93"/>
      <c r="E30" s="11">
        <f>SUM(F30:K30,Q30:AC30)</f>
        <v>0</v>
      </c>
      <c r="F30" s="11"/>
      <c r="G30" s="11"/>
      <c r="H30" s="11"/>
      <c r="I30" s="11"/>
      <c r="J30" s="11">
        <v>-2000</v>
      </c>
      <c r="K30" s="11">
        <f t="shared" si="8"/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>
        <v>2000</v>
      </c>
      <c r="AC30" s="11"/>
    </row>
    <row r="31" spans="1:29" x14ac:dyDescent="0.25">
      <c r="A31" s="35" t="s">
        <v>124</v>
      </c>
      <c r="B31" s="19">
        <v>21</v>
      </c>
      <c r="C31" s="18" t="s">
        <v>115</v>
      </c>
      <c r="D31" s="93"/>
      <c r="E31" s="11">
        <f>SUM(F31:K31,Q31:AC31)</f>
        <v>0</v>
      </c>
      <c r="F31" s="11"/>
      <c r="G31" s="11"/>
      <c r="H31" s="11"/>
      <c r="I31" s="11"/>
      <c r="J31" s="11"/>
      <c r="K31" s="11">
        <f t="shared" si="8"/>
        <v>0</v>
      </c>
      <c r="L31" s="11"/>
      <c r="M31" s="11"/>
      <c r="N31" s="11"/>
      <c r="O31" s="11"/>
      <c r="P31" s="11"/>
      <c r="Q31" s="11">
        <v>650</v>
      </c>
      <c r="R31" s="11"/>
      <c r="S31" s="11"/>
      <c r="T31" s="11"/>
      <c r="U31" s="11">
        <v>3800</v>
      </c>
      <c r="V31" s="11"/>
      <c r="W31" s="11">
        <v>900</v>
      </c>
      <c r="X31" s="11">
        <v>-9550</v>
      </c>
      <c r="Y31" s="11">
        <v>4200</v>
      </c>
      <c r="Z31" s="11"/>
      <c r="AA31" s="11"/>
      <c r="AB31" s="11"/>
      <c r="AC31" s="11"/>
    </row>
    <row r="32" spans="1:29" ht="15.75" thickBot="1" x14ac:dyDescent="0.3">
      <c r="A32" s="35" t="s">
        <v>116</v>
      </c>
      <c r="B32" s="19">
        <v>23</v>
      </c>
      <c r="C32" s="18" t="s">
        <v>117</v>
      </c>
      <c r="D32" s="93"/>
      <c r="E32" s="11">
        <f>SUM(F32:K32,Q32:AC32)</f>
        <v>0</v>
      </c>
      <c r="F32" s="11"/>
      <c r="G32" s="11"/>
      <c r="H32" s="11"/>
      <c r="I32" s="11"/>
      <c r="J32" s="11"/>
      <c r="K32" s="11">
        <f t="shared" si="8"/>
        <v>0</v>
      </c>
      <c r="L32" s="11"/>
      <c r="M32" s="11"/>
      <c r="N32" s="11"/>
      <c r="O32" s="11"/>
      <c r="P32" s="11"/>
      <c r="Q32" s="11"/>
      <c r="R32" s="11"/>
      <c r="S32" s="11"/>
      <c r="T32" s="11"/>
      <c r="U32" s="11">
        <v>-1500</v>
      </c>
      <c r="V32" s="11"/>
      <c r="W32" s="11"/>
      <c r="X32" s="11"/>
      <c r="Y32" s="11"/>
      <c r="Z32" s="11"/>
      <c r="AA32" s="11"/>
      <c r="AB32" s="11">
        <v>1500</v>
      </c>
      <c r="AC32" s="11"/>
    </row>
    <row r="33" spans="1:29" ht="27" thickBot="1" x14ac:dyDescent="0.3">
      <c r="A33" s="29" t="s">
        <v>155</v>
      </c>
      <c r="B33" s="30"/>
      <c r="C33" s="31"/>
      <c r="D33" s="23"/>
      <c r="E33" s="121">
        <f>SUM(E7:E14)</f>
        <v>0</v>
      </c>
      <c r="F33" s="32">
        <f>SUM(F34:F36)</f>
        <v>-900</v>
      </c>
      <c r="G33" s="32">
        <f t="shared" ref="G33:I33" si="9">SUM(G34:G36)</f>
        <v>0</v>
      </c>
      <c r="H33" s="32">
        <f t="shared" si="9"/>
        <v>7000</v>
      </c>
      <c r="I33" s="32">
        <f t="shared" si="9"/>
        <v>0</v>
      </c>
      <c r="J33" s="32">
        <f t="shared" ref="J33:AC33" si="10">SUM(J34:J36)</f>
        <v>0</v>
      </c>
      <c r="K33" s="32">
        <f t="shared" si="10"/>
        <v>0</v>
      </c>
      <c r="L33" s="32">
        <f t="shared" si="10"/>
        <v>-14700</v>
      </c>
      <c r="M33" s="32">
        <f t="shared" si="10"/>
        <v>14700</v>
      </c>
      <c r="N33" s="32">
        <f t="shared" si="10"/>
        <v>0</v>
      </c>
      <c r="O33" s="32">
        <f t="shared" si="10"/>
        <v>0</v>
      </c>
      <c r="P33" s="32">
        <f t="shared" si="10"/>
        <v>0</v>
      </c>
      <c r="Q33" s="32">
        <f t="shared" si="10"/>
        <v>0</v>
      </c>
      <c r="R33" s="32">
        <f t="shared" si="10"/>
        <v>-7000</v>
      </c>
      <c r="S33" s="32">
        <f t="shared" si="10"/>
        <v>0</v>
      </c>
      <c r="T33" s="32">
        <f t="shared" si="10"/>
        <v>0</v>
      </c>
      <c r="U33" s="32">
        <f t="shared" si="10"/>
        <v>900</v>
      </c>
      <c r="V33" s="32">
        <f t="shared" si="10"/>
        <v>0</v>
      </c>
      <c r="W33" s="32">
        <f t="shared" si="10"/>
        <v>0</v>
      </c>
      <c r="X33" s="32">
        <f t="shared" si="10"/>
        <v>0</v>
      </c>
      <c r="Y33" s="32">
        <f t="shared" si="10"/>
        <v>0</v>
      </c>
      <c r="Z33" s="32">
        <f t="shared" si="10"/>
        <v>0</v>
      </c>
      <c r="AA33" s="32">
        <f t="shared" si="10"/>
        <v>0</v>
      </c>
      <c r="AB33" s="32">
        <f t="shared" si="10"/>
        <v>0</v>
      </c>
      <c r="AC33" s="32">
        <f t="shared" si="10"/>
        <v>0</v>
      </c>
    </row>
    <row r="34" spans="1:29" x14ac:dyDescent="0.25">
      <c r="A34" s="33" t="s">
        <v>76</v>
      </c>
      <c r="B34" s="34">
        <v>21</v>
      </c>
      <c r="C34" s="100" t="s">
        <v>12</v>
      </c>
      <c r="D34" s="101"/>
      <c r="E34" s="102">
        <f>SUM(F34:K34,Q34:AC34)</f>
        <v>0</v>
      </c>
      <c r="F34" s="102"/>
      <c r="G34" s="102"/>
      <c r="H34" s="102"/>
      <c r="I34" s="102"/>
      <c r="J34" s="102"/>
      <c r="K34" s="102">
        <f>SUM(L34:P34)</f>
        <v>0</v>
      </c>
      <c r="L34" s="102">
        <v>-14700</v>
      </c>
      <c r="M34" s="102">
        <v>14700</v>
      </c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1:29" x14ac:dyDescent="0.25">
      <c r="A35" s="126" t="s">
        <v>156</v>
      </c>
      <c r="B35" s="127">
        <v>21</v>
      </c>
      <c r="C35" s="128" t="s">
        <v>59</v>
      </c>
      <c r="D35" s="130"/>
      <c r="E35" s="11">
        <f>SUM(F35:K35,Q35:AC35)</f>
        <v>0</v>
      </c>
      <c r="F35" s="129"/>
      <c r="G35" s="129"/>
      <c r="H35" s="129">
        <v>7000</v>
      </c>
      <c r="I35" s="129"/>
      <c r="J35" s="129"/>
      <c r="K35" s="11">
        <f>SUM(L35:P35)</f>
        <v>0</v>
      </c>
      <c r="L35" s="129"/>
      <c r="M35" s="129"/>
      <c r="N35" s="129"/>
      <c r="O35" s="129"/>
      <c r="P35" s="129"/>
      <c r="Q35" s="129"/>
      <c r="R35" s="129">
        <v>-7000</v>
      </c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</row>
    <row r="36" spans="1:29" ht="15.75" thickBot="1" x14ac:dyDescent="0.3">
      <c r="A36" s="89" t="s">
        <v>157</v>
      </c>
      <c r="B36" s="90">
        <v>15</v>
      </c>
      <c r="C36" s="91" t="s">
        <v>158</v>
      </c>
      <c r="D36" s="99" t="s">
        <v>159</v>
      </c>
      <c r="E36" s="92">
        <f>SUM(F36:K36,Q36:AC36)</f>
        <v>0</v>
      </c>
      <c r="F36" s="92">
        <v>-900</v>
      </c>
      <c r="G36" s="92"/>
      <c r="H36" s="92"/>
      <c r="I36" s="92"/>
      <c r="J36" s="92"/>
      <c r="K36" s="92">
        <f>SUM(L36:P36)</f>
        <v>0</v>
      </c>
      <c r="L36" s="92"/>
      <c r="M36" s="92"/>
      <c r="N36" s="92"/>
      <c r="O36" s="92"/>
      <c r="P36" s="92"/>
      <c r="Q36" s="95"/>
      <c r="R36" s="95"/>
      <c r="S36" s="95"/>
      <c r="T36" s="95"/>
      <c r="U36" s="95">
        <v>900</v>
      </c>
      <c r="V36" s="95"/>
      <c r="W36" s="95"/>
      <c r="X36" s="95"/>
      <c r="Y36" s="95"/>
      <c r="Z36" s="95"/>
      <c r="AA36" s="95"/>
      <c r="AB36" s="95"/>
      <c r="AC36" s="95"/>
    </row>
    <row r="37" spans="1:29" ht="15.75" thickBot="1" x14ac:dyDescent="0.3">
      <c r="A37" s="29" t="s">
        <v>161</v>
      </c>
      <c r="B37" s="30"/>
      <c r="C37" s="31"/>
      <c r="D37" s="23"/>
      <c r="E37" s="121">
        <f>SUM(F37:K37,Q37:AC37)</f>
        <v>0</v>
      </c>
      <c r="F37" s="32">
        <f t="shared" ref="F37:AC37" si="11">SUM(F38:F40)</f>
        <v>0</v>
      </c>
      <c r="G37" s="32">
        <f t="shared" si="11"/>
        <v>0</v>
      </c>
      <c r="H37" s="32">
        <f t="shared" si="11"/>
        <v>0</v>
      </c>
      <c r="I37" s="32">
        <f t="shared" si="11"/>
        <v>1866</v>
      </c>
      <c r="J37" s="32">
        <f t="shared" si="11"/>
        <v>0</v>
      </c>
      <c r="K37" s="32">
        <f t="shared" si="11"/>
        <v>6832</v>
      </c>
      <c r="L37" s="32">
        <f t="shared" si="11"/>
        <v>2000</v>
      </c>
      <c r="M37" s="32">
        <f t="shared" si="11"/>
        <v>0</v>
      </c>
      <c r="N37" s="32">
        <f t="shared" si="11"/>
        <v>0</v>
      </c>
      <c r="O37" s="32">
        <f t="shared" si="11"/>
        <v>2500</v>
      </c>
      <c r="P37" s="32">
        <f t="shared" si="11"/>
        <v>2332</v>
      </c>
      <c r="Q37" s="32">
        <f t="shared" si="11"/>
        <v>-13862</v>
      </c>
      <c r="R37" s="32">
        <f t="shared" si="11"/>
        <v>0</v>
      </c>
      <c r="S37" s="32">
        <f t="shared" si="11"/>
        <v>-2676</v>
      </c>
      <c r="T37" s="32">
        <f t="shared" si="11"/>
        <v>-3280</v>
      </c>
      <c r="U37" s="32">
        <f t="shared" si="11"/>
        <v>0</v>
      </c>
      <c r="V37" s="32">
        <f t="shared" si="11"/>
        <v>0</v>
      </c>
      <c r="W37" s="32">
        <f t="shared" si="11"/>
        <v>0</v>
      </c>
      <c r="X37" s="32">
        <f t="shared" si="11"/>
        <v>0</v>
      </c>
      <c r="Y37" s="32">
        <f t="shared" si="11"/>
        <v>8100</v>
      </c>
      <c r="Z37" s="32">
        <f t="shared" si="11"/>
        <v>0</v>
      </c>
      <c r="AA37" s="32">
        <f t="shared" si="11"/>
        <v>0</v>
      </c>
      <c r="AB37" s="32">
        <f t="shared" si="11"/>
        <v>0</v>
      </c>
      <c r="AC37" s="32">
        <f t="shared" si="11"/>
        <v>3020</v>
      </c>
    </row>
    <row r="38" spans="1:29" x14ac:dyDescent="0.25">
      <c r="A38" s="33" t="s">
        <v>162</v>
      </c>
      <c r="B38" s="34">
        <v>21</v>
      </c>
      <c r="C38" s="100" t="s">
        <v>12</v>
      </c>
      <c r="D38" s="101"/>
      <c r="E38" s="102">
        <f>SUM(F38:K38,Q38:AC38)</f>
        <v>0</v>
      </c>
      <c r="F38" s="102"/>
      <c r="G38" s="102"/>
      <c r="H38" s="102"/>
      <c r="I38" s="102"/>
      <c r="J38" s="102"/>
      <c r="K38" s="102">
        <f>SUM(L38:P38)</f>
        <v>4156</v>
      </c>
      <c r="L38" s="102"/>
      <c r="M38" s="102"/>
      <c r="N38" s="102"/>
      <c r="O38" s="102">
        <v>2500</v>
      </c>
      <c r="P38" s="102">
        <v>1656</v>
      </c>
      <c r="Q38" s="102">
        <v>-15996</v>
      </c>
      <c r="R38" s="102"/>
      <c r="S38" s="102"/>
      <c r="T38" s="102">
        <v>720</v>
      </c>
      <c r="U38" s="102"/>
      <c r="V38" s="102"/>
      <c r="W38" s="102"/>
      <c r="X38" s="102"/>
      <c r="Y38" s="102">
        <v>8100</v>
      </c>
      <c r="Z38" s="102"/>
      <c r="AA38" s="102"/>
      <c r="AB38" s="102"/>
      <c r="AC38" s="102">
        <v>3020</v>
      </c>
    </row>
    <row r="39" spans="1:29" x14ac:dyDescent="0.25">
      <c r="A39" s="35" t="s">
        <v>173</v>
      </c>
      <c r="B39" s="19">
        <v>21</v>
      </c>
      <c r="C39" s="18" t="s">
        <v>174</v>
      </c>
      <c r="D39" s="93"/>
      <c r="E39" s="11">
        <f>SUM(F39:K39,Q39:AC39)</f>
        <v>0</v>
      </c>
      <c r="F39" s="11"/>
      <c r="G39" s="11"/>
      <c r="H39" s="11"/>
      <c r="I39" s="11">
        <v>1866</v>
      </c>
      <c r="J39" s="11"/>
      <c r="K39" s="11">
        <f t="shared" ref="K39:K40" si="12">SUM(L39:P39)</f>
        <v>0</v>
      </c>
      <c r="L39" s="11"/>
      <c r="M39" s="11"/>
      <c r="N39" s="11"/>
      <c r="O39" s="11"/>
      <c r="P39" s="11"/>
      <c r="Q39" s="11">
        <v>2134</v>
      </c>
      <c r="R39" s="11"/>
      <c r="S39" s="11"/>
      <c r="T39" s="11">
        <v>-4000</v>
      </c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27" thickBot="1" x14ac:dyDescent="0.3">
      <c r="A40" s="35" t="s">
        <v>20</v>
      </c>
      <c r="B40" s="19">
        <v>25</v>
      </c>
      <c r="C40" s="18" t="s">
        <v>21</v>
      </c>
      <c r="D40" s="93"/>
      <c r="E40" s="11">
        <f>SUM(F40:K40,Q40:AC40)</f>
        <v>0</v>
      </c>
      <c r="F40" s="11"/>
      <c r="G40" s="11"/>
      <c r="H40" s="11"/>
      <c r="I40" s="11"/>
      <c r="J40" s="11"/>
      <c r="K40" s="11">
        <f t="shared" si="12"/>
        <v>2676</v>
      </c>
      <c r="L40" s="11">
        <v>2000</v>
      </c>
      <c r="M40" s="11"/>
      <c r="N40" s="11"/>
      <c r="O40" s="11"/>
      <c r="P40" s="11">
        <v>676</v>
      </c>
      <c r="Q40" s="11"/>
      <c r="R40" s="11"/>
      <c r="S40" s="11">
        <v>-2676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24.75" customHeight="1" thickBot="1" x14ac:dyDescent="0.3">
      <c r="A41" s="29" t="s">
        <v>130</v>
      </c>
      <c r="B41" s="30"/>
      <c r="C41" s="31"/>
      <c r="D41" s="23"/>
      <c r="E41" s="121">
        <f>SUM(E8:E20)</f>
        <v>0</v>
      </c>
      <c r="F41" s="32">
        <f>SUM(F42:F44)</f>
        <v>0</v>
      </c>
      <c r="G41" s="32">
        <f t="shared" ref="G41:I41" si="13">SUM(G42:G44)</f>
        <v>0</v>
      </c>
      <c r="H41" s="32">
        <f t="shared" si="13"/>
        <v>0</v>
      </c>
      <c r="I41" s="32">
        <f t="shared" si="13"/>
        <v>0</v>
      </c>
      <c r="J41" s="32">
        <f t="shared" ref="J41:AC41" si="14">SUM(J42:J44)</f>
        <v>0</v>
      </c>
      <c r="K41" s="32">
        <f t="shared" si="14"/>
        <v>0</v>
      </c>
      <c r="L41" s="32">
        <f t="shared" si="14"/>
        <v>-3000</v>
      </c>
      <c r="M41" s="32">
        <f t="shared" si="14"/>
        <v>3000</v>
      </c>
      <c r="N41" s="32">
        <f t="shared" si="14"/>
        <v>0</v>
      </c>
      <c r="O41" s="32">
        <f t="shared" si="14"/>
        <v>0</v>
      </c>
      <c r="P41" s="32">
        <f t="shared" si="14"/>
        <v>0</v>
      </c>
      <c r="Q41" s="32">
        <f t="shared" si="14"/>
        <v>0</v>
      </c>
      <c r="R41" s="32">
        <f t="shared" si="14"/>
        <v>0</v>
      </c>
      <c r="S41" s="32">
        <f t="shared" si="14"/>
        <v>0</v>
      </c>
      <c r="T41" s="32">
        <f t="shared" si="14"/>
        <v>1500</v>
      </c>
      <c r="U41" s="32">
        <f t="shared" si="14"/>
        <v>-2500</v>
      </c>
      <c r="V41" s="32">
        <f t="shared" si="14"/>
        <v>0</v>
      </c>
      <c r="W41" s="32">
        <f t="shared" si="14"/>
        <v>1000</v>
      </c>
      <c r="X41" s="32">
        <f t="shared" si="14"/>
        <v>0</v>
      </c>
      <c r="Y41" s="32">
        <f t="shared" si="14"/>
        <v>0</v>
      </c>
      <c r="Z41" s="32">
        <f t="shared" si="14"/>
        <v>0</v>
      </c>
      <c r="AA41" s="32">
        <f t="shared" si="14"/>
        <v>0</v>
      </c>
      <c r="AB41" s="32">
        <f t="shared" si="14"/>
        <v>0</v>
      </c>
      <c r="AC41" s="32">
        <f t="shared" si="14"/>
        <v>0</v>
      </c>
    </row>
    <row r="42" spans="1:29" x14ac:dyDescent="0.25">
      <c r="A42" s="33" t="s">
        <v>76</v>
      </c>
      <c r="B42" s="34">
        <v>21</v>
      </c>
      <c r="C42" s="100" t="s">
        <v>12</v>
      </c>
      <c r="D42" s="101"/>
      <c r="E42" s="102">
        <f>SUM(F42:K42,Q42:AC42)</f>
        <v>0</v>
      </c>
      <c r="F42" s="102"/>
      <c r="G42" s="102"/>
      <c r="H42" s="102"/>
      <c r="I42" s="102"/>
      <c r="J42" s="102"/>
      <c r="K42" s="102">
        <f>SUM(L42:P42)</f>
        <v>0</v>
      </c>
      <c r="L42" s="102">
        <v>-3000</v>
      </c>
      <c r="M42" s="102">
        <v>3000</v>
      </c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1:29" x14ac:dyDescent="0.25">
      <c r="A43" s="126" t="s">
        <v>132</v>
      </c>
      <c r="B43" s="127">
        <v>21</v>
      </c>
      <c r="C43" s="128">
        <v>10701</v>
      </c>
      <c r="D43" s="130" t="s">
        <v>78</v>
      </c>
      <c r="E43" s="11">
        <f>SUM(F43:K43,Q43:AC43)</f>
        <v>0</v>
      </c>
      <c r="F43" s="129"/>
      <c r="G43" s="129"/>
      <c r="H43" s="129"/>
      <c r="I43" s="129"/>
      <c r="J43" s="129"/>
      <c r="K43" s="11">
        <f>SUM(L43:P43)</f>
        <v>0</v>
      </c>
      <c r="L43" s="129"/>
      <c r="M43" s="129"/>
      <c r="N43" s="129"/>
      <c r="O43" s="129"/>
      <c r="P43" s="129"/>
      <c r="Q43" s="129"/>
      <c r="R43" s="129"/>
      <c r="S43" s="129"/>
      <c r="T43" s="129">
        <v>1500</v>
      </c>
      <c r="U43" s="129">
        <v>-1500</v>
      </c>
      <c r="V43" s="129"/>
      <c r="W43" s="129"/>
      <c r="X43" s="129"/>
      <c r="Y43" s="129"/>
      <c r="Z43" s="129"/>
      <c r="AA43" s="129"/>
      <c r="AB43" s="129"/>
      <c r="AC43" s="129"/>
    </row>
    <row r="44" spans="1:29" ht="15.75" thickBot="1" x14ac:dyDescent="0.3">
      <c r="A44" s="89" t="s">
        <v>131</v>
      </c>
      <c r="B44" s="90">
        <v>21</v>
      </c>
      <c r="C44" s="91">
        <v>10200</v>
      </c>
      <c r="D44" s="99"/>
      <c r="E44" s="92">
        <f>SUM(F44:K44,Q44:AC44)</f>
        <v>0</v>
      </c>
      <c r="F44" s="92"/>
      <c r="G44" s="92"/>
      <c r="H44" s="92"/>
      <c r="I44" s="92"/>
      <c r="J44" s="92"/>
      <c r="K44" s="92">
        <f>SUM(L44:P44)</f>
        <v>0</v>
      </c>
      <c r="L44" s="92"/>
      <c r="M44" s="92"/>
      <c r="N44" s="92"/>
      <c r="O44" s="92"/>
      <c r="P44" s="92"/>
      <c r="Q44" s="95"/>
      <c r="R44" s="95"/>
      <c r="S44" s="95"/>
      <c r="T44" s="95"/>
      <c r="U44" s="95">
        <v>-1000</v>
      </c>
      <c r="V44" s="95"/>
      <c r="W44" s="95">
        <v>1000</v>
      </c>
      <c r="X44" s="95"/>
      <c r="Y44" s="95"/>
      <c r="Z44" s="95"/>
      <c r="AA44" s="95"/>
      <c r="AB44" s="95"/>
      <c r="AC44" s="95"/>
    </row>
    <row r="45" spans="1:29" s="1" customFormat="1" x14ac:dyDescent="0.25"/>
  </sheetData>
  <pageMargins left="0.70866141732283472" right="0.70866141732283472" top="0.74803149606299213" bottom="0.74803149606299213" header="0.31496062992125984" footer="0.31496062992125984"/>
  <pageSetup paperSize="9" scale="75" firstPageNumber="11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workbookViewId="0">
      <pane xSplit="4" ySplit="4" topLeftCell="E20" activePane="bottomRight" state="frozen"/>
      <selection pane="topRight" activeCell="D1" sqref="D1"/>
      <selection pane="bottomLeft" activeCell="A6" sqref="A6"/>
      <selection pane="bottomRight" activeCell="R21" sqref="R21"/>
    </sheetView>
  </sheetViews>
  <sheetFormatPr defaultRowHeight="15" x14ac:dyDescent="0.25"/>
  <cols>
    <col min="1" max="1" width="25" bestFit="1" customWidth="1"/>
    <col min="2" max="2" width="6.5703125" style="2" bestFit="1" customWidth="1"/>
    <col min="3" max="3" width="10" style="2" bestFit="1" customWidth="1"/>
    <col min="4" max="4" width="9.28515625" style="2" customWidth="1"/>
    <col min="5" max="5" width="5.42578125" bestFit="1" customWidth="1"/>
    <col min="6" max="6" width="5.42578125" style="2" customWidth="1"/>
    <col min="7" max="7" width="5.42578125" style="2" bestFit="1" customWidth="1"/>
    <col min="8" max="14" width="6.42578125" customWidth="1"/>
    <col min="15" max="15" width="4.42578125" bestFit="1" customWidth="1"/>
    <col min="16" max="19" width="6.42578125" customWidth="1"/>
    <col min="20" max="20" width="4.42578125" bestFit="1" customWidth="1"/>
    <col min="21" max="22" width="6.42578125" customWidth="1"/>
    <col min="23" max="23" width="4.42578125" bestFit="1" customWidth="1"/>
    <col min="24" max="24" width="4.85546875" style="2" bestFit="1" customWidth="1"/>
    <col min="25" max="25" width="6.42578125" customWidth="1"/>
  </cols>
  <sheetData>
    <row r="1" spans="1:25" ht="15.75" x14ac:dyDescent="0.25">
      <c r="D1" s="115" t="s">
        <v>195</v>
      </c>
      <c r="E1" s="2"/>
      <c r="H1" s="103"/>
      <c r="I1" s="2"/>
      <c r="J1" s="2"/>
      <c r="K1" s="2"/>
      <c r="L1" s="2"/>
    </row>
    <row r="3" spans="1:25" ht="94.5" customHeight="1" x14ac:dyDescent="0.25">
      <c r="A3" s="157" t="s">
        <v>192</v>
      </c>
      <c r="B3" s="158" t="s">
        <v>24</v>
      </c>
      <c r="C3" s="158" t="s">
        <v>11</v>
      </c>
      <c r="D3" s="159" t="s">
        <v>197</v>
      </c>
      <c r="E3" s="154" t="s">
        <v>196</v>
      </c>
      <c r="F3" s="154" t="s">
        <v>114</v>
      </c>
      <c r="G3" s="108" t="s">
        <v>14</v>
      </c>
      <c r="H3" s="108" t="s">
        <v>101</v>
      </c>
      <c r="I3" s="108" t="s">
        <v>9</v>
      </c>
      <c r="J3" s="108" t="s">
        <v>102</v>
      </c>
      <c r="K3" s="108" t="s">
        <v>103</v>
      </c>
      <c r="L3" s="154" t="s">
        <v>215</v>
      </c>
      <c r="M3" s="154" t="s">
        <v>5</v>
      </c>
      <c r="N3" s="154" t="s">
        <v>71</v>
      </c>
      <c r="O3" s="154" t="s">
        <v>198</v>
      </c>
      <c r="P3" s="154" t="s">
        <v>214</v>
      </c>
      <c r="Q3" s="154" t="s">
        <v>199</v>
      </c>
      <c r="R3" s="154" t="s">
        <v>57</v>
      </c>
      <c r="S3" s="154" t="s">
        <v>8</v>
      </c>
      <c r="T3" s="154" t="s">
        <v>200</v>
      </c>
      <c r="U3" s="154" t="s">
        <v>54</v>
      </c>
      <c r="V3" s="154" t="s">
        <v>201</v>
      </c>
      <c r="W3" s="108" t="s">
        <v>16</v>
      </c>
      <c r="X3" s="108" t="s">
        <v>79</v>
      </c>
      <c r="Y3" s="108" t="s">
        <v>253</v>
      </c>
    </row>
    <row r="4" spans="1:25" s="137" customFormat="1" x14ac:dyDescent="0.25">
      <c r="A4" s="153"/>
      <c r="B4" s="155"/>
      <c r="C4" s="153"/>
      <c r="D4" s="153"/>
      <c r="E4" s="153">
        <v>1556</v>
      </c>
      <c r="F4" s="153">
        <v>4134</v>
      </c>
      <c r="G4" s="153">
        <v>505</v>
      </c>
      <c r="H4" s="153">
        <v>506</v>
      </c>
      <c r="I4" s="155">
        <v>5002</v>
      </c>
      <c r="J4" s="155">
        <v>5005</v>
      </c>
      <c r="K4" s="155">
        <v>5500</v>
      </c>
      <c r="L4" s="155">
        <v>5502</v>
      </c>
      <c r="M4" s="155">
        <v>5503</v>
      </c>
      <c r="N4" s="155">
        <v>5504</v>
      </c>
      <c r="O4" s="155">
        <v>5505</v>
      </c>
      <c r="P4" s="155">
        <v>5511</v>
      </c>
      <c r="Q4" s="155">
        <v>5513</v>
      </c>
      <c r="R4" s="155">
        <v>5514</v>
      </c>
      <c r="S4" s="155">
        <v>5515</v>
      </c>
      <c r="T4" s="155">
        <v>5522</v>
      </c>
      <c r="U4" s="155">
        <v>5524</v>
      </c>
      <c r="V4" s="155">
        <v>5525</v>
      </c>
      <c r="W4" s="155">
        <v>5532</v>
      </c>
      <c r="X4" s="155">
        <v>5539</v>
      </c>
      <c r="Y4" s="155">
        <v>601</v>
      </c>
    </row>
    <row r="5" spans="1:25" x14ac:dyDescent="0.25">
      <c r="A5" s="153" t="s">
        <v>72</v>
      </c>
      <c r="B5" s="161" t="s">
        <v>12</v>
      </c>
      <c r="C5" s="161"/>
      <c r="D5" s="162">
        <f t="shared" ref="D5:D27" si="0">SUM(E5:Y5)</f>
        <v>0</v>
      </c>
      <c r="E5" s="163"/>
      <c r="F5" s="163"/>
      <c r="G5" s="163"/>
      <c r="H5" s="163"/>
      <c r="I5" s="163"/>
      <c r="J5" s="163"/>
      <c r="K5" s="163">
        <v>0</v>
      </c>
      <c r="L5" s="163"/>
      <c r="M5" s="163">
        <v>-31</v>
      </c>
      <c r="N5" s="163">
        <v>31</v>
      </c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</row>
    <row r="6" spans="1:25" x14ac:dyDescent="0.25">
      <c r="A6" s="153" t="s">
        <v>80</v>
      </c>
      <c r="B6" s="161" t="s">
        <v>58</v>
      </c>
      <c r="C6" s="161"/>
      <c r="D6" s="162">
        <f t="shared" si="0"/>
        <v>0</v>
      </c>
      <c r="E6" s="163"/>
      <c r="F6" s="163"/>
      <c r="G6" s="163"/>
      <c r="H6" s="163">
        <v>0</v>
      </c>
      <c r="I6" s="163">
        <v>900</v>
      </c>
      <c r="J6" s="163">
        <v>-900</v>
      </c>
      <c r="K6" s="163">
        <v>-300</v>
      </c>
      <c r="L6" s="163"/>
      <c r="M6" s="163">
        <v>-70</v>
      </c>
      <c r="N6" s="163">
        <v>120</v>
      </c>
      <c r="O6" s="163"/>
      <c r="P6" s="163">
        <v>700</v>
      </c>
      <c r="Q6" s="163">
        <v>-50</v>
      </c>
      <c r="R6" s="163">
        <v>-400</v>
      </c>
      <c r="S6" s="163"/>
      <c r="T6" s="163"/>
      <c r="U6" s="163"/>
      <c r="V6" s="163"/>
      <c r="W6" s="163"/>
      <c r="X6" s="163"/>
      <c r="Y6" s="163"/>
    </row>
    <row r="7" spans="1:25" x14ac:dyDescent="0.25">
      <c r="A7" s="153" t="s">
        <v>81</v>
      </c>
      <c r="B7" s="161" t="s">
        <v>58</v>
      </c>
      <c r="C7" s="161"/>
      <c r="D7" s="162">
        <f t="shared" si="0"/>
        <v>2500</v>
      </c>
      <c r="E7" s="163"/>
      <c r="F7" s="163"/>
      <c r="G7" s="163">
        <v>30</v>
      </c>
      <c r="H7" s="163">
        <v>159</v>
      </c>
      <c r="I7" s="163">
        <v>411</v>
      </c>
      <c r="J7" s="163"/>
      <c r="K7" s="163">
        <v>308</v>
      </c>
      <c r="L7" s="163"/>
      <c r="M7" s="163"/>
      <c r="N7" s="163"/>
      <c r="O7" s="163"/>
      <c r="P7" s="163">
        <v>-767</v>
      </c>
      <c r="Q7" s="163"/>
      <c r="R7" s="163">
        <v>2500</v>
      </c>
      <c r="S7" s="163">
        <v>-150</v>
      </c>
      <c r="T7" s="163">
        <v>-158</v>
      </c>
      <c r="U7" s="163"/>
      <c r="V7" s="163">
        <v>167</v>
      </c>
      <c r="W7" s="163"/>
      <c r="X7" s="163"/>
      <c r="Y7" s="163"/>
    </row>
    <row r="8" spans="1:25" x14ac:dyDescent="0.25">
      <c r="A8" s="153" t="s">
        <v>82</v>
      </c>
      <c r="B8" s="161" t="s">
        <v>58</v>
      </c>
      <c r="C8" s="161"/>
      <c r="D8" s="162">
        <f t="shared" si="0"/>
        <v>1397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>
        <v>1397</v>
      </c>
      <c r="Q8" s="163"/>
      <c r="R8" s="163"/>
      <c r="S8" s="163"/>
      <c r="T8" s="163"/>
      <c r="U8" s="163"/>
      <c r="V8" s="163"/>
      <c r="W8" s="163"/>
      <c r="X8" s="163"/>
      <c r="Y8" s="163"/>
    </row>
    <row r="9" spans="1:25" x14ac:dyDescent="0.25">
      <c r="A9" s="153" t="s">
        <v>72</v>
      </c>
      <c r="B9" s="161" t="s">
        <v>58</v>
      </c>
      <c r="C9" s="161"/>
      <c r="D9" s="162">
        <f t="shared" si="0"/>
        <v>-2039</v>
      </c>
      <c r="E9" s="163"/>
      <c r="F9" s="163"/>
      <c r="G9" s="163"/>
      <c r="H9" s="163">
        <v>118</v>
      </c>
      <c r="I9" s="163"/>
      <c r="J9" s="163"/>
      <c r="K9" s="163"/>
      <c r="L9" s="163"/>
      <c r="M9" s="163"/>
      <c r="N9" s="163"/>
      <c r="O9" s="163"/>
      <c r="P9" s="163">
        <v>-1397</v>
      </c>
      <c r="Q9" s="163"/>
      <c r="R9" s="163"/>
      <c r="S9" s="163"/>
      <c r="T9" s="163"/>
      <c r="U9" s="163">
        <v>-760</v>
      </c>
      <c r="V9" s="163"/>
      <c r="W9" s="163"/>
      <c r="X9" s="163"/>
      <c r="Y9" s="163"/>
    </row>
    <row r="10" spans="1:25" x14ac:dyDescent="0.25">
      <c r="A10" s="153" t="s">
        <v>83</v>
      </c>
      <c r="B10" s="161" t="s">
        <v>58</v>
      </c>
      <c r="C10" s="161"/>
      <c r="D10" s="162">
        <f t="shared" si="0"/>
        <v>100</v>
      </c>
      <c r="E10" s="163"/>
      <c r="F10" s="163"/>
      <c r="G10" s="163"/>
      <c r="H10" s="163">
        <v>25</v>
      </c>
      <c r="I10" s="163"/>
      <c r="J10" s="163">
        <v>75</v>
      </c>
      <c r="K10" s="163">
        <v>-112</v>
      </c>
      <c r="L10" s="163"/>
      <c r="M10" s="163">
        <v>-127</v>
      </c>
      <c r="N10" s="163">
        <v>-114</v>
      </c>
      <c r="O10" s="163"/>
      <c r="P10" s="163">
        <v>-212</v>
      </c>
      <c r="Q10" s="163"/>
      <c r="R10" s="163">
        <v>0</v>
      </c>
      <c r="S10" s="163">
        <v>0</v>
      </c>
      <c r="T10" s="163"/>
      <c r="U10" s="163">
        <v>353</v>
      </c>
      <c r="V10" s="163">
        <v>212</v>
      </c>
      <c r="W10" s="163"/>
      <c r="X10" s="163"/>
      <c r="Y10" s="163"/>
    </row>
    <row r="11" spans="1:25" x14ac:dyDescent="0.25">
      <c r="A11" s="153" t="s">
        <v>84</v>
      </c>
      <c r="B11" s="161" t="s">
        <v>58</v>
      </c>
      <c r="C11" s="161"/>
      <c r="D11" s="162">
        <f t="shared" si="0"/>
        <v>0</v>
      </c>
      <c r="E11" s="163"/>
      <c r="F11" s="163"/>
      <c r="G11" s="163"/>
      <c r="H11" s="163"/>
      <c r="I11" s="163">
        <v>0</v>
      </c>
      <c r="J11" s="163"/>
      <c r="K11" s="163">
        <v>0</v>
      </c>
      <c r="L11" s="163"/>
      <c r="M11" s="163"/>
      <c r="N11" s="163"/>
      <c r="O11" s="163"/>
      <c r="P11" s="163"/>
      <c r="Q11" s="163"/>
      <c r="R11" s="163">
        <v>0</v>
      </c>
      <c r="S11" s="163"/>
      <c r="T11" s="163"/>
      <c r="U11" s="163"/>
      <c r="V11" s="163"/>
      <c r="W11" s="163"/>
      <c r="X11" s="163"/>
      <c r="Y11" s="163"/>
    </row>
    <row r="12" spans="1:25" x14ac:dyDescent="0.25">
      <c r="A12" s="153" t="s">
        <v>85</v>
      </c>
      <c r="B12" s="161" t="s">
        <v>58</v>
      </c>
      <c r="C12" s="161"/>
      <c r="D12" s="162">
        <f t="shared" si="0"/>
        <v>760</v>
      </c>
      <c r="E12" s="163"/>
      <c r="F12" s="163"/>
      <c r="G12" s="163"/>
      <c r="H12" s="163">
        <v>-680</v>
      </c>
      <c r="I12" s="163">
        <v>-2000</v>
      </c>
      <c r="J12" s="163"/>
      <c r="K12" s="163">
        <v>-500</v>
      </c>
      <c r="L12" s="163"/>
      <c r="M12" s="163"/>
      <c r="N12" s="163"/>
      <c r="O12" s="163"/>
      <c r="P12" s="163">
        <v>1500</v>
      </c>
      <c r="Q12" s="163"/>
      <c r="R12" s="163"/>
      <c r="S12" s="163">
        <v>1000</v>
      </c>
      <c r="T12" s="163"/>
      <c r="U12" s="163">
        <v>680</v>
      </c>
      <c r="V12" s="163">
        <v>760</v>
      </c>
      <c r="W12" s="163"/>
      <c r="X12" s="163"/>
      <c r="Y12" s="163"/>
    </row>
    <row r="13" spans="1:25" x14ac:dyDescent="0.25">
      <c r="A13" s="153" t="s">
        <v>88</v>
      </c>
      <c r="B13" s="161" t="s">
        <v>58</v>
      </c>
      <c r="C13" s="161"/>
      <c r="D13" s="162">
        <f t="shared" si="0"/>
        <v>0</v>
      </c>
      <c r="E13" s="163"/>
      <c r="F13" s="163"/>
      <c r="G13" s="163"/>
      <c r="H13" s="163"/>
      <c r="I13" s="163">
        <v>0</v>
      </c>
      <c r="J13" s="163"/>
      <c r="K13" s="163">
        <v>193</v>
      </c>
      <c r="L13" s="163"/>
      <c r="M13" s="163"/>
      <c r="N13" s="163"/>
      <c r="O13" s="163"/>
      <c r="P13" s="163">
        <v>301</v>
      </c>
      <c r="Q13" s="163">
        <v>190</v>
      </c>
      <c r="R13" s="163">
        <v>-78</v>
      </c>
      <c r="S13" s="163">
        <v>-491</v>
      </c>
      <c r="T13" s="163"/>
      <c r="U13" s="163"/>
      <c r="V13" s="163"/>
      <c r="W13" s="163"/>
      <c r="X13" s="163">
        <v>-115</v>
      </c>
      <c r="Y13" s="163"/>
    </row>
    <row r="14" spans="1:25" x14ac:dyDescent="0.25">
      <c r="A14" s="153" t="s">
        <v>70</v>
      </c>
      <c r="B14" s="161" t="s">
        <v>63</v>
      </c>
      <c r="C14" s="161"/>
      <c r="D14" s="162">
        <f t="shared" si="0"/>
        <v>535</v>
      </c>
      <c r="E14" s="163"/>
      <c r="F14" s="163"/>
      <c r="G14" s="163"/>
      <c r="H14" s="163">
        <v>135</v>
      </c>
      <c r="I14" s="163">
        <v>400</v>
      </c>
      <c r="J14" s="163"/>
      <c r="K14" s="163"/>
      <c r="L14" s="163"/>
      <c r="M14" s="163"/>
      <c r="N14" s="163"/>
      <c r="O14" s="163"/>
      <c r="P14" s="163">
        <v>-1070</v>
      </c>
      <c r="Q14" s="163"/>
      <c r="R14" s="163"/>
      <c r="S14" s="163"/>
      <c r="T14" s="163"/>
      <c r="U14" s="163"/>
      <c r="V14" s="163"/>
      <c r="W14" s="163"/>
      <c r="X14" s="163">
        <v>1070</v>
      </c>
      <c r="Y14" s="163"/>
    </row>
    <row r="15" spans="1:25" x14ac:dyDescent="0.25">
      <c r="A15" s="153" t="s">
        <v>92</v>
      </c>
      <c r="B15" s="161" t="s">
        <v>63</v>
      </c>
      <c r="C15" s="161"/>
      <c r="D15" s="162">
        <f t="shared" si="0"/>
        <v>0</v>
      </c>
      <c r="E15" s="163">
        <v>1452</v>
      </c>
      <c r="F15" s="163"/>
      <c r="G15" s="163">
        <v>42</v>
      </c>
      <c r="H15" s="163"/>
      <c r="I15" s="163"/>
      <c r="J15" s="163"/>
      <c r="K15" s="163">
        <v>1950</v>
      </c>
      <c r="L15" s="163"/>
      <c r="M15" s="163">
        <v>-517</v>
      </c>
      <c r="N15" s="163"/>
      <c r="O15" s="163"/>
      <c r="P15" s="163"/>
      <c r="Q15" s="163">
        <v>-644</v>
      </c>
      <c r="R15" s="163"/>
      <c r="S15" s="163">
        <v>-2084</v>
      </c>
      <c r="T15" s="163"/>
      <c r="U15" s="163">
        <v>-499</v>
      </c>
      <c r="V15" s="163">
        <v>300</v>
      </c>
      <c r="W15" s="163"/>
      <c r="X15" s="163"/>
      <c r="Y15" s="163"/>
    </row>
    <row r="16" spans="1:25" x14ac:dyDescent="0.25">
      <c r="A16" s="153" t="s">
        <v>194</v>
      </c>
      <c r="B16" s="161" t="s">
        <v>63</v>
      </c>
      <c r="C16" s="161"/>
      <c r="D16" s="162">
        <f t="shared" si="0"/>
        <v>0</v>
      </c>
      <c r="E16" s="163"/>
      <c r="F16" s="163"/>
      <c r="G16" s="163"/>
      <c r="H16" s="163"/>
      <c r="I16" s="163">
        <v>0</v>
      </c>
      <c r="J16" s="163"/>
      <c r="K16" s="163">
        <v>20</v>
      </c>
      <c r="L16" s="163"/>
      <c r="M16" s="163">
        <v>-20</v>
      </c>
      <c r="N16" s="163"/>
      <c r="O16" s="163"/>
      <c r="P16" s="163">
        <v>0</v>
      </c>
      <c r="Q16" s="163"/>
      <c r="R16" s="163">
        <v>0</v>
      </c>
      <c r="S16" s="163"/>
      <c r="T16" s="163"/>
      <c r="U16" s="163"/>
      <c r="V16" s="163"/>
      <c r="W16" s="163"/>
      <c r="X16" s="163"/>
      <c r="Y16" s="163"/>
    </row>
    <row r="17" spans="1:25" x14ac:dyDescent="0.25">
      <c r="A17" s="153" t="s">
        <v>72</v>
      </c>
      <c r="B17" s="161" t="s">
        <v>67</v>
      </c>
      <c r="C17" s="161"/>
      <c r="D17" s="162">
        <f t="shared" si="0"/>
        <v>-18683</v>
      </c>
      <c r="E17" s="163"/>
      <c r="F17" s="163"/>
      <c r="G17" s="163"/>
      <c r="H17" s="163">
        <v>-826</v>
      </c>
      <c r="I17" s="163">
        <v>-2318</v>
      </c>
      <c r="J17" s="163">
        <v>-870</v>
      </c>
      <c r="K17" s="163"/>
      <c r="L17" s="163">
        <v>-5725</v>
      </c>
      <c r="M17" s="163"/>
      <c r="N17" s="163"/>
      <c r="O17" s="163"/>
      <c r="P17" s="163"/>
      <c r="Q17" s="163"/>
      <c r="R17" s="163">
        <v>-8844</v>
      </c>
      <c r="S17" s="163"/>
      <c r="T17" s="163"/>
      <c r="U17" s="163"/>
      <c r="V17" s="163">
        <v>-100</v>
      </c>
      <c r="W17" s="163"/>
      <c r="X17" s="163"/>
      <c r="Y17" s="163"/>
    </row>
    <row r="18" spans="1:25" x14ac:dyDescent="0.25">
      <c r="A18" s="153" t="s">
        <v>193</v>
      </c>
      <c r="B18" s="161" t="s">
        <v>67</v>
      </c>
      <c r="C18" s="161"/>
      <c r="D18" s="162">
        <f t="shared" si="0"/>
        <v>201</v>
      </c>
      <c r="E18" s="163"/>
      <c r="F18" s="163"/>
      <c r="G18" s="163"/>
      <c r="H18" s="163">
        <v>51</v>
      </c>
      <c r="I18" s="163">
        <v>-350</v>
      </c>
      <c r="J18" s="163">
        <v>500</v>
      </c>
      <c r="K18" s="163">
        <v>30</v>
      </c>
      <c r="L18" s="163"/>
      <c r="M18" s="163"/>
      <c r="N18" s="163"/>
      <c r="O18" s="163"/>
      <c r="P18" s="163"/>
      <c r="Q18" s="163">
        <v>25</v>
      </c>
      <c r="R18" s="163"/>
      <c r="S18" s="163">
        <v>-160</v>
      </c>
      <c r="T18" s="163">
        <v>100</v>
      </c>
      <c r="U18" s="163"/>
      <c r="V18" s="163">
        <v>30</v>
      </c>
      <c r="W18" s="163">
        <v>-25</v>
      </c>
      <c r="X18" s="163"/>
      <c r="Y18" s="163"/>
    </row>
    <row r="19" spans="1:25" x14ac:dyDescent="0.25">
      <c r="A19" s="153" t="s">
        <v>72</v>
      </c>
      <c r="B19" s="161" t="s">
        <v>96</v>
      </c>
      <c r="C19" s="161" t="s">
        <v>275</v>
      </c>
      <c r="D19" s="162">
        <f t="shared" si="0"/>
        <v>0</v>
      </c>
      <c r="E19" s="163"/>
      <c r="F19" s="163"/>
      <c r="G19" s="163"/>
      <c r="H19" s="163">
        <v>1122</v>
      </c>
      <c r="I19" s="163">
        <v>3340</v>
      </c>
      <c r="J19" s="163">
        <v>-97</v>
      </c>
      <c r="K19" s="163">
        <v>16</v>
      </c>
      <c r="L19" s="163"/>
      <c r="M19" s="163"/>
      <c r="N19" s="163"/>
      <c r="O19" s="163">
        <v>178</v>
      </c>
      <c r="P19" s="163"/>
      <c r="Q19" s="163"/>
      <c r="R19" s="163"/>
      <c r="S19" s="163"/>
      <c r="T19" s="163"/>
      <c r="U19" s="163">
        <v>-33</v>
      </c>
      <c r="V19" s="163">
        <v>-4526</v>
      </c>
      <c r="W19" s="163"/>
      <c r="X19" s="163"/>
      <c r="Y19" s="163"/>
    </row>
    <row r="20" spans="1:25" x14ac:dyDescent="0.25">
      <c r="A20" s="153" t="s">
        <v>97</v>
      </c>
      <c r="B20" s="161" t="s">
        <v>96</v>
      </c>
      <c r="C20" s="161"/>
      <c r="D20" s="162">
        <f t="shared" si="0"/>
        <v>0</v>
      </c>
      <c r="E20" s="163"/>
      <c r="F20" s="163"/>
      <c r="G20" s="163"/>
      <c r="H20" s="163"/>
      <c r="I20" s="163">
        <v>0</v>
      </c>
      <c r="J20" s="163"/>
      <c r="K20" s="163">
        <v>0</v>
      </c>
      <c r="L20" s="163"/>
      <c r="M20" s="163">
        <v>-75</v>
      </c>
      <c r="N20" s="163">
        <v>425</v>
      </c>
      <c r="O20" s="163"/>
      <c r="P20" s="163">
        <v>-1820</v>
      </c>
      <c r="Q20" s="163"/>
      <c r="R20" s="163">
        <v>1000</v>
      </c>
      <c r="S20" s="163">
        <v>470</v>
      </c>
      <c r="T20" s="163"/>
      <c r="U20" s="163"/>
      <c r="V20" s="163">
        <v>0</v>
      </c>
      <c r="W20" s="163"/>
      <c r="X20" s="163"/>
      <c r="Y20" s="163"/>
    </row>
    <row r="21" spans="1:25" x14ac:dyDescent="0.25">
      <c r="A21" s="153" t="s">
        <v>72</v>
      </c>
      <c r="B21" s="161" t="s">
        <v>96</v>
      </c>
      <c r="C21" s="161"/>
      <c r="D21" s="162">
        <f t="shared" si="0"/>
        <v>16032</v>
      </c>
      <c r="E21" s="163"/>
      <c r="F21" s="163"/>
      <c r="G21" s="163">
        <v>385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>
        <v>15347</v>
      </c>
      <c r="S21" s="163"/>
      <c r="T21" s="163"/>
      <c r="U21" s="163"/>
      <c r="V21" s="163">
        <v>300</v>
      </c>
      <c r="W21" s="163"/>
      <c r="X21" s="163"/>
      <c r="Y21" s="163"/>
    </row>
    <row r="22" spans="1:25" ht="15.75" thickBot="1" x14ac:dyDescent="0.3">
      <c r="A22" s="236" t="s">
        <v>72</v>
      </c>
      <c r="B22" s="237" t="s">
        <v>68</v>
      </c>
      <c r="C22" s="237"/>
      <c r="D22" s="238">
        <f t="shared" si="0"/>
        <v>-803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>
        <v>-803</v>
      </c>
      <c r="W22" s="239"/>
      <c r="X22" s="239"/>
      <c r="Y22" s="239"/>
    </row>
    <row r="23" spans="1:25" s="2" customFormat="1" ht="15.75" thickBot="1" x14ac:dyDescent="0.3">
      <c r="A23" s="243" t="s">
        <v>266</v>
      </c>
      <c r="B23" s="244"/>
      <c r="C23" s="244"/>
      <c r="D23" s="245">
        <f t="shared" si="0"/>
        <v>0</v>
      </c>
      <c r="E23" s="246">
        <f>SUM(E24:E26)</f>
        <v>0</v>
      </c>
      <c r="F23" s="246">
        <f>SUM(F24:F26)</f>
        <v>0</v>
      </c>
      <c r="G23" s="246">
        <f>SUM(G24:G26)</f>
        <v>1000</v>
      </c>
      <c r="H23" s="246">
        <f>SUM(H24:H26)</f>
        <v>0</v>
      </c>
      <c r="I23" s="246">
        <f>SUM(I24:I26)</f>
        <v>0</v>
      </c>
      <c r="J23" s="246">
        <f>SUM(J24:J26)</f>
        <v>0</v>
      </c>
      <c r="K23" s="246">
        <f>SUM(K24:K26)</f>
        <v>-1250</v>
      </c>
      <c r="L23" s="246">
        <f>SUM(L24:L26)</f>
        <v>0</v>
      </c>
      <c r="M23" s="246">
        <f>SUM(M24:M26)</f>
        <v>0</v>
      </c>
      <c r="N23" s="246">
        <f>SUM(N24:N26)</f>
        <v>0</v>
      </c>
      <c r="O23" s="246">
        <f>SUM(O24:O26)</f>
        <v>0</v>
      </c>
      <c r="P23" s="246">
        <f>SUM(P24:P26)</f>
        <v>4518</v>
      </c>
      <c r="Q23" s="246">
        <f>SUM(Q24:Q26)</f>
        <v>0</v>
      </c>
      <c r="R23" s="246">
        <f>SUM(R24:R26)</f>
        <v>82</v>
      </c>
      <c r="S23" s="246">
        <f>SUM(S24:S26)</f>
        <v>-4600</v>
      </c>
      <c r="T23" s="246">
        <f>SUM(T24:T26)</f>
        <v>0</v>
      </c>
      <c r="U23" s="246">
        <f>SUM(U24:U26)</f>
        <v>0</v>
      </c>
      <c r="V23" s="246">
        <f>SUM(V24:V26)</f>
        <v>0</v>
      </c>
      <c r="W23" s="246">
        <f>SUM(W24:W26)</f>
        <v>0</v>
      </c>
      <c r="X23" s="246">
        <f>SUM(X24:X26)</f>
        <v>0</v>
      </c>
      <c r="Y23" s="246">
        <f>SUM(Y24:Y26)</f>
        <v>250</v>
      </c>
    </row>
    <row r="24" spans="1:25" s="2" customFormat="1" x14ac:dyDescent="0.25">
      <c r="A24" s="240" t="s">
        <v>267</v>
      </c>
      <c r="B24" s="241" t="s">
        <v>268</v>
      </c>
      <c r="C24" s="241" t="s">
        <v>74</v>
      </c>
      <c r="D24" s="247">
        <f t="shared" si="0"/>
        <v>0</v>
      </c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>
        <v>4518</v>
      </c>
      <c r="Q24" s="242"/>
      <c r="R24" s="242">
        <v>82</v>
      </c>
      <c r="S24" s="242">
        <v>-4600</v>
      </c>
      <c r="T24" s="242"/>
      <c r="U24" s="242"/>
      <c r="V24" s="242"/>
      <c r="W24" s="242"/>
      <c r="X24" s="242"/>
      <c r="Y24" s="242"/>
    </row>
    <row r="25" spans="1:25" s="2" customFormat="1" x14ac:dyDescent="0.25">
      <c r="A25" s="153" t="s">
        <v>269</v>
      </c>
      <c r="B25" s="161" t="s">
        <v>113</v>
      </c>
      <c r="C25" s="161" t="s">
        <v>74</v>
      </c>
      <c r="D25" s="238">
        <f t="shared" si="0"/>
        <v>2500</v>
      </c>
      <c r="E25" s="163"/>
      <c r="F25" s="163">
        <v>2500</v>
      </c>
      <c r="G25" s="163">
        <v>1000</v>
      </c>
      <c r="H25" s="163"/>
      <c r="I25" s="163"/>
      <c r="J25" s="163"/>
      <c r="K25" s="163">
        <v>-1250</v>
      </c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>
        <v>250</v>
      </c>
    </row>
    <row r="26" spans="1:25" s="2" customFormat="1" ht="26.25" x14ac:dyDescent="0.25">
      <c r="A26" s="248" t="s">
        <v>270</v>
      </c>
      <c r="B26" s="161" t="s">
        <v>271</v>
      </c>
      <c r="C26" s="161" t="s">
        <v>74</v>
      </c>
      <c r="D26" s="238">
        <f t="shared" si="0"/>
        <v>-2500</v>
      </c>
      <c r="E26" s="163"/>
      <c r="F26" s="163">
        <v>-2500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</row>
    <row r="27" spans="1:25" x14ac:dyDescent="0.25">
      <c r="A27" s="160" t="s">
        <v>202</v>
      </c>
      <c r="B27" s="156" t="s">
        <v>203</v>
      </c>
      <c r="C27" s="160"/>
      <c r="D27" s="162">
        <f t="shared" si="0"/>
        <v>-250</v>
      </c>
      <c r="E27" s="162">
        <f>SUM(E5:E23)</f>
        <v>1452</v>
      </c>
      <c r="F27" s="162">
        <f>SUM(F5:F23)</f>
        <v>0</v>
      </c>
      <c r="G27" s="162">
        <f>SUM(G5:G23)</f>
        <v>1457</v>
      </c>
      <c r="H27" s="162">
        <f>SUM(H5:H23)</f>
        <v>104</v>
      </c>
      <c r="I27" s="162">
        <f>SUM(I5:I23)</f>
        <v>383</v>
      </c>
      <c r="J27" s="162">
        <f>SUM(J5:J23)</f>
        <v>-1292</v>
      </c>
      <c r="K27" s="162">
        <f>SUM(K5:K23)</f>
        <v>355</v>
      </c>
      <c r="L27" s="162">
        <f>SUM(L5:L23)</f>
        <v>-5725</v>
      </c>
      <c r="M27" s="162">
        <f>SUM(M5:M23)</f>
        <v>-840</v>
      </c>
      <c r="N27" s="162">
        <f>SUM(N5:N23)</f>
        <v>462</v>
      </c>
      <c r="O27" s="162">
        <f>SUM(O5:O23)</f>
        <v>178</v>
      </c>
      <c r="P27" s="162">
        <f>SUM(P5:P23)</f>
        <v>3150</v>
      </c>
      <c r="Q27" s="162">
        <f>SUM(Q5:Q23)</f>
        <v>-479</v>
      </c>
      <c r="R27" s="162">
        <f>SUM(R5:R23)</f>
        <v>9607</v>
      </c>
      <c r="S27" s="162">
        <f>SUM(S5:S23)</f>
        <v>-6015</v>
      </c>
      <c r="T27" s="162">
        <f>SUM(T5:T23)</f>
        <v>-58</v>
      </c>
      <c r="U27" s="162">
        <f>SUM(U5:U23)</f>
        <v>-259</v>
      </c>
      <c r="V27" s="162">
        <f>SUM(V5:V23)</f>
        <v>-3660</v>
      </c>
      <c r="W27" s="162">
        <f>SUM(W5:W23)</f>
        <v>-25</v>
      </c>
      <c r="X27" s="162">
        <f t="shared" ref="X27" si="1">SUM(X5:X23)</f>
        <v>955</v>
      </c>
      <c r="Y27" s="162"/>
    </row>
    <row r="28" spans="1:25" x14ac:dyDescent="0.25">
      <c r="A28" s="153" t="s">
        <v>94</v>
      </c>
      <c r="B28" s="161" t="s">
        <v>58</v>
      </c>
      <c r="C28" s="161"/>
      <c r="D28" s="162">
        <f t="shared" ref="D28:D39" si="2">SUM(E28:Y28)</f>
        <v>28722</v>
      </c>
      <c r="E28" s="153"/>
      <c r="F28" s="153"/>
      <c r="G28" s="153"/>
      <c r="H28" s="163">
        <v>7256</v>
      </c>
      <c r="I28" s="163">
        <v>21466</v>
      </c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</row>
    <row r="29" spans="1:25" x14ac:dyDescent="0.25">
      <c r="A29" s="153" t="s">
        <v>94</v>
      </c>
      <c r="B29" s="161" t="s">
        <v>67</v>
      </c>
      <c r="C29" s="161"/>
      <c r="D29" s="162">
        <f t="shared" si="2"/>
        <v>-28722</v>
      </c>
      <c r="E29" s="153"/>
      <c r="F29" s="153"/>
      <c r="G29" s="153"/>
      <c r="H29" s="153">
        <v>-7256</v>
      </c>
      <c r="I29" s="153">
        <v>-21466</v>
      </c>
      <c r="J29" s="153">
        <v>1875</v>
      </c>
      <c r="K29" s="153"/>
      <c r="L29" s="153"/>
      <c r="M29" s="153"/>
      <c r="N29" s="153">
        <v>850</v>
      </c>
      <c r="O29" s="153"/>
      <c r="P29" s="153">
        <v>-5100</v>
      </c>
      <c r="Q29" s="153"/>
      <c r="R29" s="153">
        <v>-600</v>
      </c>
      <c r="S29" s="153">
        <v>2575</v>
      </c>
      <c r="T29" s="153"/>
      <c r="U29" s="153"/>
      <c r="V29" s="153">
        <v>400</v>
      </c>
      <c r="W29" s="153"/>
      <c r="X29" s="153"/>
      <c r="Y29" s="153"/>
    </row>
    <row r="30" spans="1:25" x14ac:dyDescent="0.25">
      <c r="A30" s="160" t="s">
        <v>94</v>
      </c>
      <c r="B30" s="156" t="s">
        <v>204</v>
      </c>
      <c r="C30" s="156"/>
      <c r="D30" s="162">
        <f t="shared" si="2"/>
        <v>0</v>
      </c>
      <c r="E30" s="160">
        <f>SUM(E28:E29)</f>
        <v>0</v>
      </c>
      <c r="F30" s="160">
        <f>SUM(F28:F29)</f>
        <v>0</v>
      </c>
      <c r="G30" s="160">
        <f t="shared" ref="G30:Y30" si="3">SUM(G28:G29)</f>
        <v>0</v>
      </c>
      <c r="H30" s="160">
        <f t="shared" si="3"/>
        <v>0</v>
      </c>
      <c r="I30" s="160">
        <f t="shared" si="3"/>
        <v>0</v>
      </c>
      <c r="J30" s="160">
        <f t="shared" si="3"/>
        <v>1875</v>
      </c>
      <c r="K30" s="160">
        <f t="shared" si="3"/>
        <v>0</v>
      </c>
      <c r="L30" s="160">
        <f t="shared" si="3"/>
        <v>0</v>
      </c>
      <c r="M30" s="160">
        <f t="shared" si="3"/>
        <v>0</v>
      </c>
      <c r="N30" s="160">
        <f t="shared" si="3"/>
        <v>850</v>
      </c>
      <c r="O30" s="160">
        <f t="shared" si="3"/>
        <v>0</v>
      </c>
      <c r="P30" s="160">
        <f t="shared" si="3"/>
        <v>-5100</v>
      </c>
      <c r="Q30" s="160">
        <f t="shared" si="3"/>
        <v>0</v>
      </c>
      <c r="R30" s="160">
        <f t="shared" si="3"/>
        <v>-600</v>
      </c>
      <c r="S30" s="160">
        <f t="shared" si="3"/>
        <v>2575</v>
      </c>
      <c r="T30" s="160">
        <f t="shared" si="3"/>
        <v>0</v>
      </c>
      <c r="U30" s="160">
        <f t="shared" si="3"/>
        <v>0</v>
      </c>
      <c r="V30" s="160">
        <f t="shared" si="3"/>
        <v>400</v>
      </c>
      <c r="W30" s="160">
        <f t="shared" si="3"/>
        <v>0</v>
      </c>
      <c r="X30" s="160">
        <f t="shared" ref="X30" si="4">SUM(X28:X29)</f>
        <v>0</v>
      </c>
      <c r="Y30" s="160">
        <f t="shared" si="3"/>
        <v>0</v>
      </c>
    </row>
    <row r="31" spans="1:25" x14ac:dyDescent="0.25">
      <c r="A31" s="153" t="s">
        <v>80</v>
      </c>
      <c r="B31" s="161" t="s">
        <v>58</v>
      </c>
      <c r="C31" s="164" t="s">
        <v>74</v>
      </c>
      <c r="D31" s="162">
        <f t="shared" si="2"/>
        <v>0</v>
      </c>
      <c r="E31" s="153"/>
      <c r="F31" s="153"/>
      <c r="G31" s="153"/>
      <c r="H31" s="153">
        <v>174</v>
      </c>
      <c r="I31" s="153">
        <v>162</v>
      </c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>
        <v>-336</v>
      </c>
      <c r="V31" s="153"/>
      <c r="W31" s="153"/>
      <c r="X31" s="153"/>
      <c r="Y31" s="153"/>
    </row>
    <row r="32" spans="1:25" x14ac:dyDescent="0.25">
      <c r="A32" s="153" t="s">
        <v>83</v>
      </c>
      <c r="B32" s="161" t="s">
        <v>58</v>
      </c>
      <c r="C32" s="165" t="s">
        <v>211</v>
      </c>
      <c r="D32" s="162">
        <f t="shared" si="2"/>
        <v>0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>
        <v>-85</v>
      </c>
      <c r="O32" s="153"/>
      <c r="P32" s="153"/>
      <c r="Q32" s="153"/>
      <c r="R32" s="153"/>
      <c r="S32" s="153"/>
      <c r="T32" s="153"/>
      <c r="U32" s="153"/>
      <c r="V32" s="153">
        <v>85</v>
      </c>
      <c r="W32" s="153"/>
      <c r="X32" s="153"/>
      <c r="Y32" s="153"/>
    </row>
    <row r="33" spans="1:25" ht="23.25" x14ac:dyDescent="0.25">
      <c r="A33" s="153" t="s">
        <v>87</v>
      </c>
      <c r="B33" s="161" t="s">
        <v>58</v>
      </c>
      <c r="C33" s="165" t="s">
        <v>212</v>
      </c>
      <c r="D33" s="162">
        <f t="shared" si="2"/>
        <v>0</v>
      </c>
      <c r="E33" s="153"/>
      <c r="F33" s="153"/>
      <c r="G33" s="153"/>
      <c r="H33" s="153"/>
      <c r="I33" s="153"/>
      <c r="J33" s="153"/>
      <c r="K33" s="153"/>
      <c r="L33" s="153"/>
      <c r="M33" s="153">
        <v>-5363</v>
      </c>
      <c r="N33" s="153"/>
      <c r="O33" s="153"/>
      <c r="P33" s="153"/>
      <c r="Q33" s="153"/>
      <c r="R33" s="153"/>
      <c r="S33" s="153"/>
      <c r="T33" s="153"/>
      <c r="U33" s="153">
        <f>-285</f>
        <v>-285</v>
      </c>
      <c r="V33" s="153">
        <f>5363+285</f>
        <v>5648</v>
      </c>
      <c r="W33" s="153"/>
      <c r="X33" s="153"/>
      <c r="Y33" s="153"/>
    </row>
    <row r="34" spans="1:25" x14ac:dyDescent="0.25">
      <c r="A34" s="153" t="s">
        <v>84</v>
      </c>
      <c r="B34" s="161" t="s">
        <v>58</v>
      </c>
      <c r="C34" s="165" t="s">
        <v>211</v>
      </c>
      <c r="D34" s="162">
        <f t="shared" si="2"/>
        <v>0</v>
      </c>
      <c r="E34" s="153"/>
      <c r="F34" s="153"/>
      <c r="G34" s="153"/>
      <c r="H34" s="153"/>
      <c r="I34" s="153">
        <v>-572</v>
      </c>
      <c r="J34" s="153">
        <v>572</v>
      </c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</row>
    <row r="35" spans="1:25" ht="23.25" x14ac:dyDescent="0.25">
      <c r="A35" s="153" t="s">
        <v>70</v>
      </c>
      <c r="B35" s="161" t="s">
        <v>63</v>
      </c>
      <c r="C35" s="165" t="s">
        <v>210</v>
      </c>
      <c r="D35" s="162">
        <f t="shared" si="2"/>
        <v>0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>
        <f>648-1765</f>
        <v>-1117</v>
      </c>
      <c r="V35" s="153">
        <f>-648+1765</f>
        <v>1117</v>
      </c>
      <c r="W35" s="153"/>
      <c r="X35" s="153"/>
      <c r="Y35" s="153"/>
    </row>
    <row r="36" spans="1:25" ht="23.25" x14ac:dyDescent="0.25">
      <c r="A36" s="153" t="s">
        <v>92</v>
      </c>
      <c r="B36" s="161" t="s">
        <v>63</v>
      </c>
      <c r="C36" s="165" t="s">
        <v>210</v>
      </c>
      <c r="D36" s="162">
        <f t="shared" si="2"/>
        <v>0</v>
      </c>
      <c r="E36" s="153"/>
      <c r="F36" s="153"/>
      <c r="G36" s="153">
        <v>243</v>
      </c>
      <c r="H36" s="153">
        <v>140</v>
      </c>
      <c r="I36" s="153"/>
      <c r="J36" s="153">
        <v>-56</v>
      </c>
      <c r="K36" s="153">
        <v>-1133</v>
      </c>
      <c r="L36" s="153"/>
      <c r="M36" s="153"/>
      <c r="N36" s="153"/>
      <c r="O36" s="153"/>
      <c r="P36" s="153"/>
      <c r="Q36" s="153"/>
      <c r="R36" s="153"/>
      <c r="S36" s="153"/>
      <c r="T36" s="153"/>
      <c r="U36" s="153">
        <v>-3418</v>
      </c>
      <c r="V36" s="153">
        <f>3418+806</f>
        <v>4224</v>
      </c>
      <c r="W36" s="153"/>
      <c r="X36" s="153"/>
      <c r="Y36" s="153"/>
    </row>
    <row r="37" spans="1:25" x14ac:dyDescent="0.25">
      <c r="A37" s="153" t="s">
        <v>91</v>
      </c>
      <c r="B37" s="161" t="s">
        <v>67</v>
      </c>
      <c r="C37" s="165" t="s">
        <v>213</v>
      </c>
      <c r="D37" s="162">
        <f t="shared" si="2"/>
        <v>0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>
        <v>-2038</v>
      </c>
      <c r="V37" s="153">
        <v>2038</v>
      </c>
      <c r="W37" s="153"/>
      <c r="X37" s="153"/>
      <c r="Y37" s="153"/>
    </row>
    <row r="38" spans="1:25" x14ac:dyDescent="0.25">
      <c r="A38" s="153" t="s">
        <v>88</v>
      </c>
      <c r="B38" s="161" t="s">
        <v>67</v>
      </c>
      <c r="C38" s="165" t="s">
        <v>208</v>
      </c>
      <c r="D38" s="162">
        <f t="shared" si="2"/>
        <v>0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>
        <v>-886</v>
      </c>
      <c r="O38" s="153"/>
      <c r="P38" s="153"/>
      <c r="Q38" s="153"/>
      <c r="R38" s="153"/>
      <c r="S38" s="153"/>
      <c r="T38" s="153"/>
      <c r="U38" s="153"/>
      <c r="V38" s="153">
        <v>886</v>
      </c>
      <c r="W38" s="153"/>
      <c r="X38" s="153"/>
      <c r="Y38" s="153"/>
    </row>
    <row r="39" spans="1:25" s="1" customFormat="1" x14ac:dyDescent="0.25">
      <c r="A39" s="160" t="s">
        <v>202</v>
      </c>
      <c r="B39" s="156" t="s">
        <v>205</v>
      </c>
      <c r="C39" s="160"/>
      <c r="D39" s="162">
        <f t="shared" si="2"/>
        <v>0</v>
      </c>
      <c r="E39" s="160">
        <f>SUM(E31:E38)</f>
        <v>0</v>
      </c>
      <c r="F39" s="160">
        <f>SUM(F31:F38)</f>
        <v>0</v>
      </c>
      <c r="G39" s="160">
        <f t="shared" ref="G39:Y39" si="5">SUM(G31:G38)</f>
        <v>243</v>
      </c>
      <c r="H39" s="160">
        <f t="shared" si="5"/>
        <v>314</v>
      </c>
      <c r="I39" s="160">
        <f t="shared" si="5"/>
        <v>-410</v>
      </c>
      <c r="J39" s="160">
        <f t="shared" si="5"/>
        <v>516</v>
      </c>
      <c r="K39" s="160">
        <f t="shared" si="5"/>
        <v>-1133</v>
      </c>
      <c r="L39" s="160">
        <f t="shared" si="5"/>
        <v>0</v>
      </c>
      <c r="M39" s="160">
        <f t="shared" si="5"/>
        <v>-5363</v>
      </c>
      <c r="N39" s="160">
        <f t="shared" si="5"/>
        <v>-971</v>
      </c>
      <c r="O39" s="160">
        <f t="shared" si="5"/>
        <v>0</v>
      </c>
      <c r="P39" s="160">
        <f t="shared" si="5"/>
        <v>0</v>
      </c>
      <c r="Q39" s="160">
        <f t="shared" si="5"/>
        <v>0</v>
      </c>
      <c r="R39" s="160">
        <f t="shared" si="5"/>
        <v>0</v>
      </c>
      <c r="S39" s="160">
        <f t="shared" si="5"/>
        <v>0</v>
      </c>
      <c r="T39" s="160">
        <f t="shared" si="5"/>
        <v>0</v>
      </c>
      <c r="U39" s="160">
        <f t="shared" si="5"/>
        <v>-7194</v>
      </c>
      <c r="V39" s="160">
        <f t="shared" si="5"/>
        <v>13998</v>
      </c>
      <c r="W39" s="160">
        <f t="shared" si="5"/>
        <v>0</v>
      </c>
      <c r="X39" s="160">
        <f t="shared" ref="X39" si="6">SUM(X31:X38)</f>
        <v>0</v>
      </c>
      <c r="Y39" s="160">
        <f t="shared" si="5"/>
        <v>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:A5"/>
    </sheetView>
  </sheetViews>
  <sheetFormatPr defaultRowHeight="15" x14ac:dyDescent="0.25"/>
  <cols>
    <col min="1" max="1" width="22" style="2" customWidth="1"/>
    <col min="2" max="2" width="8.42578125" style="2" bestFit="1" customWidth="1"/>
    <col min="3" max="3" width="8.42578125" style="103" bestFit="1" customWidth="1"/>
    <col min="4" max="4" width="5.7109375" style="103" bestFit="1" customWidth="1"/>
    <col min="5" max="5" width="6.7109375" style="2" bestFit="1" customWidth="1"/>
    <col min="6" max="8" width="7.85546875" style="2" bestFit="1" customWidth="1"/>
    <col min="9" max="9" width="7.85546875" style="2" customWidth="1"/>
    <col min="10" max="10" width="6.42578125" style="2" bestFit="1" customWidth="1"/>
    <col min="11" max="11" width="6.85546875" style="2" bestFit="1" customWidth="1"/>
    <col min="12" max="12" width="7.42578125" style="2" bestFit="1" customWidth="1"/>
    <col min="13" max="13" width="5.85546875" style="2" bestFit="1" customWidth="1"/>
    <col min="14" max="15" width="7.85546875" style="2" bestFit="1" customWidth="1"/>
    <col min="16" max="16" width="7.85546875" style="2" customWidth="1"/>
    <col min="17" max="16384" width="9.140625" style="2"/>
  </cols>
  <sheetData>
    <row r="2" spans="1:16" ht="15.75" x14ac:dyDescent="0.25">
      <c r="A2" s="115" t="s">
        <v>112</v>
      </c>
    </row>
    <row r="3" spans="1:16" ht="14.25" customHeight="1" x14ac:dyDescent="0.25"/>
    <row r="4" spans="1:16" ht="87.75" customHeight="1" x14ac:dyDescent="0.25">
      <c r="A4" s="226" t="s">
        <v>274</v>
      </c>
      <c r="B4" s="224" t="s">
        <v>119</v>
      </c>
      <c r="C4" s="108" t="s">
        <v>9</v>
      </c>
      <c r="D4" s="108" t="s">
        <v>14</v>
      </c>
      <c r="E4" s="108" t="s">
        <v>101</v>
      </c>
      <c r="F4" s="108" t="s">
        <v>103</v>
      </c>
      <c r="G4" s="108" t="s">
        <v>15</v>
      </c>
      <c r="H4" s="108" t="s">
        <v>104</v>
      </c>
      <c r="I4" s="108" t="s">
        <v>186</v>
      </c>
      <c r="J4" s="108" t="s">
        <v>98</v>
      </c>
      <c r="K4" s="108" t="s">
        <v>105</v>
      </c>
      <c r="L4" s="108" t="s">
        <v>106</v>
      </c>
      <c r="M4" s="108" t="s">
        <v>107</v>
      </c>
      <c r="N4" s="108" t="s">
        <v>54</v>
      </c>
      <c r="O4" s="108" t="s">
        <v>108</v>
      </c>
      <c r="P4" s="108" t="s">
        <v>79</v>
      </c>
    </row>
    <row r="5" spans="1:16" x14ac:dyDescent="0.25">
      <c r="A5" s="227"/>
      <c r="B5" s="225"/>
      <c r="C5" s="119">
        <v>5002</v>
      </c>
      <c r="D5" s="119">
        <v>505</v>
      </c>
      <c r="E5" s="120">
        <v>506</v>
      </c>
      <c r="F5" s="120">
        <v>5500</v>
      </c>
      <c r="G5" s="120">
        <v>5504</v>
      </c>
      <c r="H5" s="120">
        <v>5511</v>
      </c>
      <c r="I5" s="120">
        <v>5512</v>
      </c>
      <c r="J5" s="120">
        <v>5513</v>
      </c>
      <c r="K5" s="120">
        <v>5515</v>
      </c>
      <c r="L5" s="120">
        <v>5521</v>
      </c>
      <c r="M5" s="120">
        <v>5522</v>
      </c>
      <c r="N5" s="120">
        <v>5524</v>
      </c>
      <c r="O5" s="120">
        <v>5525</v>
      </c>
      <c r="P5" s="120">
        <v>5539</v>
      </c>
    </row>
    <row r="6" spans="1:16" s="103" customFormat="1" ht="33.75" customHeight="1" x14ac:dyDescent="0.25">
      <c r="A6" s="113"/>
      <c r="B6" s="109">
        <f>SUM(B7:B21)</f>
        <v>0</v>
      </c>
      <c r="C6" s="109">
        <f>SUM(C7:C21)</f>
        <v>-20470</v>
      </c>
      <c r="D6" s="109">
        <f>SUM(D7:D21)</f>
        <v>4140</v>
      </c>
      <c r="E6" s="109">
        <f>SUM(E7:E21)</f>
        <v>4660</v>
      </c>
      <c r="F6" s="109">
        <f>SUM(F7:F21)</f>
        <v>-159</v>
      </c>
      <c r="G6" s="109">
        <f>SUM(G7:G21)</f>
        <v>-1716</v>
      </c>
      <c r="H6" s="109">
        <f>SUM(H7:H21)</f>
        <v>2943</v>
      </c>
      <c r="I6" s="109">
        <f>SUM(I7:I21)</f>
        <v>-3268</v>
      </c>
      <c r="J6" s="109">
        <f>SUM(J7:J21)</f>
        <v>-100</v>
      </c>
      <c r="K6" s="109">
        <f>SUM(K7:K21)</f>
        <v>-751</v>
      </c>
      <c r="L6" s="109">
        <f>SUM(L7:L21)</f>
        <v>-15530</v>
      </c>
      <c r="M6" s="109">
        <f>SUM(M7:M21)</f>
        <v>255</v>
      </c>
      <c r="N6" s="109">
        <f>SUM(N7:N21)</f>
        <v>29258</v>
      </c>
      <c r="O6" s="109">
        <f>SUM(O7:O21)</f>
        <v>928</v>
      </c>
      <c r="P6" s="109">
        <f>SUM(P7:P21)</f>
        <v>-190</v>
      </c>
    </row>
    <row r="7" spans="1:16" x14ac:dyDescent="0.25">
      <c r="A7" s="110" t="s">
        <v>42</v>
      </c>
      <c r="B7" s="109">
        <f>SUM(C7:P7)</f>
        <v>0</v>
      </c>
      <c r="C7" s="111"/>
      <c r="D7" s="111"/>
      <c r="E7" s="111"/>
      <c r="F7" s="111"/>
      <c r="G7" s="111"/>
      <c r="H7" s="111">
        <v>705</v>
      </c>
      <c r="I7" s="111"/>
      <c r="J7" s="111"/>
      <c r="K7" s="111"/>
      <c r="L7" s="111"/>
      <c r="M7" s="111"/>
      <c r="N7" s="111">
        <v>-705</v>
      </c>
      <c r="O7" s="111"/>
      <c r="P7" s="111"/>
    </row>
    <row r="8" spans="1:16" x14ac:dyDescent="0.25">
      <c r="A8" s="110" t="s">
        <v>109</v>
      </c>
      <c r="B8" s="109">
        <f>SUM(C8:P8)</f>
        <v>3800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>
        <v>3800</v>
      </c>
      <c r="O8" s="111"/>
      <c r="P8" s="111"/>
    </row>
    <row r="9" spans="1:16" x14ac:dyDescent="0.25">
      <c r="A9" s="110" t="s">
        <v>43</v>
      </c>
      <c r="B9" s="109">
        <f>SUM(C9:P9)</f>
        <v>4000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>
        <v>4000</v>
      </c>
      <c r="O9" s="111"/>
      <c r="P9" s="111"/>
    </row>
    <row r="10" spans="1:16" x14ac:dyDescent="0.25">
      <c r="A10" s="110" t="s">
        <v>100</v>
      </c>
      <c r="B10" s="109">
        <f>SUM(C10:P10)</f>
        <v>0</v>
      </c>
      <c r="C10" s="111"/>
      <c r="D10" s="111"/>
      <c r="E10" s="111"/>
      <c r="F10" s="111">
        <v>-30</v>
      </c>
      <c r="G10" s="111"/>
      <c r="H10" s="111">
        <v>1280</v>
      </c>
      <c r="I10" s="111"/>
      <c r="J10" s="111"/>
      <c r="K10" s="111">
        <v>-130</v>
      </c>
      <c r="L10" s="111"/>
      <c r="M10" s="111">
        <v>160</v>
      </c>
      <c r="N10" s="111">
        <v>-1280</v>
      </c>
      <c r="O10" s="111"/>
      <c r="P10" s="111"/>
    </row>
    <row r="11" spans="1:16" x14ac:dyDescent="0.25">
      <c r="A11" s="110" t="s">
        <v>44</v>
      </c>
      <c r="B11" s="109">
        <f>SUM(C11:P11)</f>
        <v>0</v>
      </c>
      <c r="C11" s="111"/>
      <c r="D11" s="111"/>
      <c r="E11" s="111"/>
      <c r="F11" s="111">
        <v>-454</v>
      </c>
      <c r="G11" s="111"/>
      <c r="H11" s="111">
        <v>1522</v>
      </c>
      <c r="I11" s="111"/>
      <c r="J11" s="111"/>
      <c r="K11" s="111">
        <v>-821</v>
      </c>
      <c r="L11" s="111"/>
      <c r="M11" s="111"/>
      <c r="N11" s="111">
        <v>-157</v>
      </c>
      <c r="O11" s="111"/>
      <c r="P11" s="111">
        <v>-90</v>
      </c>
    </row>
    <row r="12" spans="1:16" x14ac:dyDescent="0.25">
      <c r="A12" s="110" t="s">
        <v>272</v>
      </c>
      <c r="B12" s="109">
        <f>SUM(C12:P12)</f>
        <v>3700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>
        <v>3700</v>
      </c>
      <c r="O12" s="111"/>
      <c r="P12" s="111"/>
    </row>
    <row r="13" spans="1:16" x14ac:dyDescent="0.25">
      <c r="A13" s="110" t="s">
        <v>46</v>
      </c>
      <c r="B13" s="109">
        <f>SUM(C13:P13)</f>
        <v>1000</v>
      </c>
      <c r="C13" s="111"/>
      <c r="D13" s="111"/>
      <c r="E13" s="111"/>
      <c r="F13" s="111"/>
      <c r="G13" s="111">
        <v>1000</v>
      </c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 x14ac:dyDescent="0.25">
      <c r="A14" s="110" t="s">
        <v>110</v>
      </c>
      <c r="B14" s="109">
        <f>SUM(C14:P14)</f>
        <v>0</v>
      </c>
      <c r="C14" s="111"/>
      <c r="D14" s="111"/>
      <c r="E14" s="111"/>
      <c r="F14" s="111">
        <v>25</v>
      </c>
      <c r="G14" s="111"/>
      <c r="H14" s="111">
        <v>-120</v>
      </c>
      <c r="I14" s="111"/>
      <c r="J14" s="111"/>
      <c r="K14" s="111"/>
      <c r="L14" s="111"/>
      <c r="M14" s="111">
        <v>95</v>
      </c>
      <c r="N14" s="111"/>
      <c r="O14" s="111"/>
      <c r="P14" s="111"/>
    </row>
    <row r="15" spans="1:16" x14ac:dyDescent="0.25">
      <c r="A15" s="110" t="s">
        <v>47</v>
      </c>
      <c r="B15" s="109">
        <f>SUM(C15:P15)</f>
        <v>8300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>
        <v>8300</v>
      </c>
      <c r="O15" s="111"/>
      <c r="P15" s="111"/>
    </row>
    <row r="16" spans="1:16" x14ac:dyDescent="0.25">
      <c r="A16" s="110" t="s">
        <v>111</v>
      </c>
      <c r="B16" s="109">
        <f>SUM(C16:P16)</f>
        <v>0</v>
      </c>
      <c r="C16" s="111"/>
      <c r="D16" s="111"/>
      <c r="E16" s="111"/>
      <c r="F16" s="111"/>
      <c r="G16" s="111"/>
      <c r="H16" s="111">
        <v>-232</v>
      </c>
      <c r="I16" s="111">
        <v>232</v>
      </c>
      <c r="J16" s="111"/>
      <c r="K16" s="111"/>
      <c r="L16" s="111"/>
      <c r="M16" s="111"/>
      <c r="N16" s="111"/>
      <c r="O16" s="111"/>
      <c r="P16" s="111"/>
    </row>
    <row r="17" spans="1:16" x14ac:dyDescent="0.25">
      <c r="A17" s="110" t="s">
        <v>49</v>
      </c>
      <c r="B17" s="109">
        <f>SUM(C17:P17)</f>
        <v>0</v>
      </c>
      <c r="C17" s="111"/>
      <c r="D17" s="111"/>
      <c r="E17" s="111"/>
      <c r="F17" s="111"/>
      <c r="G17" s="111">
        <v>-200</v>
      </c>
      <c r="H17" s="111"/>
      <c r="I17" s="111"/>
      <c r="J17" s="111"/>
      <c r="K17" s="111">
        <v>200</v>
      </c>
      <c r="L17" s="111"/>
      <c r="M17" s="111"/>
      <c r="N17" s="111"/>
      <c r="O17" s="111"/>
      <c r="P17" s="111"/>
    </row>
    <row r="18" spans="1:16" x14ac:dyDescent="0.25">
      <c r="A18" s="110" t="s">
        <v>50</v>
      </c>
      <c r="B18" s="109">
        <f>SUM(C18:P18)</f>
        <v>0</v>
      </c>
      <c r="C18" s="111"/>
      <c r="D18" s="111"/>
      <c r="E18" s="111"/>
      <c r="F18" s="111">
        <v>300</v>
      </c>
      <c r="G18" s="111">
        <v>84</v>
      </c>
      <c r="H18" s="111">
        <v>-212</v>
      </c>
      <c r="I18" s="111">
        <v>-3500</v>
      </c>
      <c r="J18" s="111">
        <v>-100</v>
      </c>
      <c r="K18" s="111"/>
      <c r="L18" s="111"/>
      <c r="M18" s="111"/>
      <c r="N18" s="111">
        <v>3500</v>
      </c>
      <c r="O18" s="111">
        <v>28</v>
      </c>
      <c r="P18" s="111">
        <v>-100</v>
      </c>
    </row>
    <row r="19" spans="1:16" x14ac:dyDescent="0.25">
      <c r="A19" s="110" t="s">
        <v>53</v>
      </c>
      <c r="B19" s="109">
        <f>SUM(C19:P19)</f>
        <v>11800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>
        <v>11800</v>
      </c>
      <c r="O19" s="111"/>
      <c r="P19" s="111"/>
    </row>
    <row r="20" spans="1:16" x14ac:dyDescent="0.25">
      <c r="A20" s="112" t="s">
        <v>72</v>
      </c>
      <c r="B20" s="109">
        <f>SUM(C20:P20)</f>
        <v>-28900</v>
      </c>
      <c r="C20" s="111">
        <v>-20470</v>
      </c>
      <c r="D20" s="111">
        <v>4140</v>
      </c>
      <c r="E20" s="111">
        <v>4660</v>
      </c>
      <c r="F20" s="111"/>
      <c r="G20" s="111">
        <v>-2600</v>
      </c>
      <c r="H20" s="111"/>
      <c r="I20" s="111"/>
      <c r="J20" s="111"/>
      <c r="K20" s="111"/>
      <c r="L20" s="111">
        <v>-15530</v>
      </c>
      <c r="M20" s="111"/>
      <c r="N20" s="111"/>
      <c r="O20" s="111">
        <v>900</v>
      </c>
      <c r="P20" s="111"/>
    </row>
    <row r="21" spans="1:16" x14ac:dyDescent="0.25">
      <c r="A21" s="112" t="s">
        <v>273</v>
      </c>
      <c r="B21" s="109">
        <f>SUM(C21:P21)</f>
        <v>-3700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>
        <v>-3700</v>
      </c>
      <c r="O21" s="111"/>
      <c r="P21" s="111"/>
    </row>
    <row r="22" spans="1:16" x14ac:dyDescent="0.25">
      <c r="A22" s="116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  <row r="24" spans="1:16" x14ac:dyDescent="0.25">
      <c r="B24" s="2" t="s">
        <v>99</v>
      </c>
      <c r="C24" s="104"/>
      <c r="D24" s="104"/>
      <c r="E24" s="105"/>
      <c r="F24" s="105"/>
    </row>
    <row r="25" spans="1:16" x14ac:dyDescent="0.25">
      <c r="C25" s="106"/>
      <c r="D25" s="106"/>
      <c r="E25" s="107"/>
    </row>
    <row r="26" spans="1:16" x14ac:dyDescent="0.25">
      <c r="C26" s="104"/>
      <c r="D26" s="104"/>
      <c r="E26" s="105"/>
    </row>
  </sheetData>
  <mergeCells count="2">
    <mergeCell ref="B4:B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5</vt:i4>
      </vt:variant>
      <vt:variant>
        <vt:lpstr>Nimega vahemikud</vt:lpstr>
      </vt:variant>
      <vt:variant>
        <vt:i4>4</vt:i4>
      </vt:variant>
    </vt:vector>
  </HeadingPairs>
  <TitlesOfParts>
    <vt:vector size="9" baseType="lpstr">
      <vt:lpstr>Lisa 1</vt:lpstr>
      <vt:lpstr>Lisa 2</vt:lpstr>
      <vt:lpstr>Lisa 3 </vt:lpstr>
      <vt:lpstr>Lisa 4</vt:lpstr>
      <vt:lpstr>Lisa 5</vt:lpstr>
      <vt:lpstr>'Lisa 2'!Prindiala</vt:lpstr>
      <vt:lpstr>'Lisa 1'!Prinditiitlid</vt:lpstr>
      <vt:lpstr>'Lisa 3 '!Prinditiitlid</vt:lpstr>
      <vt:lpstr>'Lisa 5'!Prinditiitlid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2015-12-04T11:14:42Z</dcterms:modified>
</cp:coreProperties>
</file>