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055" windowWidth="17160" windowHeight="6750" tabRatio="915" activeTab="0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5 investeeringud" sheetId="5" r:id="rId5"/>
    <sheet name="lisa6(kohust)" sheetId="6" r:id="rId6"/>
  </sheets>
  <definedNames>
    <definedName name="_xlfn.SUMIFS" hidden="1">#NAME?</definedName>
    <definedName name="Prinditiitlid" localSheetId="2">'lisa 3 (Kulud)'!$5:$5</definedName>
    <definedName name="Prinditiitlid" localSheetId="3">'lisa 4 (tulude,kulude jaotus)'!$5:$5</definedName>
    <definedName name="Prinditiitlid" localSheetId="5">'lisa6(kohust)'!$3:$3</definedName>
    <definedName name="_xlnm.Print_Titles" localSheetId="5">'lisa6(kohust)'!$4:$5</definedName>
  </definedNames>
  <calcPr fullCalcOnLoad="1"/>
</workbook>
</file>

<file path=xl/sharedStrings.xml><?xml version="1.0" encoding="utf-8"?>
<sst xmlns="http://schemas.openxmlformats.org/spreadsheetml/2006/main" count="1842" uniqueCount="766">
  <si>
    <t>KOONDEELARVE</t>
  </si>
  <si>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</si>
  <si>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</si>
  <si>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</si>
  <si>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</si>
  <si>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</si>
  <si>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</si>
  <si>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</si>
  <si>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</si>
  <si>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</si>
  <si>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</si>
  <si>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</si>
  <si>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</si>
  <si>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</si>
  <si>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</si>
  <si>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</si>
  <si>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</si>
  <si>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</si>
  <si>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</si>
  <si>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</si>
  <si>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</si>
  <si>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</si>
  <si>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</si>
  <si>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</si>
  <si>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</si>
  <si>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</si>
  <si>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Reklaamimaks</t>
  </si>
  <si>
    <t xml:space="preserve">   Teede ja tänavate sulgemise maks</t>
  </si>
  <si>
    <t xml:space="preserve">   Parkimistasu</t>
  </si>
  <si>
    <t xml:space="preserve">   Riigilõivud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</si>
  <si>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</si>
  <si>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</si>
  <si>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</si>
  <si>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Materiaalsete varade müük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</si>
  <si>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</si>
  <si>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</si>
  <si>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</si>
  <si>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</si>
  <si>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</si>
  <si>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</si>
  <si>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</si>
  <si>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</si>
  <si>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 ettevõtluse osakond</t>
  </si>
  <si>
    <t xml:space="preserve">         linnamajanduse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</si>
  <si>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</si>
  <si>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</si>
  <si>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</si>
  <si>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</si>
  <si>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linnavarade osakond</t>
  </si>
  <si>
    <t xml:space="preserve">        ettevõtluse osakond</t>
  </si>
  <si>
    <t xml:space="preserve">        haridusosakond</t>
  </si>
  <si>
    <t xml:space="preserve">        kultuuriosakond</t>
  </si>
  <si>
    <t xml:space="preserve">        SA Tartu Kultuurkapital</t>
  </si>
  <si>
    <t xml:space="preserve">        SA Tartu Jaani Kirik</t>
  </si>
  <si>
    <t xml:space="preserve">        Tartu Ülikool</t>
  </si>
  <si>
    <t xml:space="preserve">        Eesti Muusikaakadeemia</t>
  </si>
  <si>
    <t xml:space="preserve">        Tartu Ülikooli SA</t>
  </si>
  <si>
    <t xml:space="preserve">         sotsiaalabi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</si>
  <si>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</si>
  <si>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</si>
  <si>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</si>
  <si>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</si>
  <si>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</si>
  <si>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</si>
  <si>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</si>
  <si>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</si>
  <si>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</si>
  <si>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</si>
  <si>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</si>
  <si>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</si>
  <si>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</si>
  <si>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</si>
  <si>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</si>
  <si>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</si>
  <si>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</si>
  <si>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</si>
  <si>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</si>
  <si>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</si>
  <si>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</si>
  <si>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</si>
  <si>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</si>
  <si>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</si>
  <si>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</si>
  <si>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08108</t>
  </si>
  <si>
    <t>09212</t>
  </si>
  <si>
    <t>09221</t>
  </si>
  <si>
    <t>Täiskasvanute gümnaasium</t>
  </si>
  <si>
    <t>Kutsehariduskeskus</t>
  </si>
  <si>
    <t>09601</t>
  </si>
  <si>
    <t>09800</t>
  </si>
  <si>
    <t>Muu haridus</t>
  </si>
  <si>
    <t>KULTUURIOSAKOND</t>
  </si>
  <si>
    <t>HARIDUSOSAKOND</t>
  </si>
  <si>
    <t>08101</t>
  </si>
  <si>
    <t>Noortesport</t>
  </si>
  <si>
    <t>Spordibaasid</t>
  </si>
  <si>
    <t>08102</t>
  </si>
  <si>
    <t>08105</t>
  </si>
  <si>
    <t>08106</t>
  </si>
  <si>
    <t>08107</t>
  </si>
  <si>
    <t>08109</t>
  </si>
  <si>
    <t>Noorsoo- ja spordiprojektid</t>
  </si>
  <si>
    <t>08201</t>
  </si>
  <si>
    <t>Raamatukogud</t>
  </si>
  <si>
    <t>07120</t>
  </si>
  <si>
    <t>07210</t>
  </si>
  <si>
    <t>07340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</si>
  <si>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</si>
  <si>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</si>
  <si>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</si>
  <si>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</si>
  <si>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</si>
  <si>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</si>
  <si>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</si>
  <si>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</si>
  <si>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</si>
  <si>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</si>
  <si>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</si>
  <si>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eakate sotsiaalne kaitse</t>
  </si>
  <si>
    <t>Muu perede ja laste sotsiaalne 
kaitse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</si>
  <si>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</si>
  <si>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</si>
  <si>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</si>
  <si>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</si>
  <si>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</si>
  <si>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</si>
  <si>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</si>
  <si>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</si>
  <si>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</si>
  <si>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</si>
  <si>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</si>
  <si>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</si>
  <si>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</si>
  <si>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</si>
  <si>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</si>
  <si>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</si>
  <si>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</si>
  <si>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</si>
  <si>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</si>
  <si>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06300</t>
  </si>
  <si>
    <t>Veevarustus</t>
  </si>
  <si>
    <t>06400</t>
  </si>
  <si>
    <t>Tänavavalgustus</t>
  </si>
  <si>
    <t>06602</t>
  </si>
  <si>
    <t>Kalmistud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</si>
  <si>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</si>
  <si>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</si>
  <si>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</si>
  <si>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</si>
  <si>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</si>
  <si>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</si>
  <si>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</si>
  <si>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</si>
  <si>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</si>
  <si>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</si>
  <si>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</si>
  <si>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</si>
  <si>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</si>
  <si>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</si>
  <si>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</si>
  <si>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</si>
  <si>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</si>
  <si>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</si>
  <si>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</si>
  <si>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</si>
  <si>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</si>
  <si>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</si>
  <si>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</si>
  <si>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</si>
  <si>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</si>
  <si>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>Muu avalik kord</t>
  </si>
  <si>
    <t>04730</t>
  </si>
  <si>
    <t>Turism</t>
  </si>
  <si>
    <t>08211</t>
  </si>
  <si>
    <t>Botaanikaaed</t>
  </si>
  <si>
    <t>09400</t>
  </si>
  <si>
    <t>Kõrgharidus</t>
  </si>
  <si>
    <t>RESERVFOND</t>
  </si>
  <si>
    <t xml:space="preserve">         reservfond</t>
  </si>
  <si>
    <t>TARTU ÜLIKOOLI SA (Raefond)</t>
  </si>
  <si>
    <t xml:space="preserve">   sh: investeeringud</t>
  </si>
  <si>
    <t xml:space="preserve">         OÜ Anne Saun</t>
  </si>
  <si>
    <t>OÜ ANNE SAUN</t>
  </si>
  <si>
    <t>SA TÄHTVERE PUHKEPARK</t>
  </si>
  <si>
    <t>SA TARTU ÄRINÕUANDLA</t>
  </si>
  <si>
    <t>SA TARTU TEADUSPARK</t>
  </si>
  <si>
    <t>SA TARTUMAA TURISM</t>
  </si>
  <si>
    <t>TARTU ÜLIKOOL</t>
  </si>
  <si>
    <t>SA TARTU JAANI KIRIK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</si>
  <si>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</si>
  <si>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</si>
  <si>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</si>
  <si>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</si>
  <si>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</si>
  <si>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</si>
  <si>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 xml:space="preserve">   Saastetasud</t>
  </si>
  <si>
    <t xml:space="preserve">        SA Tähtvere Puhkepark</t>
  </si>
  <si>
    <t xml:space="preserve">        SA Teaduskeskus AHHAA 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</si>
  <si>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</si>
  <si>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</si>
  <si>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</si>
  <si>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</si>
  <si>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</si>
  <si>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</si>
  <si>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</si>
  <si>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</si>
  <si>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</si>
  <si>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</si>
  <si>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   üldised personaliteenused</t>
  </si>
  <si>
    <t>01310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</si>
  <si>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</si>
  <si>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</si>
  <si>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</si>
  <si>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</si>
  <si>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</si>
  <si>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</si>
  <si>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</si>
  <si>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</si>
  <si>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</si>
  <si>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</si>
  <si>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</si>
  <si>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Noorsootöö (noortelaagrid)</t>
  </si>
  <si>
    <t>Täiskasvanute huvialaasutused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</si>
  <si>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</si>
  <si>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</si>
  <si>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</si>
  <si>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</si>
  <si>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</si>
  <si>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</si>
  <si>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</si>
  <si>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</si>
  <si>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</si>
  <si>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 xml:space="preserve">         finantseerimistehingud</t>
  </si>
  <si>
    <t>03100</t>
  </si>
  <si>
    <t>Politsei</t>
  </si>
  <si>
    <t>Kulude katteks suunatud jääk</t>
  </si>
  <si>
    <t>T U L U B A A S</t>
  </si>
  <si>
    <t>1.1</t>
  </si>
  <si>
    <t>1.1.1.</t>
  </si>
  <si>
    <t>1.1.2</t>
  </si>
  <si>
    <t>1.1.3</t>
  </si>
  <si>
    <t>1.1.4</t>
  </si>
  <si>
    <t>1.1.5</t>
  </si>
  <si>
    <t>1.2</t>
  </si>
  <si>
    <t>1.2.1</t>
  </si>
  <si>
    <t>1.2.2</t>
  </si>
  <si>
    <t>1.2.2.1</t>
  </si>
  <si>
    <t>1.2.2.2</t>
  </si>
  <si>
    <t>1.2.2.3</t>
  </si>
  <si>
    <t>1.2.2.4</t>
  </si>
  <si>
    <t>1.2.2.5</t>
  </si>
  <si>
    <t>1.2.3</t>
  </si>
  <si>
    <t>1.2.4</t>
  </si>
  <si>
    <t>1.2.5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</si>
  <si>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</si>
  <si>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</si>
  <si>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</si>
  <si>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</si>
  <si>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</si>
  <si>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</si>
  <si>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</si>
  <si>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</si>
  <si>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</si>
  <si>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1.5</t>
  </si>
  <si>
    <t>1.5.1</t>
  </si>
  <si>
    <t>1.5.2</t>
  </si>
  <si>
    <t xml:space="preserve">   Toetused tegevuskuludeks </t>
  </si>
  <si>
    <t xml:space="preserve">   Toetused põhivara soetuseks </t>
  </si>
  <si>
    <t xml:space="preserve">   Mittesihtotstarbelised toetused</t>
  </si>
  <si>
    <t xml:space="preserve">   Laekumised vee erikasutusest</t>
  </si>
  <si>
    <t>2.7</t>
  </si>
  <si>
    <t>2.8</t>
  </si>
  <si>
    <t>2.9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</si>
  <si>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</si>
  <si>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</si>
  <si>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</si>
  <si>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</si>
  <si>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</si>
  <si>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</si>
  <si>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</si>
  <si>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</si>
  <si>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</si>
  <si>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</si>
  <si>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>3.5.1</t>
  </si>
  <si>
    <t>3.5.1.1</t>
  </si>
  <si>
    <t>3.5.2</t>
  </si>
  <si>
    <t>3.5.2.1</t>
  </si>
  <si>
    <t>Üldmeditsiiniteenused</t>
  </si>
  <si>
    <t>3.6.1</t>
  </si>
  <si>
    <t>3.6.1.1</t>
  </si>
  <si>
    <t>3.6.2</t>
  </si>
  <si>
    <t>3.6.2.1</t>
  </si>
  <si>
    <t>3.7.1</t>
  </si>
  <si>
    <t>3.7.1.1</t>
  </si>
  <si>
    <t>3.7.2</t>
  </si>
  <si>
    <t>3.7.2.1</t>
  </si>
  <si>
    <t>3.8.1</t>
  </si>
  <si>
    <t>3.8.1.1</t>
  </si>
  <si>
    <t>3.8.2</t>
  </si>
  <si>
    <t>3.8.2.1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</si>
  <si>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</si>
  <si>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</si>
  <si>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</si>
  <si>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</si>
  <si>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</si>
  <si>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</si>
  <si>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</si>
  <si>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</si>
  <si>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3.8.4.6</t>
  </si>
  <si>
    <t>3.8.5</t>
  </si>
  <si>
    <t>3.8.5.1</t>
  </si>
  <si>
    <t>3.8.5.2</t>
  </si>
  <si>
    <t>3.8.5.3</t>
  </si>
  <si>
    <t>3.8.5.4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</si>
  <si>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</si>
  <si>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</si>
  <si>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</si>
  <si>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</si>
  <si>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</si>
  <si>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</si>
  <si>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</si>
  <si>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</si>
  <si>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</si>
  <si>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</si>
  <si>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</si>
  <si>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</si>
  <si>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</si>
  <si>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</si>
  <si>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</si>
  <si>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</si>
  <si>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</si>
  <si>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</si>
  <si>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</si>
  <si>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</si>
  <si>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</si>
  <si>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>3.14</t>
  </si>
  <si>
    <t>3.14.1</t>
  </si>
  <si>
    <t>3.14.1.1</t>
  </si>
  <si>
    <t>3.15</t>
  </si>
  <si>
    <t>3.15.1</t>
  </si>
  <si>
    <t>3.15.1.1</t>
  </si>
  <si>
    <t>3.16</t>
  </si>
  <si>
    <t>3.16.1</t>
  </si>
  <si>
    <t>3.16.1.1</t>
  </si>
  <si>
    <t>04540</t>
  </si>
  <si>
    <t>Õhutransport</t>
  </si>
  <si>
    <t>3.17</t>
  </si>
  <si>
    <t>3.17.1</t>
  </si>
  <si>
    <t>3.17.1.1</t>
  </si>
  <si>
    <t>3.18</t>
  </si>
  <si>
    <t>3.18.1</t>
  </si>
  <si>
    <t>3.18.1.1</t>
  </si>
  <si>
    <t>3.19</t>
  </si>
  <si>
    <t>3.19.1</t>
  </si>
  <si>
    <t>3.19.1.1</t>
  </si>
  <si>
    <t>3.20</t>
  </si>
  <si>
    <t>3.20.1</t>
  </si>
  <si>
    <t>3.20.1.1</t>
  </si>
  <si>
    <t>3.21</t>
  </si>
  <si>
    <t>3.21.1</t>
  </si>
  <si>
    <t>3.21.1.1</t>
  </si>
  <si>
    <t>3.22</t>
  </si>
  <si>
    <t>3.22.1</t>
  </si>
  <si>
    <t>3.22.1.1</t>
  </si>
  <si>
    <t>SA TEADUSKESKUS AHHAA</t>
  </si>
  <si>
    <t>3.24</t>
  </si>
  <si>
    <t>3.24.1</t>
  </si>
  <si>
    <t>3.24.1.1</t>
  </si>
  <si>
    <t>3.25</t>
  </si>
  <si>
    <t>3.25.1</t>
  </si>
  <si>
    <t>3.25.1.1</t>
  </si>
  <si>
    <t>3.26</t>
  </si>
  <si>
    <t>3.26.1</t>
  </si>
  <si>
    <t>3.26.1.1</t>
  </si>
  <si>
    <t>3.27</t>
  </si>
  <si>
    <t>3.27.1</t>
  </si>
  <si>
    <t>3.27.1.1</t>
  </si>
  <si>
    <t>3.28</t>
  </si>
  <si>
    <t>3.28.1</t>
  </si>
  <si>
    <t>3.28.1.1</t>
  </si>
  <si>
    <t>3.29</t>
  </si>
  <si>
    <t>3.29.1.1</t>
  </si>
  <si>
    <t>Muuseumid (Vana Anatoomikum)</t>
  </si>
  <si>
    <t>3.31</t>
  </si>
  <si>
    <t>3.31.1</t>
  </si>
  <si>
    <t>3.31.1.1</t>
  </si>
  <si>
    <t>3.32</t>
  </si>
  <si>
    <t>3.32.1</t>
  </si>
  <si>
    <t>3.32.1.1</t>
  </si>
  <si>
    <t>3.33</t>
  </si>
  <si>
    <t>3.33.1.1</t>
  </si>
  <si>
    <t>EESTI MAAÜLIKOOL</t>
  </si>
  <si>
    <t>SA TARTU ELUASEMEFOND</t>
  </si>
  <si>
    <t>3.34</t>
  </si>
  <si>
    <t>3.34.1</t>
  </si>
  <si>
    <t>3.34.1.1</t>
  </si>
  <si>
    <t>3.35</t>
  </si>
  <si>
    <t xml:space="preserve">        SA Tartu Eluasemefond</t>
  </si>
  <si>
    <t xml:space="preserve">        Eesti Maaülikool</t>
  </si>
  <si>
    <t xml:space="preserve">TULUD </t>
  </si>
  <si>
    <t>2</t>
  </si>
  <si>
    <t xml:space="preserve">LINNA TULUBAAS  </t>
  </si>
  <si>
    <t xml:space="preserve">   Kulude katteks suunatud jääk</t>
  </si>
  <si>
    <t xml:space="preserve">   Laenude refinantseerimine</t>
  </si>
  <si>
    <t>sh: mittesihtostarbelised toetused</t>
  </si>
  <si>
    <t>Finantseerimistehingud (laenude 
 refinantseerimine)</t>
  </si>
  <si>
    <t>3.2.2</t>
  </si>
  <si>
    <t>3.2.2.1</t>
  </si>
  <si>
    <t>3.2.3</t>
  </si>
  <si>
    <t>3.2.3.1</t>
  </si>
  <si>
    <t>3.2.4</t>
  </si>
  <si>
    <t>3.2.4.1</t>
  </si>
  <si>
    <t>3.3</t>
  </si>
  <si>
    <t>3.3.1</t>
  </si>
  <si>
    <t>3.3.1.1</t>
  </si>
  <si>
    <t>3.3.2</t>
  </si>
  <si>
    <t>3.3.2.1</t>
  </si>
  <si>
    <t>3.3.3</t>
  </si>
  <si>
    <t>3.3.3.1</t>
  </si>
  <si>
    <t>Põhikoolid</t>
  </si>
  <si>
    <t>sh toetused tegevuskuludeks</t>
  </si>
  <si>
    <t>09500</t>
  </si>
  <si>
    <t>Hariduse abiteenused</t>
  </si>
  <si>
    <t xml:space="preserve">         laenudega kaasnevad kulud</t>
  </si>
  <si>
    <t>Meditsiinitooted (põetusvahendid)</t>
  </si>
  <si>
    <t>Hooldusravi</t>
  </si>
  <si>
    <t>Muude riskirühmade hoolekande
asutused (Varjupaik ja teenuse ost)</t>
  </si>
  <si>
    <t>Lastekodud (teenuse ost)</t>
  </si>
  <si>
    <t>Muu puuetega isikute sotsiaalne kaitse</t>
  </si>
  <si>
    <t>Puuetega isikute hoolekande asutused</t>
  </si>
  <si>
    <t xml:space="preserve">        investeeringud</t>
  </si>
  <si>
    <t>3.35.1</t>
  </si>
  <si>
    <t>3.35.1.1</t>
  </si>
  <si>
    <t>3.36</t>
  </si>
  <si>
    <t>3.37</t>
  </si>
  <si>
    <t>Linnakantselei</t>
  </si>
  <si>
    <t>Hooldekodud (Tartu Hooldekodu ja teenuse ost)</t>
  </si>
  <si>
    <t>Päevakeskused (Päevakeskus Tähtvere ja teenuse ost)</t>
  </si>
  <si>
    <t>jrk
nr</t>
  </si>
  <si>
    <t xml:space="preserve">   sh: tervishoiuosakond</t>
  </si>
  <si>
    <t xml:space="preserve">        Teater Vanemuine</t>
  </si>
  <si>
    <t>TERVISHOIUOSAKOND</t>
  </si>
  <si>
    <t>TEATER VANEMUINE</t>
  </si>
  <si>
    <t>08204</t>
  </si>
  <si>
    <t>Teatrid</t>
  </si>
  <si>
    <t>AVALIKE SUHETE OSAKOND</t>
  </si>
  <si>
    <t>3.4.1.2</t>
  </si>
  <si>
    <t>3.5.3</t>
  </si>
  <si>
    <t>3.5.3.1</t>
  </si>
  <si>
    <t>3.6.3</t>
  </si>
  <si>
    <t>3.6.3.1</t>
  </si>
  <si>
    <t>3.6.3.2</t>
  </si>
  <si>
    <t>3.6.3.3</t>
  </si>
  <si>
    <t>3.6.3.4</t>
  </si>
  <si>
    <t>3.6.3.5</t>
  </si>
  <si>
    <t>3.6.3.6</t>
  </si>
  <si>
    <t>3.6.3.7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</si>
  <si>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</si>
  <si>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</si>
  <si>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</si>
  <si>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</si>
  <si>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</si>
  <si>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</si>
  <si>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</si>
  <si>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</si>
  <si>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</si>
  <si>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</si>
  <si>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3.7.2.12</t>
  </si>
  <si>
    <t>3.7.2.13</t>
  </si>
  <si>
    <t>3.8.3.2</t>
  </si>
  <si>
    <t>3.8.3.3</t>
  </si>
  <si>
    <t>3.9.1.2</t>
  </si>
  <si>
    <t>3.10.3</t>
  </si>
  <si>
    <t>3.10.3.1</t>
  </si>
  <si>
    <t>3.10.4</t>
  </si>
  <si>
    <t>3.10.4.1</t>
  </si>
  <si>
    <t>3.10.4.2</t>
  </si>
  <si>
    <t>3.10.4.3</t>
  </si>
  <si>
    <t>3.10.4.4</t>
  </si>
  <si>
    <t>3.10.5</t>
  </si>
  <si>
    <t>3.10.5.1</t>
  </si>
  <si>
    <t>3.10.5.2</t>
  </si>
  <si>
    <t>3.11.1.2</t>
  </si>
  <si>
    <t>3.11.1.3</t>
  </si>
  <si>
    <t>3.11.1.4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</si>
  <si>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</si>
  <si>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</si>
  <si>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</si>
  <si>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</si>
  <si>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</si>
  <si>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</si>
  <si>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</si>
  <si>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</si>
  <si>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</si>
  <si>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3.12.2.11</t>
  </si>
  <si>
    <t>3.12.2.12</t>
  </si>
  <si>
    <t xml:space="preserve"> sh mittesihtotstarbelised toetused</t>
  </si>
  <si>
    <t>3.12.2.13</t>
  </si>
  <si>
    <t>3.13.2</t>
  </si>
  <si>
    <t>3.13.2.1</t>
  </si>
  <si>
    <t>3.13.2.2</t>
  </si>
  <si>
    <t>3.13.2.3</t>
  </si>
  <si>
    <t>3.13.2.4</t>
  </si>
  <si>
    <t>MTÜ ANTONIUSE GILD</t>
  </si>
  <si>
    <t>SA TARTU PAULUSE KIRIK</t>
  </si>
  <si>
    <t xml:space="preserve">    sh investeeringud</t>
  </si>
  <si>
    <t>SA EESTI MAAÜLIKOOLI JOOSEP TOOTSI FOND</t>
  </si>
  <si>
    <t xml:space="preserve">   sh: linnakantselei</t>
  </si>
  <si>
    <t xml:space="preserve">         MTÜ Antoniuse Gild</t>
  </si>
  <si>
    <t xml:space="preserve">        arhitektuuri ja ehituse osakond</t>
  </si>
  <si>
    <t xml:space="preserve">        SA Tartu Pauluse Kirik</t>
  </si>
  <si>
    <t xml:space="preserve">    sh: linnakantselei</t>
  </si>
  <si>
    <t xml:space="preserve">     sh reservfond</t>
  </si>
  <si>
    <t>Laste muusika- ja kunstikoolid (teenuse ost teistelt omavalitsustelt)</t>
  </si>
  <si>
    <t>Eakate sotsiaalne kaitse</t>
  </si>
  <si>
    <t>Vaba aeg ja kultuur</t>
  </si>
  <si>
    <t>Muu vaba aeg ja kultuur</t>
  </si>
  <si>
    <t>INVESTEERINGUD</t>
  </si>
  <si>
    <t>3.3.2.2</t>
  </si>
  <si>
    <t>06603</t>
  </si>
  <si>
    <t xml:space="preserve">Hulkuvate loomadega seotud kulud </t>
  </si>
  <si>
    <t xml:space="preserve">         AS Tallinna Lennujaam</t>
  </si>
  <si>
    <t>3.10.6</t>
  </si>
  <si>
    <t>AS TALLINNA LENNUJAAM</t>
  </si>
  <si>
    <t>3.33.1</t>
  </si>
  <si>
    <t>3.36.1</t>
  </si>
  <si>
    <t>3.36.1.1</t>
  </si>
  <si>
    <t>3.2.5</t>
  </si>
  <si>
    <t>3.2.5.1</t>
  </si>
  <si>
    <t xml:space="preserve">        linnamajanduse osakond</t>
  </si>
  <si>
    <t>3.4.2</t>
  </si>
  <si>
    <t>3.4.2.1</t>
  </si>
  <si>
    <t xml:space="preserve">         avalike suhete osakond</t>
  </si>
  <si>
    <t>3.10.1.2</t>
  </si>
  <si>
    <t>3.10.4.5</t>
  </si>
  <si>
    <t>3.10.4.6</t>
  </si>
  <si>
    <t>3.10.4.7</t>
  </si>
  <si>
    <t>EESTI KONTSERT</t>
  </si>
  <si>
    <t>08206</t>
  </si>
  <si>
    <t>Kontserdiorganisatsioonid</t>
  </si>
  <si>
    <t xml:space="preserve">        Eesti Kontsert</t>
  </si>
  <si>
    <t xml:space="preserve">         Eesti Maaülikool</t>
  </si>
  <si>
    <t>1.2.2.6</t>
  </si>
  <si>
    <t xml:space="preserve">      Tulud keskkonnaalasest tegevusest</t>
  </si>
  <si>
    <t xml:space="preserve">   Dividendid</t>
  </si>
  <si>
    <t>Finantseerimistehingud ja võla teenindamine</t>
  </si>
  <si>
    <t>Laste muusika- ja kunstikoolid, muud huvikoolid</t>
  </si>
  <si>
    <t>Maarja Kool</t>
  </si>
  <si>
    <t>Osakondade teenistused</t>
  </si>
  <si>
    <t>Muu riskirühmade sotsiaalne kaitse</t>
  </si>
  <si>
    <t>Üldised personaliteenused 
(õppelaenu kustutamine)</t>
  </si>
  <si>
    <t>Koduteenused (Päevakeskus Kalda ja koduteenused)</t>
  </si>
  <si>
    <t>Muud laste hoolekande asutused (Turvakodu ja laste päevakeskuse teenuse ost)</t>
  </si>
  <si>
    <t>Muude sotsiaalsete riskirühmade kaitse</t>
  </si>
  <si>
    <t xml:space="preserve">investeeringud </t>
  </si>
  <si>
    <t>3.6.1.2</t>
  </si>
  <si>
    <t>Töötute sotsiaalne 
kaitse</t>
  </si>
  <si>
    <t>3.2.5.2</t>
  </si>
  <si>
    <t>3.2.5.3</t>
  </si>
  <si>
    <t>3.2.6</t>
  </si>
  <si>
    <t>3.2.6.1</t>
  </si>
  <si>
    <t>Toetused tegevuskuludeks</t>
  </si>
  <si>
    <t>3.10.2.2</t>
  </si>
  <si>
    <t xml:space="preserve">Kultuuri- ja rahvamajad </t>
  </si>
  <si>
    <t>3.10.5.3</t>
  </si>
  <si>
    <t>3.7.1.2</t>
  </si>
  <si>
    <t>3.10.6.1</t>
  </si>
  <si>
    <t>3.23</t>
  </si>
  <si>
    <t>3.23.1</t>
  </si>
  <si>
    <t>3.23.1.1</t>
  </si>
  <si>
    <t>3.30</t>
  </si>
  <si>
    <t>3.30.1</t>
  </si>
  <si>
    <t>3.30.1.1</t>
  </si>
  <si>
    <t>3.32.2</t>
  </si>
  <si>
    <t>3.32.2.1</t>
  </si>
  <si>
    <t>3.31.1.2</t>
  </si>
  <si>
    <t>3.31.1.3</t>
  </si>
  <si>
    <t>3.31.2</t>
  </si>
  <si>
    <t>3.31.2.1</t>
  </si>
  <si>
    <t>Tartu linna 2011. A</t>
  </si>
  <si>
    <t>EEK</t>
  </si>
  <si>
    <t>EUR</t>
  </si>
  <si>
    <t>Tartu linna 2011. a eelarve</t>
  </si>
  <si>
    <t xml:space="preserve">Tartu linna 2011. a eelarve </t>
  </si>
  <si>
    <t>Tartu linna 2011. a eelarve tulude ja kulude jaotus</t>
  </si>
  <si>
    <t>Muud laste hoolekandeasutused (Turvakodu)</t>
  </si>
  <si>
    <t>MTÜ NAABRUSVALVE KESKUS</t>
  </si>
  <si>
    <t>MTÜ EESTI NAABRIVALVE</t>
  </si>
  <si>
    <t>3.29.1</t>
  </si>
  <si>
    <t>sh aasta alguseks kasutamata sihtotstarvelised vahendid</t>
  </si>
  <si>
    <t>Aasta alguseks kasutamata sihtotstarbelised vahendid</t>
  </si>
  <si>
    <t xml:space="preserve">    aasta alguseks kasutamata sihtotstarbelised vahendid </t>
  </si>
  <si>
    <t xml:space="preserve">    mittesihtotstarbelised toetused</t>
  </si>
  <si>
    <t>sh toetus investeeringuteks</t>
  </si>
  <si>
    <t xml:space="preserve">        MTÜ Naabrusvalve Keskus</t>
  </si>
  <si>
    <t xml:space="preserve">        MTÜ Eesti Naabrivalve</t>
  </si>
  <si>
    <t xml:space="preserve">     Tulud transpordiasutustelt</t>
  </si>
  <si>
    <t xml:space="preserve">   Eespool nimetamata muud tulud</t>
  </si>
  <si>
    <t>Toetused põhivara soetuseks</t>
  </si>
  <si>
    <t xml:space="preserve">        Lõuna Prefektuur</t>
  </si>
  <si>
    <t>LÕUNA PREFEKTUUR</t>
  </si>
  <si>
    <t>finantsee-
rimis-
eelarve</t>
  </si>
  <si>
    <t>majanda-
mis-
eelarve</t>
  </si>
  <si>
    <t xml:space="preserve">         linnaplaneerimise ja 
         maakorralduse osakond</t>
  </si>
  <si>
    <t xml:space="preserve">        SA Eesti Maaülikooli Joosep 
        Tootsi Fond</t>
  </si>
  <si>
    <t>Finantseerimisallikad</t>
  </si>
  <si>
    <t>Kokku</t>
  </si>
  <si>
    <t>linn</t>
  </si>
  <si>
    <t>projekti
toetus</t>
  </si>
  <si>
    <t>Investeeringud</t>
  </si>
  <si>
    <t>Elamu-ja kommunaalmajandus</t>
  </si>
  <si>
    <t>Vabaaeg ja kultuur</t>
  </si>
  <si>
    <t>Finantseerimistehingud</t>
  </si>
  <si>
    <t>Investeeringud kasutajate, objektide ja finantseerimisallikate lõikes</t>
  </si>
  <si>
    <t>Infotehnoloogia soetus</t>
  </si>
  <si>
    <t>ARHITEKTUURI JA EHITUSE OSAKOND</t>
  </si>
  <si>
    <t xml:space="preserve">    Muinsuskaitse</t>
  </si>
  <si>
    <t xml:space="preserve">Restaureerimistoetused </t>
  </si>
  <si>
    <t>Arheoloogilised uuringud</t>
  </si>
  <si>
    <t xml:space="preserve">   Lasteaiad</t>
  </si>
  <si>
    <t>Eralasteaedade toetus</t>
  </si>
  <si>
    <t xml:space="preserve">   Kutseõppeasutused</t>
  </si>
  <si>
    <t>Kutsehariduskeskuse (Põllu 11) juurdeehitus</t>
  </si>
  <si>
    <t xml:space="preserve">Kutsehariduskeskuse (Põllu 11) autoremonditöökoja remont ja sisustus </t>
  </si>
  <si>
    <t xml:space="preserve"> Linna teed, tänavad ja sillad</t>
  </si>
  <si>
    <t>Tänavate rekonstrueerimine, ehitus</t>
  </si>
  <si>
    <t>Tartu idapoolse ringtee ehitamine</t>
  </si>
  <si>
    <t xml:space="preserve">Emajõe kaldakindlustuse rekonstrueerimine ja jõeäärsete teede korrastamine </t>
  </si>
  <si>
    <t>Turu 49 (keskkonnajaam) juurdepääsutee</t>
  </si>
  <si>
    <t>Ladva</t>
  </si>
  <si>
    <t>Sõpruse sild</t>
  </si>
  <si>
    <t>Kruusakattega tänavate asfalteerimine</t>
  </si>
  <si>
    <t>Ülekatted ja pindamised</t>
  </si>
  <si>
    <t>Aruküla tee</t>
  </si>
  <si>
    <t xml:space="preserve">Kastani </t>
  </si>
  <si>
    <t>Filosoofi</t>
  </si>
  <si>
    <t>Sademevee liitumistasu</t>
  </si>
  <si>
    <t>Projekteerimine</t>
  </si>
  <si>
    <t>Ida ringtee</t>
  </si>
  <si>
    <t xml:space="preserve">Muuseumi tee </t>
  </si>
  <si>
    <t>Tänavate renoveerimine</t>
  </si>
  <si>
    <t>Koostöö võrguarendajatega</t>
  </si>
  <si>
    <t xml:space="preserve"> Infrastruktuuri arenduste kompensatsioonid</t>
  </si>
  <si>
    <t>Kvissentali elamurajoon</t>
  </si>
  <si>
    <t>Hipodroomi elamurajoon</t>
  </si>
  <si>
    <t>Ropka Tööstuspark</t>
  </si>
  <si>
    <t>Lõunakeskuse teed</t>
  </si>
  <si>
    <t xml:space="preserve">Tartu ühistranspordi juhtimis-ja kontrollsüsteemi arendamine  </t>
  </si>
  <si>
    <t>Turu tn 49 jäätmejaama rajamine</t>
  </si>
  <si>
    <t>Mänguväljakud</t>
  </si>
  <si>
    <t>Puude istutamine</t>
  </si>
  <si>
    <t>Elamu ja kommunaalmajandus</t>
  </si>
  <si>
    <t xml:space="preserve">Õhuliinide rekonstrueerimise  ühisprojektid AS iga Eesti Energia </t>
  </si>
  <si>
    <t>Ülekäiguradade valgustus ning  telemeetria seadmed</t>
  </si>
  <si>
    <t>Raja tn pargi valgustus</t>
  </si>
  <si>
    <t xml:space="preserve">Kalmistud </t>
  </si>
  <si>
    <t>Traktori väljaost</t>
  </si>
  <si>
    <t>Rataslaaduri liisimine</t>
  </si>
  <si>
    <t>LINNAPLANEERIMISE JA MAAKORRALDUSE OSAKOND</t>
  </si>
  <si>
    <t xml:space="preserve">Majandus </t>
  </si>
  <si>
    <t xml:space="preserve">   Muu majandus</t>
  </si>
  <si>
    <t>Mitteeluruumide remondi fond</t>
  </si>
  <si>
    <t>Ettekirjutiste täitmiseks linna hoonetele (v.a.haridusasutused)</t>
  </si>
  <si>
    <t xml:space="preserve">   Elamumajanduse arendamine</t>
  </si>
  <si>
    <t xml:space="preserve">Linnale kuuluvate korterite remont </t>
  </si>
  <si>
    <t xml:space="preserve">Linnale kuuluvate elamute remont </t>
  </si>
  <si>
    <t>Vabaaeg, kultuur</t>
  </si>
  <si>
    <t xml:space="preserve">   Spordibaasid</t>
  </si>
  <si>
    <t>Tamme staadioni tribüünihoone</t>
  </si>
  <si>
    <t xml:space="preserve">   Puhkepargid</t>
  </si>
  <si>
    <t>Teaduskeskus AHHAA uue hoone ehitus</t>
  </si>
  <si>
    <t xml:space="preserve">   Laste huvialamajad ja keskused</t>
  </si>
  <si>
    <t>Anne Noortekeskuse uue hoone ehitus</t>
  </si>
  <si>
    <t>Keskkonnahariduse Keskus (Lille 10)</t>
  </si>
  <si>
    <t xml:space="preserve">   Raamatukogud</t>
  </si>
  <si>
    <t>O.Lutsu nim.Linnaraamatukogu Kompanii 3/5</t>
  </si>
  <si>
    <t xml:space="preserve">   Muu vaba aeg ja kultuur</t>
  </si>
  <si>
    <t xml:space="preserve">Loomemajanduse keskus Kalevi  15,17 hoonete rekonstrueerimine </t>
  </si>
  <si>
    <t xml:space="preserve">   Põhikoolid</t>
  </si>
  <si>
    <t>Kesklinna Kool (Kroonuaia 7)</t>
  </si>
  <si>
    <t xml:space="preserve">   Gümnaasiumid</t>
  </si>
  <si>
    <t>Forseliuse Gümnaasium (Tähe 103)</t>
  </si>
  <si>
    <t>3.10.5.4</t>
  </si>
  <si>
    <t xml:space="preserve">   Muu haridus </t>
  </si>
  <si>
    <t>Haridusobjektide projekteerimine</t>
  </si>
  <si>
    <t>Haridusobjektide avariide likvideerimine, jooksevremonttööd</t>
  </si>
  <si>
    <t>Laste ja noorte sotsiaalhoolekande asutused</t>
  </si>
  <si>
    <t>Laste Turvakodu (Tiigi 55)</t>
  </si>
  <si>
    <t xml:space="preserve">   Eakate sotsiaalhoolekande asutused</t>
  </si>
  <si>
    <t>VÄLJAPOOLE  LV STRUKTUURI</t>
  </si>
  <si>
    <t xml:space="preserve">   Üldmajanduslikud arendusprojektid</t>
  </si>
  <si>
    <t>SA Tartu Teaduspark infrastruktuuri arendamise kaasfinantseerimine</t>
  </si>
  <si>
    <t>Tartu Ülikooli spordihoone ehituse laenude
tasumise toetamine</t>
  </si>
  <si>
    <t>EMÜ spordihoone ehituse toetamine</t>
  </si>
  <si>
    <t xml:space="preserve">   Muinsuskaitse</t>
  </si>
  <si>
    <t>SA Tartu Pauluse Kirik renoveerimise toetamine</t>
  </si>
  <si>
    <t xml:space="preserve">   Kõrgharidus</t>
  </si>
  <si>
    <t xml:space="preserve">3.31.2.1
3.32.2.1 </t>
  </si>
  <si>
    <t xml:space="preserve">Tartu Ülikool ja Eesti Maaülikool - ühiselamute renoveerimise projekti kaasfinantseerimine </t>
  </si>
  <si>
    <t xml:space="preserve">   Muu sotsiaalsete riskirühmade kaitse</t>
  </si>
  <si>
    <t>Anne Sauna renoveerimise projekti kaasfinantseerimine</t>
  </si>
  <si>
    <t>Finantseerimistehingud kasutajate lõikes</t>
  </si>
  <si>
    <t xml:space="preserve">Finantseerimistehingud </t>
  </si>
  <si>
    <t xml:space="preserve">Riigi Kinnisvara AS-le koolihoone kapitaalremondi maksed  </t>
  </si>
  <si>
    <t>Tartu Linnaraamatukogu väikebussi kasutusrent</t>
  </si>
  <si>
    <t xml:space="preserve">Sõiduauto liisingmaksed </t>
  </si>
  <si>
    <t>KOKKU</t>
  </si>
  <si>
    <t xml:space="preserve">        investeeringud ja 
        finantseerimistehingud</t>
  </si>
  <si>
    <t xml:space="preserve">         investeeringud ja 
         finantseerimistehingud</t>
  </si>
  <si>
    <t>finantseerimistehingud</t>
  </si>
  <si>
    <r>
      <t xml:space="preserve">   Maakorraldus </t>
    </r>
    <r>
      <rPr>
        <sz val="10"/>
        <rFont val="Times New Roman"/>
        <family val="1"/>
      </rPr>
      <t xml:space="preserve">(linna arenguks maa ost) </t>
    </r>
  </si>
  <si>
    <t>INVESTEERMISKULUD</t>
  </si>
  <si>
    <t>Lisa 4
jrk 
nr</t>
  </si>
  <si>
    <t>Investeeringu kasutaja ja investeerimisobjekt</t>
  </si>
  <si>
    <t>Tartu linna laenukohustused aastatel 2009-2012</t>
  </si>
  <si>
    <t>Kohustus</t>
  </si>
  <si>
    <t>Kokku
2007-2012</t>
  </si>
  <si>
    <t>sh tagasimakse</t>
  </si>
  <si>
    <t xml:space="preserve">     intressid</t>
  </si>
  <si>
    <t xml:space="preserve">     korralduskulud</t>
  </si>
  <si>
    <t xml:space="preserve">    korralduskulud</t>
  </si>
  <si>
    <t>Võlakirjaemissioon 2011</t>
  </si>
  <si>
    <t>Arvelduslaen</t>
  </si>
  <si>
    <t>laenu teenindamine</t>
  </si>
  <si>
    <t>Riigi Kinnisvara AS leping</t>
  </si>
  <si>
    <t>Liisingud</t>
  </si>
  <si>
    <t>LINNA KOHUSTUSED KOKKU</t>
  </si>
  <si>
    <t>Laen 6 582 900 EUR (103 000 000 EEK)</t>
  </si>
  <si>
    <t>Võlakirjaemissioon 8 274 194 EUR (129 463 000 EEK)</t>
  </si>
  <si>
    <t xml:space="preserve">Võlakirjaemissioon 5 432 490 EUR (85 000 000 EEK) </t>
  </si>
  <si>
    <t xml:space="preserve">Võlakirjaemissioon 9 586 747 EUR (150 000 000 EEK) </t>
  </si>
  <si>
    <t>Võlakirjaemissioon 5 229 315 EUR (81 821 000 EEK)</t>
  </si>
  <si>
    <t>Võlakirjaemissioon 8 272 404 EUR (129 435 000 EEK)</t>
  </si>
  <si>
    <t xml:space="preserve">Võlakirjaemissioon 4 693 288 EUR (73 434 000 EEK) </t>
  </si>
  <si>
    <t xml:space="preserve">Võlakirjaemissioon 3 570 808 EUR (55 871 000 EEK) </t>
  </si>
  <si>
    <t>Sildfnantseerimislaen 2 556 466 EUR (40 000 000 EEK)</t>
  </si>
  <si>
    <t>Kunstigümnaasium (Aianduse 4)</t>
  </si>
  <si>
    <t>Raatuse Gümnaasium (Raatuse 88a)</t>
  </si>
  <si>
    <t>Kõnniteed</t>
  </si>
  <si>
    <t>Ülikooli</t>
  </si>
  <si>
    <t>Näituse</t>
  </si>
  <si>
    <t>toetused ja omatulud</t>
  </si>
  <si>
    <t xml:space="preserve">Ilmatsalu </t>
  </si>
  <si>
    <t xml:space="preserve">LA Kannike (Ravila 43) </t>
  </si>
  <si>
    <t xml:space="preserve">Hooldekodu (Liiva 32) </t>
  </si>
  <si>
    <t>SA Tähtvere Puhkepark (Laulupeo pst 25)</t>
  </si>
  <si>
    <t xml:space="preserve">Haridusasutustele ettekirjutiste täitmiseks </t>
  </si>
  <si>
    <t>Haridusobjektide territooriumide korrashoid</t>
  </si>
  <si>
    <t>Descartes`i Lütseum (Anne 65)</t>
  </si>
  <si>
    <t>Tamme Gümnaasium (Tamme pst 24a)</t>
  </si>
  <si>
    <t>Mart Reiniku Gümnaasium (Vanemuise 48)</t>
  </si>
  <si>
    <t>I Muusikakool (Tähe 5)</t>
  </si>
  <si>
    <r>
      <t xml:space="preserve">Tartu linna 2011. a eelarve investeeringud ja finantseerimistehingud 
valdkondade ja finantseerimisallikate lõikes </t>
    </r>
    <r>
      <rPr>
        <b/>
        <sz val="12"/>
        <color indexed="14"/>
        <rFont val="Times New Roman"/>
        <family val="1"/>
      </rPr>
      <t xml:space="preserve"> </t>
    </r>
  </si>
  <si>
    <t xml:space="preserve">Kalda tee </t>
  </si>
  <si>
    <t xml:space="preserve">Tuglase </t>
  </si>
  <si>
    <t xml:space="preserve">Sepa </t>
  </si>
  <si>
    <t xml:space="preserve">Pikk </t>
  </si>
  <si>
    <t>Kalevi</t>
  </si>
  <si>
    <t>Anne</t>
  </si>
  <si>
    <t>Ravila</t>
  </si>
  <si>
    <t>Tõnissoni</t>
  </si>
  <si>
    <t>Jaama</t>
  </si>
  <si>
    <t>Veski</t>
  </si>
  <si>
    <t>Raudtee</t>
  </si>
  <si>
    <t>Kesk</t>
  </si>
  <si>
    <t>Vene Lütseum (Uus 54)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</si>
</sst>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  <numFmt numFmtId="176" formatCode="0.00000"/>
    <numFmt numFmtId="177" formatCode="0.0000"/>
    <numFmt numFmtId="178" formatCode="0.000000"/>
  </numFmts>
  <fonts count="2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2"/>
      <color indexed="14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3" fontId="6" fillId="0" borderId="2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11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1" xfId="0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/>
    </xf>
    <xf numFmtId="3" fontId="14" fillId="0" borderId="2" xfId="0" applyNumberFormat="1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/>
    </xf>
    <xf numFmtId="3" fontId="14" fillId="0" borderId="9" xfId="0" applyNumberFormat="1" applyFont="1" applyBorder="1" applyAlignment="1">
      <alignment horizontal="center" wrapText="1"/>
    </xf>
    <xf numFmtId="3" fontId="14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left"/>
    </xf>
    <xf numFmtId="173" fontId="14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16" fontId="12" fillId="0" borderId="1" xfId="0" applyNumberFormat="1" applyFont="1" applyBorder="1" applyAlignment="1" quotePrefix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 quotePrefix="1">
      <alignment horizontal="left"/>
    </xf>
    <xf numFmtId="3" fontId="13" fillId="0" borderId="10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6" fontId="1" fillId="0" borderId="1" xfId="0" applyNumberFormat="1" applyFont="1" applyBorder="1" applyAlignment="1" quotePrefix="1">
      <alignment/>
    </xf>
    <xf numFmtId="0" fontId="16" fillId="0" borderId="1" xfId="0" applyFont="1" applyBorder="1" applyAlignment="1">
      <alignment/>
    </xf>
    <xf numFmtId="0" fontId="0" fillId="0" borderId="1" xfId="0" applyFont="1" applyBorder="1" applyAlignment="1" quotePrefix="1">
      <alignment/>
    </xf>
    <xf numFmtId="0" fontId="14" fillId="0" borderId="1" xfId="0" applyFont="1" applyBorder="1" applyAlignment="1">
      <alignment/>
    </xf>
    <xf numFmtId="14" fontId="0" fillId="0" borderId="1" xfId="0" applyNumberFormat="1" applyFont="1" applyBorder="1" applyAlignment="1" quotePrefix="1">
      <alignment/>
    </xf>
    <xf numFmtId="0" fontId="1" fillId="0" borderId="1" xfId="0" applyFont="1" applyBorder="1" applyAlignment="1" quotePrefix="1">
      <alignment/>
    </xf>
    <xf numFmtId="0" fontId="17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16" fontId="0" fillId="0" borderId="1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 horizontal="right"/>
    </xf>
    <xf numFmtId="3" fontId="13" fillId="0" borderId="3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right"/>
    </xf>
    <xf numFmtId="0" fontId="14" fillId="0" borderId="11" xfId="0" applyFont="1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 quotePrefix="1">
      <alignment horizontal="left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6" fontId="13" fillId="0" borderId="1" xfId="0" applyNumberFormat="1" applyFont="1" applyBorder="1" applyAlignment="1" quotePrefix="1">
      <alignment horizontal="left"/>
    </xf>
    <xf numFmtId="0" fontId="12" fillId="0" borderId="1" xfId="0" applyFont="1" applyBorder="1" applyAlignment="1" quotePrefix="1">
      <alignment horizontal="right"/>
    </xf>
    <xf numFmtId="14" fontId="18" fillId="0" borderId="1" xfId="0" applyNumberFormat="1" applyFont="1" applyBorder="1" applyAlignment="1" quotePrefix="1">
      <alignment horizontal="left"/>
    </xf>
    <xf numFmtId="0" fontId="18" fillId="0" borderId="1" xfId="0" applyFont="1" applyBorder="1" applyAlignment="1" quotePrefix="1">
      <alignment horizontal="right"/>
    </xf>
    <xf numFmtId="0" fontId="18" fillId="0" borderId="1" xfId="0" applyFont="1" applyBorder="1" applyAlignment="1" quotePrefix="1">
      <alignment horizontal="left"/>
    </xf>
    <xf numFmtId="0" fontId="18" fillId="0" borderId="1" xfId="0" applyFont="1" applyBorder="1" applyAlignment="1">
      <alignment horizontal="left"/>
    </xf>
    <xf numFmtId="17" fontId="13" fillId="0" borderId="1" xfId="0" applyNumberFormat="1" applyFont="1" applyBorder="1" applyAlignment="1" quotePrefix="1">
      <alignment horizontal="left"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 horizontal="right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7" fillId="0" borderId="0" xfId="0" applyFont="1" applyAlignment="1" quotePrefix="1">
      <alignment horizontal="right"/>
    </xf>
    <xf numFmtId="0" fontId="9" fillId="0" borderId="0" xfId="0" applyFont="1" applyAlignment="1">
      <alignment horizontal="center"/>
    </xf>
    <xf numFmtId="1" fontId="14" fillId="0" borderId="2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174" fontId="14" fillId="0" borderId="0" xfId="0" applyNumberFormat="1" applyFont="1" applyFill="1" applyAlignment="1">
      <alignment/>
    </xf>
    <xf numFmtId="174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wrapText="1"/>
    </xf>
    <xf numFmtId="3" fontId="14" fillId="0" borderId="0" xfId="0" applyNumberFormat="1" applyFont="1" applyFill="1" applyAlignment="1">
      <alignment/>
    </xf>
    <xf numFmtId="3" fontId="14" fillId="0" borderId="1" xfId="0" applyNumberFormat="1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174" fontId="16" fillId="0" borderId="14" xfId="0" applyNumberFormat="1" applyFont="1" applyFill="1" applyBorder="1" applyAlignment="1">
      <alignment/>
    </xf>
    <xf numFmtId="174" fontId="16" fillId="0" borderId="0" xfId="0" applyNumberFormat="1" applyFont="1" applyFill="1" applyBorder="1" applyAlignment="1">
      <alignment/>
    </xf>
    <xf numFmtId="1" fontId="14" fillId="0" borderId="15" xfId="0" applyNumberFormat="1" applyFont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/>
    </xf>
    <xf numFmtId="0" fontId="19" fillId="0" borderId="1" xfId="0" applyFont="1" applyFill="1" applyBorder="1" applyAlignment="1">
      <alignment/>
    </xf>
    <xf numFmtId="49" fontId="14" fillId="0" borderId="12" xfId="0" applyNumberFormat="1" applyFont="1" applyFill="1" applyBorder="1" applyAlignment="1" quotePrefix="1">
      <alignment/>
    </xf>
    <xf numFmtId="49" fontId="14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19" fillId="0" borderId="1" xfId="0" applyFont="1" applyFill="1" applyBorder="1" applyAlignment="1">
      <alignment wrapText="1"/>
    </xf>
    <xf numFmtId="49" fontId="19" fillId="0" borderId="1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3" fontId="14" fillId="0" borderId="14" xfId="0" applyNumberFormat="1" applyFont="1" applyFill="1" applyBorder="1" applyAlignment="1">
      <alignment/>
    </xf>
    <xf numFmtId="49" fontId="14" fillId="0" borderId="1" xfId="0" applyNumberFormat="1" applyFont="1" applyFill="1" applyBorder="1" applyAlignment="1" quotePrefix="1">
      <alignment wrapText="1"/>
    </xf>
    <xf numFmtId="0" fontId="19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0" fontId="14" fillId="0" borderId="3" xfId="0" applyFont="1" applyFill="1" applyBorder="1" applyAlignment="1" quotePrefix="1">
      <alignment/>
    </xf>
    <xf numFmtId="0" fontId="16" fillId="0" borderId="2" xfId="0" applyFont="1" applyFill="1" applyBorder="1" applyAlignment="1">
      <alignment horizontal="left" vertical="center"/>
    </xf>
    <xf numFmtId="174" fontId="14" fillId="0" borderId="2" xfId="0" applyNumberFormat="1" applyFont="1" applyFill="1" applyBorder="1" applyAlignment="1">
      <alignment horizontal="center"/>
    </xf>
    <xf numFmtId="174" fontId="14" fillId="0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49" fontId="14" fillId="0" borderId="17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wrapText="1"/>
    </xf>
    <xf numFmtId="3" fontId="20" fillId="0" borderId="12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 wrapText="1"/>
    </xf>
    <xf numFmtId="3" fontId="12" fillId="0" borderId="16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" fontId="14" fillId="0" borderId="0" xfId="0" applyNumberFormat="1" applyFont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wrapText="1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wrapText="1"/>
    </xf>
    <xf numFmtId="3" fontId="12" fillId="0" borderId="20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wrapText="1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0" fontId="16" fillId="0" borderId="19" xfId="0" applyFont="1" applyBorder="1" applyAlignment="1">
      <alignment wrapText="1"/>
    </xf>
    <xf numFmtId="3" fontId="13" fillId="0" borderId="19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20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wrapText="1"/>
    </xf>
    <xf numFmtId="3" fontId="12" fillId="0" borderId="20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wrapText="1"/>
    </xf>
    <xf numFmtId="3" fontId="12" fillId="0" borderId="7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17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wrapText="1"/>
    </xf>
    <xf numFmtId="3" fontId="13" fillId="0" borderId="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16" fillId="0" borderId="1" xfId="0" applyNumberFormat="1" applyFont="1" applyFill="1" applyBorder="1" applyAlignment="1">
      <alignment wrapText="1"/>
    </xf>
    <xf numFmtId="3" fontId="13" fillId="0" borderId="23" xfId="0" applyNumberFormat="1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14" fillId="0" borderId="2" xfId="0" applyNumberFormat="1" applyFont="1" applyBorder="1" applyAlignment="1">
      <alignment horizontal="center"/>
    </xf>
    <xf numFmtId="173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74" fontId="14" fillId="0" borderId="2" xfId="0" applyNumberFormat="1" applyFont="1" applyFill="1" applyBorder="1" applyAlignment="1">
      <alignment horizontal="center" wrapText="1"/>
    </xf>
    <xf numFmtId="174" fontId="14" fillId="0" borderId="2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1" fontId="14" fillId="0" borderId="2" xfId="0" applyNumberFormat="1" applyFont="1" applyBorder="1" applyAlignment="1">
      <alignment horizontal="center" vertical="center" wrapText="1"/>
    </xf>
    <xf numFmtId="1" fontId="14" fillId="0" borderId="24" xfId="0" applyNumberFormat="1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7" sqref="A7"/>
    </sheetView>
  </sheetViews>
  <sheetFormatPr defaultColWidth="9.140625" defaultRowHeight="12.75"/>
  <cols>
    <col min="1" max="1" width="40.57421875" style="0" customWidth="1"/>
    <col min="2" max="2" width="18.57421875" style="3" customWidth="1"/>
    <col min="3" max="3" width="10.8515625" style="1" customWidth="1"/>
  </cols>
  <sheetData>
    <row r="1" spans="1:3" ht="15.75">
      <c r="A1" s="198" t="s">
        <v>579</v>
      </c>
      <c r="B1" s="198"/>
      <c r="C1" s="198"/>
    </row>
    <row r="2" spans="1:3" ht="15.75">
      <c r="A2" s="198" t="s">
        <v>0</v>
      </c>
      <c r="B2" s="198"/>
      <c r="C2" s="198"/>
    </row>
    <row r="3" spans="1:3" ht="15.75">
      <c r="A3" s="97"/>
      <c r="B3" s="97"/>
      <c r="C3" s="97"/>
    </row>
    <row r="4" spans="1:3" ht="12.75">
      <c r="A4" s="192"/>
      <c r="B4" s="193" t="s">
        <v>580</v>
      </c>
      <c r="C4" s="194" t="s">
        <v>581</v>
      </c>
    </row>
    <row r="5" spans="1:3" ht="14.25">
      <c r="A5" s="6" t="s">
        <v>1</v>
      </c>
      <c r="B5" s="20">
        <f>SUM(B6:B10)</f>
        <v>1463803791</v>
      </c>
      <c r="C5" s="20">
        <f>SUM(C6:C10)</f>
        <v>93554123</v>
      </c>
    </row>
    <row r="6" spans="1:3" ht="15">
      <c r="A6" s="7" t="s">
        <v>2</v>
      </c>
      <c r="B6" s="21">
        <f>SUM('lisa 2 (Tulubaas)'!E7)</f>
        <v>740480000</v>
      </c>
      <c r="C6" s="68">
        <f>'lisa 2 (Tulubaas)'!H7</f>
        <v>47325298</v>
      </c>
    </row>
    <row r="7" spans="1:3" ht="15">
      <c r="A7" s="7" t="s">
        <v>3</v>
      </c>
      <c r="B7" s="21">
        <f>SUM('lisa 2 (Tulubaas)'!E13)</f>
        <v>181387960</v>
      </c>
      <c r="C7" s="68">
        <f>'lisa 2 (Tulubaas)'!H13</f>
        <v>11592805</v>
      </c>
    </row>
    <row r="8" spans="1:3" ht="15">
      <c r="A8" s="7" t="s">
        <v>4</v>
      </c>
      <c r="B8" s="21">
        <f>SUM('lisa 2 (Tulubaas)'!E27)</f>
        <v>520861331</v>
      </c>
      <c r="C8" s="68">
        <f>'lisa 2 (Tulubaas)'!H27</f>
        <v>33289109</v>
      </c>
    </row>
    <row r="9" spans="1:3" ht="15">
      <c r="A9" s="7" t="s">
        <v>5</v>
      </c>
      <c r="B9" s="21">
        <f>SUM('lisa 2 (Tulubaas)'!E31)</f>
        <v>12006000</v>
      </c>
      <c r="C9" s="68">
        <f>'lisa 2 (Tulubaas)'!H31</f>
        <v>767328</v>
      </c>
    </row>
    <row r="10" spans="1:3" ht="15">
      <c r="A10" s="7" t="s">
        <v>6</v>
      </c>
      <c r="B10" s="21">
        <f>SUM('lisa 2 (Tulubaas)'!E37)</f>
        <v>9068500</v>
      </c>
      <c r="C10" s="68">
        <f>'lisa 2 (Tulubaas)'!H37</f>
        <v>579583</v>
      </c>
    </row>
    <row r="11" spans="1:3" ht="15">
      <c r="A11" s="7"/>
      <c r="B11" s="21"/>
      <c r="C11" s="26"/>
    </row>
    <row r="12" spans="1:3" ht="14.25">
      <c r="A12" s="6" t="s">
        <v>7</v>
      </c>
      <c r="B12" s="20">
        <f>SUM(B13,B16:B23)</f>
        <v>1273304386</v>
      </c>
      <c r="C12" s="20">
        <f>SUM(C13,C16:C23)</f>
        <v>81378989</v>
      </c>
    </row>
    <row r="13" spans="1:3" ht="15">
      <c r="A13" s="7" t="s">
        <v>8</v>
      </c>
      <c r="B13" s="21">
        <f>'lisa 4 (tulude,kulude jaotus)'!F21+'lisa 4 (tulude,kulude jaotus)'!F34+'lisa 4 (tulude,kulude jaotus)'!F42+'lisa 4 (tulude,kulude jaotus)'!F110+'lisa 4 (tulude,kulude jaotus)'!F147+'lisa 4 (tulude,kulude jaotus)'!F154+'lisa 4 (tulude,kulude jaotus)'!F174+'lisa 4 (tulude,kulude jaotus)'!F205+'lisa 4 (tulude,kulude jaotus)'!F212+'lisa 4 (tulude,kulude jaotus)'!F307+'lisa 4 (tulude,kulude jaotus)'!F431+'lisa 4 (tulude,kulude jaotus)'!F558+'lisa 4 (tulude,kulude jaotus)'!F565+'lisa 4 (tulude,kulude jaotus)'!F597+'lisa 4 (tulude,kulude jaotus)'!F604+'lisa 4 (tulude,kulude jaotus)'!F736+'lisa 4 (tulude,kulude jaotus)'!F744+'lisa 4 (tulude,kulude jaotus)'!F751+'lisa 4 (tulude,kulude jaotus)'!F772+'lisa 4 (tulude,kulude jaotus)'!F888+'lisa 4 (tulude,kulude jaotus)'!F1233</f>
        <v>132424167</v>
      </c>
      <c r="C13" s="68">
        <f>'lisa 4 (tulude,kulude jaotus)'!I13+'lisa 4 (tulude,kulude jaotus)'!I34+'lisa 4 (tulude,kulude jaotus)'!I41+'lisa 4 (tulude,kulude jaotus)'!I110+'lisa 4 (tulude,kulude jaotus)'!I147+'lisa 4 (tulude,kulude jaotus)'!I154+'lisa 4 (tulude,kulude jaotus)'!I174+'lisa 4 (tulude,kulude jaotus)'!I205+'lisa 4 (tulude,kulude jaotus)'!I212+'lisa 4 (tulude,kulude jaotus)'!I307+'lisa 4 (tulude,kulude jaotus)'!I431+'lisa 4 (tulude,kulude jaotus)'!I558+'lisa 4 (tulude,kulude jaotus)'!I565+'lisa 4 (tulude,kulude jaotus)'!I597+'lisa 4 (tulude,kulude jaotus)'!I604+'lisa 4 (tulude,kulude jaotus)'!I736+'lisa 4 (tulude,kulude jaotus)'!I744+'lisa 4 (tulude,kulude jaotus)'!I751+'lisa 4 (tulude,kulude jaotus)'!I772+'lisa 4 (tulude,kulude jaotus)'!I888+'lisa 4 (tulude,kulude jaotus)'!I1233</f>
        <v>8463449</v>
      </c>
    </row>
    <row r="14" spans="1:3" ht="15">
      <c r="A14" s="7" t="s">
        <v>512</v>
      </c>
      <c r="B14" s="21">
        <f>'lisa 3 (Kulud)'!E13</f>
        <v>11000000</v>
      </c>
      <c r="C14" s="68">
        <f>'lisa 4 (tulude,kulude jaotus)'!I1233</f>
        <v>703028</v>
      </c>
    </row>
    <row r="15" spans="1:3" ht="15">
      <c r="A15" s="7" t="s">
        <v>423</v>
      </c>
      <c r="B15" s="21">
        <f>'lisa 3 (Kulud)'!E11</f>
        <v>22342500</v>
      </c>
      <c r="C15" s="68">
        <f>'lisa 4 (tulude,kulude jaotus)'!I751+'lisa 4 (tulude,kulude jaotus)'!I604+'lisa 4 (tulude,kulude jaotus)'!I212</f>
        <v>1427946</v>
      </c>
    </row>
    <row r="16" spans="1:3" ht="15">
      <c r="A16" s="7" t="s">
        <v>9</v>
      </c>
      <c r="B16" s="21">
        <f>'lisa 4 (tulude,kulude jaotus)'!F924+'lisa 4 (tulude,kulude jaotus)'!F433+'lisa 4 (tulude,kulude jaotus)'!F50+'lisa 4 (tulude,kulude jaotus)'!F936+'lisa 4 (tulude,kulude jaotus)'!F948</f>
        <v>3701484</v>
      </c>
      <c r="C16" s="68">
        <f>'lisa 4 (tulude,kulude jaotus)'!I44+'lisa 4 (tulude,kulude jaotus)'!I433+'lisa 4 (tulude,kulude jaotus)'!I929+'lisa 4 (tulude,kulude jaotus)'!I941+'lisa 4 (tulude,kulude jaotus)'!I948</f>
        <v>236568</v>
      </c>
    </row>
    <row r="17" spans="1:3" ht="15">
      <c r="A17" s="7" t="s">
        <v>10</v>
      </c>
      <c r="B17" s="21">
        <f>'lisa 4 (tulude,kulude jaotus)'!F1010+'lisa 4 (tulude,kulude jaotus)'!F1003+'lisa 4 (tulude,kulude jaotus)'!F984+'lisa 4 (tulude,kulude jaotus)'!F972+'lisa 4 (tulude,kulude jaotus)'!F960+'lisa 4 (tulude,kulude jaotus)'!F621+'lisa 4 (tulude,kulude jaotus)'!F613+'lisa 4 (tulude,kulude jaotus)'!F574+'lisa 4 (tulude,kulude jaotus)'!F583+'lisa 4 (tulude,kulude jaotus)'!F466+'lisa 4 (tulude,kulude jaotus)'!F457+'lisa 4 (tulude,kulude jaotus)'!F448+'lisa 4 (tulude,kulude jaotus)'!F184+'lisa 4 (tulude,kulude jaotus)'!F162+'lisa 4 (tulude,kulude jaotus)'!F118+'lisa 4 (tulude,kulude jaotus)'!F58+'lisa 4 (tulude,kulude jaotus)'!F125</f>
        <v>147368818</v>
      </c>
      <c r="C17" s="68">
        <v>9418589</v>
      </c>
    </row>
    <row r="18" spans="1:3" ht="15">
      <c r="A18" s="7" t="s">
        <v>11</v>
      </c>
      <c r="B18" s="21">
        <f>SUM('lisa 4 (tulude,kulude jaotus)'!F477,'lisa 4 (tulude,kulude jaotus)'!F485,'lisa 4 (tulude,kulude jaotus)'!F492,'lisa 4 (tulude,kulude jaotus)'!F499,'lisa 4 (tulude,kulude jaotus)'!F506,'lisa 4 (tulude,kulude jaotus)'!F514)</f>
        <v>57902909</v>
      </c>
      <c r="C18" s="68">
        <v>3700670</v>
      </c>
    </row>
    <row r="19" spans="1:3" ht="15">
      <c r="A19" s="7" t="s">
        <v>12</v>
      </c>
      <c r="B19" s="21">
        <f>'lisa 4 (tulude,kulude jaotus)'!F522+'lisa 4 (tulude,kulude jaotus)'!F529+'lisa 4 (tulude,kulude jaotus)'!F537+'lisa 4 (tulude,kulude jaotus)'!F545+'lisa 4 (tulude,kulude jaotus)'!F630+'lisa 4 (tulude,kulude jaotus)'!F1028</f>
        <v>21778000</v>
      </c>
      <c r="C19" s="68">
        <v>1391867</v>
      </c>
    </row>
    <row r="20" spans="1:3" ht="15">
      <c r="A20" s="7" t="s">
        <v>13</v>
      </c>
      <c r="B20" s="21">
        <f>'lisa 4 (tulude,kulude jaotus)'!F890</f>
        <v>5593000</v>
      </c>
      <c r="C20" s="68">
        <v>357458</v>
      </c>
    </row>
    <row r="21" spans="1:3" ht="15">
      <c r="A21" s="7" t="s">
        <v>515</v>
      </c>
      <c r="B21" s="21">
        <f>'lisa 4 (tulude,kulude jaotus)'!F134+'lisa 4 (tulude,kulude jaotus)'!F192+'lisa 4 (tulude,kulude jaotus)'!F221+'lisa 4 (tulude,kulude jaotus)'!F316+'lisa 4 (tulude,kulude jaotus)'!F640+'lisa 4 (tulude,kulude jaotus)'!F678+'lisa 4 (tulude,kulude jaotus)'!F1033+'lisa 4 (tulude,kulude jaotus)'!F1047+'lisa 4 (tulude,kulude jaotus)'!F1059+'lisa 4 (tulude,kulude jaotus)'!F1071+'lisa 4 (tulude,kulude jaotus)'!F1083+'lisa 4 (tulude,kulude jaotus)'!F1107+'lisa 4 (tulude,kulude jaotus)'!F1119+'lisa 4 (tulude,kulude jaotus)'!F1146+'lisa 4 (tulude,kulude jaotus)'!F1153+'lisa 4 (tulude,kulude jaotus)'!F60</f>
        <v>108795457</v>
      </c>
      <c r="C21" s="68">
        <v>6953290</v>
      </c>
    </row>
    <row r="22" spans="1:3" ht="15">
      <c r="A22" s="7" t="s">
        <v>14</v>
      </c>
      <c r="B22" s="21">
        <f>'lisa 4 (tulude,kulude jaotus)'!F74+'lisa 4 (tulude,kulude jaotus)'!F81+'lisa 4 (tulude,kulude jaotus)'!F89+'lisa 4 (tulude,kulude jaotus)'!F232+'lisa 4 (tulude,kulude jaotus)'!F243+'lisa 4 (tulude,kulude jaotus)'!F254+'lisa 4 (tulude,kulude jaotus)'!F263+'lisa 4 (tulude,kulude jaotus)'!F275+'lisa 4 (tulude,kulude jaotus)'!F286+'lisa 4 (tulude,kulude jaotus)'!F294+'lisa 4 (tulude,kulude jaotus)'!F714+'lisa 4 (tulude,kulude jaotus)'!F1193+'lisa 4 (tulude,kulude jaotus)'!F1205+'lisa 4 (tulude,kulude jaotus)'!F1217</f>
        <v>677622701</v>
      </c>
      <c r="C22" s="68">
        <v>43307988</v>
      </c>
    </row>
    <row r="23" spans="1:3" ht="15">
      <c r="A23" s="7" t="s">
        <v>15</v>
      </c>
      <c r="B23" s="21">
        <f>'lisa 4 (tulude,kulude jaotus)'!F824+'lisa 4 (tulude,kulude jaotus)'!F97+'lisa 4 (tulude,kulude jaotus)'!F780+'lisa 4 (tulude,kulude jaotus)'!F790+'lisa 4 (tulude,kulude jaotus)'!F798+'lisa 4 (tulude,kulude jaotus)'!F807+'lisa 4 (tulude,kulude jaotus)'!F815+'lisa 4 (tulude,kulude jaotus)'!F831+'lisa 4 (tulude,kulude jaotus)'!F839+'lisa 4 (tulude,kulude jaotus)'!F846+'lisa 4 (tulude,kulude jaotus)'!F853+'lisa 4 (tulude,kulude jaotus)'!F861+'lisa 4 (tulude,kulude jaotus)'!F869+'lisa 4 (tulude,kulude jaotus)'!F876+'lisa 4 (tulude,kulude jaotus)'!F1230</f>
        <v>118117850</v>
      </c>
      <c r="C23" s="68">
        <v>7549110</v>
      </c>
    </row>
    <row r="24" spans="1:3" ht="15">
      <c r="A24" s="7"/>
      <c r="B24" s="21"/>
      <c r="C24" s="26"/>
    </row>
    <row r="25" spans="1:3" ht="14.25">
      <c r="A25" s="6" t="s">
        <v>517</v>
      </c>
      <c r="B25" s="20">
        <f>SUM(B26:B32)</f>
        <v>205288696</v>
      </c>
      <c r="C25" s="20">
        <f>SUM(C26:C32)</f>
        <v>13120341</v>
      </c>
    </row>
    <row r="26" spans="1:4" ht="15">
      <c r="A26" s="7" t="s">
        <v>8</v>
      </c>
      <c r="B26" s="21">
        <f>'lisa5 investeeringud'!E9</f>
        <v>285000</v>
      </c>
      <c r="C26" s="68">
        <f>'lisa5 investeeringud'!H9</f>
        <v>18215</v>
      </c>
      <c r="D26" s="161"/>
    </row>
    <row r="27" spans="1:4" ht="15">
      <c r="A27" s="7" t="s">
        <v>10</v>
      </c>
      <c r="B27" s="21">
        <f>'lisa5 investeeringud'!E10</f>
        <v>89303539</v>
      </c>
      <c r="C27" s="68">
        <f>'lisa5 investeeringud'!H10</f>
        <v>5707538</v>
      </c>
      <c r="D27" s="161"/>
    </row>
    <row r="28" spans="1:4" ht="15">
      <c r="A28" s="7" t="s">
        <v>11</v>
      </c>
      <c r="B28" s="21">
        <f>'lisa5 investeeringud'!E11</f>
        <v>2466000</v>
      </c>
      <c r="C28" s="68">
        <f>'lisa5 investeeringud'!H11</f>
        <v>157606</v>
      </c>
      <c r="D28" s="161"/>
    </row>
    <row r="29" spans="1:4" ht="15">
      <c r="A29" s="7" t="s">
        <v>12</v>
      </c>
      <c r="B29" s="21">
        <f>'lisa5 investeeringud'!E12</f>
        <v>3184157</v>
      </c>
      <c r="C29" s="68">
        <f>'lisa5 investeeringud'!H12</f>
        <v>203504</v>
      </c>
      <c r="D29" s="161"/>
    </row>
    <row r="30" spans="1:4" ht="15">
      <c r="A30" s="7" t="s">
        <v>515</v>
      </c>
      <c r="B30" s="21">
        <f>'lisa5 investeeringud'!E13</f>
        <v>38422000</v>
      </c>
      <c r="C30" s="68">
        <f>'lisa5 investeeringud'!H13</f>
        <v>2455615</v>
      </c>
      <c r="D30" s="161"/>
    </row>
    <row r="31" spans="1:4" ht="15">
      <c r="A31" s="7" t="s">
        <v>14</v>
      </c>
      <c r="B31" s="21">
        <f>'lisa5 investeeringud'!E14</f>
        <v>70911000</v>
      </c>
      <c r="C31" s="68">
        <f>'lisa5 investeeringud'!H14</f>
        <v>4532038</v>
      </c>
      <c r="D31" s="161"/>
    </row>
    <row r="32" spans="1:4" ht="15">
      <c r="A32" s="7" t="s">
        <v>15</v>
      </c>
      <c r="B32" s="21">
        <f>'lisa5 investeeringud'!E15</f>
        <v>717000</v>
      </c>
      <c r="C32" s="68">
        <f>'lisa5 investeeringud'!H15</f>
        <v>45825</v>
      </c>
      <c r="D32" s="161"/>
    </row>
    <row r="33" spans="1:3" ht="15">
      <c r="A33" s="7"/>
      <c r="B33" s="21"/>
      <c r="C33" s="26"/>
    </row>
    <row r="34" spans="1:3" ht="14.25">
      <c r="A34" s="6" t="s">
        <v>16</v>
      </c>
      <c r="B34" s="20">
        <f>B5-B12-B25</f>
        <v>-14789291</v>
      </c>
      <c r="C34" s="20">
        <f>C5-C12-C25</f>
        <v>-945207</v>
      </c>
    </row>
    <row r="35" spans="1:3" ht="15">
      <c r="A35" s="7"/>
      <c r="B35" s="21"/>
      <c r="C35" s="26"/>
    </row>
    <row r="36" spans="1:3" ht="14.25">
      <c r="A36" s="6" t="s">
        <v>17</v>
      </c>
      <c r="B36" s="20">
        <f>SUM(B37:B39)</f>
        <v>14789291</v>
      </c>
      <c r="C36" s="20">
        <f>SUM(C37:C39)</f>
        <v>945207</v>
      </c>
    </row>
    <row r="37" spans="1:3" ht="15">
      <c r="A37" s="7" t="s">
        <v>235</v>
      </c>
      <c r="B37" s="21">
        <f>'lisa 2 (Tulubaas)'!E42</f>
        <v>18051000</v>
      </c>
      <c r="C37" s="68">
        <f>'lisa 2 (Tulubaas)'!H42</f>
        <v>1153669</v>
      </c>
    </row>
    <row r="38" spans="1:3" ht="15">
      <c r="A38" s="7" t="s">
        <v>18</v>
      </c>
      <c r="B38" s="21">
        <f>'lisa 2 (Tulubaas)'!E43</f>
        <v>177132294</v>
      </c>
      <c r="C38" s="68">
        <f>'lisa 2 (Tulubaas)'!H43</f>
        <v>11320817</v>
      </c>
    </row>
    <row r="39" spans="1:3" ht="15">
      <c r="A39" s="7" t="s">
        <v>19</v>
      </c>
      <c r="B39" s="21">
        <f>SUM('lisa 3 (Kulud)'!E14)*-1</f>
        <v>-180394003</v>
      </c>
      <c r="C39" s="68">
        <f>'lisa 3 (Kulud)'!H14*-1</f>
        <v>-11529279</v>
      </c>
    </row>
    <row r="40" spans="1:3" ht="15">
      <c r="A40" s="7"/>
      <c r="B40" s="21"/>
      <c r="C40" s="26"/>
    </row>
    <row r="41" spans="1:3" ht="14.25">
      <c r="A41" s="6" t="s">
        <v>20</v>
      </c>
      <c r="B41" s="20">
        <f>B5+B38+B37</f>
        <v>1658987085</v>
      </c>
      <c r="C41" s="20">
        <f>C5+C38+C37</f>
        <v>106028609</v>
      </c>
    </row>
    <row r="42" ht="12.75">
      <c r="B42" s="12"/>
    </row>
  </sheetData>
  <mergeCells count="2">
    <mergeCell ref="A1:C1"/>
    <mergeCell ref="A2:C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...12.2010. a määruse
nr ....juurde</oddHeader>
    <oddFooter>&amp;C&amp;P+4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Zeros="0" workbookViewId="0" topLeftCell="B1">
      <selection activeCell="F9" sqref="F9"/>
    </sheetView>
  </sheetViews>
  <sheetFormatPr defaultColWidth="9.140625" defaultRowHeight="12.75"/>
  <cols>
    <col min="1" max="1" width="8.8515625" style="51" bestFit="1" customWidth="1"/>
    <col min="2" max="2" width="32.421875" style="51" customWidth="1"/>
    <col min="3" max="3" width="10.8515625" style="67" bestFit="1" customWidth="1"/>
    <col min="4" max="4" width="9.57421875" style="67" bestFit="1" customWidth="1"/>
    <col min="5" max="5" width="10.8515625" style="67" bestFit="1" customWidth="1"/>
    <col min="6" max="7" width="8.7109375" style="52" bestFit="1" customWidth="1"/>
    <col min="8" max="8" width="10.8515625" style="51" bestFit="1" customWidth="1"/>
    <col min="9" max="16384" width="9.140625" style="51" customWidth="1"/>
  </cols>
  <sheetData>
    <row r="1" spans="1:8" ht="15.75">
      <c r="A1" s="49"/>
      <c r="B1" s="198" t="s">
        <v>582</v>
      </c>
      <c r="C1" s="198"/>
      <c r="D1" s="198"/>
      <c r="E1" s="198"/>
      <c r="F1" s="198"/>
      <c r="G1" s="198"/>
      <c r="H1" s="198"/>
    </row>
    <row r="2" spans="2:8" ht="15.75">
      <c r="B2" s="198" t="s">
        <v>236</v>
      </c>
      <c r="C2" s="198"/>
      <c r="D2" s="198"/>
      <c r="E2" s="198"/>
      <c r="F2" s="198"/>
      <c r="G2" s="198"/>
      <c r="H2" s="198"/>
    </row>
    <row r="3" spans="2:5" ht="12.75">
      <c r="B3" s="50">
        <v>15.6466</v>
      </c>
      <c r="C3" s="50"/>
      <c r="D3" s="50"/>
      <c r="E3" s="50"/>
    </row>
    <row r="4" spans="1:8" ht="12.75">
      <c r="A4" s="53"/>
      <c r="B4" s="33"/>
      <c r="C4" s="199" t="s">
        <v>580</v>
      </c>
      <c r="D4" s="199"/>
      <c r="E4" s="199"/>
      <c r="F4" s="200" t="s">
        <v>581</v>
      </c>
      <c r="G4" s="200"/>
      <c r="H4" s="200"/>
    </row>
    <row r="5" spans="1:8" ht="38.25">
      <c r="A5" s="54"/>
      <c r="B5" s="36"/>
      <c r="C5" s="38" t="s">
        <v>601</v>
      </c>
      <c r="D5" s="38" t="s">
        <v>602</v>
      </c>
      <c r="E5" s="34" t="s">
        <v>23</v>
      </c>
      <c r="F5" s="38" t="s">
        <v>601</v>
      </c>
      <c r="G5" s="38" t="s">
        <v>602</v>
      </c>
      <c r="H5" s="34" t="s">
        <v>23</v>
      </c>
    </row>
    <row r="6" spans="1:8" ht="12.75">
      <c r="A6" s="55">
        <v>1</v>
      </c>
      <c r="B6" s="56" t="s">
        <v>399</v>
      </c>
      <c r="C6" s="69">
        <f>SUM(C7,C13,C27,C31,C37)</f>
        <v>1291990610</v>
      </c>
      <c r="D6" s="69">
        <f>SUM(D7,D13,D27,D31,D37)</f>
        <v>171813181</v>
      </c>
      <c r="E6" s="47">
        <f aca="true" t="shared" si="0" ref="E6:E38">SUM(C6:D6)</f>
        <v>1463803791</v>
      </c>
      <c r="F6" s="69">
        <f>SUM(F7,F13,F27,F31,F37)</f>
        <v>82573255</v>
      </c>
      <c r="G6" s="69">
        <f>SUM(G7,G13,G27,G31,G37)</f>
        <v>10980868</v>
      </c>
      <c r="H6" s="70">
        <f>F6+G6</f>
        <v>93554123</v>
      </c>
    </row>
    <row r="7" spans="1:8" ht="12.75">
      <c r="A7" s="57" t="s">
        <v>237</v>
      </c>
      <c r="B7" s="58" t="s">
        <v>2</v>
      </c>
      <c r="C7" s="47">
        <f>SUM(C8:C12)</f>
        <v>740480000</v>
      </c>
      <c r="D7" s="47">
        <f>SUM(D8:D12)</f>
        <v>0</v>
      </c>
      <c r="E7" s="47">
        <f t="shared" si="0"/>
        <v>740480000</v>
      </c>
      <c r="F7" s="47">
        <f>SUM(F8:F12)</f>
        <v>47325298</v>
      </c>
      <c r="G7" s="47">
        <f>SUM(G8:G12)</f>
        <v>0</v>
      </c>
      <c r="H7" s="47">
        <f aca="true" t="shared" si="1" ref="H7:H44">F7+G7</f>
        <v>47325298</v>
      </c>
    </row>
    <row r="8" spans="1:8" ht="12.75">
      <c r="A8" s="59" t="s">
        <v>238</v>
      </c>
      <c r="B8" s="60" t="s">
        <v>24</v>
      </c>
      <c r="C8" s="48">
        <v>716000000</v>
      </c>
      <c r="D8" s="48"/>
      <c r="E8" s="48">
        <f t="shared" si="0"/>
        <v>716000000</v>
      </c>
      <c r="F8" s="48">
        <f aca="true" t="shared" si="2" ref="F8:G12">ROUND(C8/$B$3,0)</f>
        <v>45760740</v>
      </c>
      <c r="G8" s="48">
        <f t="shared" si="2"/>
        <v>0</v>
      </c>
      <c r="H8" s="48">
        <f t="shared" si="1"/>
        <v>45760740</v>
      </c>
    </row>
    <row r="9" spans="1:8" ht="12.75">
      <c r="A9" s="59" t="s">
        <v>239</v>
      </c>
      <c r="B9" s="60" t="s">
        <v>25</v>
      </c>
      <c r="C9" s="48">
        <v>13900000</v>
      </c>
      <c r="D9" s="48"/>
      <c r="E9" s="48">
        <f t="shared" si="0"/>
        <v>13900000</v>
      </c>
      <c r="F9" s="48">
        <f t="shared" si="2"/>
        <v>888372</v>
      </c>
      <c r="G9" s="48">
        <f t="shared" si="2"/>
        <v>0</v>
      </c>
      <c r="H9" s="48">
        <f t="shared" si="1"/>
        <v>888372</v>
      </c>
    </row>
    <row r="10" spans="1:8" ht="12.75">
      <c r="A10" s="59" t="s">
        <v>240</v>
      </c>
      <c r="B10" s="60" t="s">
        <v>26</v>
      </c>
      <c r="C10" s="48">
        <v>4180000</v>
      </c>
      <c r="D10" s="48"/>
      <c r="E10" s="48">
        <f t="shared" si="0"/>
        <v>4180000</v>
      </c>
      <c r="F10" s="48">
        <f t="shared" si="2"/>
        <v>267151</v>
      </c>
      <c r="G10" s="48">
        <f t="shared" si="2"/>
        <v>0</v>
      </c>
      <c r="H10" s="48">
        <f t="shared" si="1"/>
        <v>267151</v>
      </c>
    </row>
    <row r="11" spans="1:8" ht="12.75">
      <c r="A11" s="61" t="s">
        <v>241</v>
      </c>
      <c r="B11" s="60" t="s">
        <v>27</v>
      </c>
      <c r="C11" s="48">
        <v>1800000</v>
      </c>
      <c r="D11" s="48"/>
      <c r="E11" s="48">
        <f t="shared" si="0"/>
        <v>1800000</v>
      </c>
      <c r="F11" s="48">
        <f t="shared" si="2"/>
        <v>115041</v>
      </c>
      <c r="G11" s="48">
        <f t="shared" si="2"/>
        <v>0</v>
      </c>
      <c r="H11" s="48">
        <f t="shared" si="1"/>
        <v>115041</v>
      </c>
    </row>
    <row r="12" spans="1:8" ht="12.75">
      <c r="A12" s="59" t="s">
        <v>242</v>
      </c>
      <c r="B12" s="60" t="s">
        <v>28</v>
      </c>
      <c r="C12" s="48">
        <v>4600000</v>
      </c>
      <c r="D12" s="48"/>
      <c r="E12" s="48">
        <f t="shared" si="0"/>
        <v>4600000</v>
      </c>
      <c r="F12" s="48">
        <f t="shared" si="2"/>
        <v>293994</v>
      </c>
      <c r="G12" s="48">
        <f t="shared" si="2"/>
        <v>0</v>
      </c>
      <c r="H12" s="48">
        <f t="shared" si="1"/>
        <v>293994</v>
      </c>
    </row>
    <row r="13" spans="1:8" ht="12.75">
      <c r="A13" s="62" t="s">
        <v>243</v>
      </c>
      <c r="B13" s="58" t="s">
        <v>3</v>
      </c>
      <c r="C13" s="47">
        <f>SUM(C14:C15,C24:C26)</f>
        <v>115251110</v>
      </c>
      <c r="D13" s="47">
        <f>SUM(D14:D15,D24:D26)</f>
        <v>66136850</v>
      </c>
      <c r="E13" s="47">
        <f t="shared" si="0"/>
        <v>181387960</v>
      </c>
      <c r="F13" s="47">
        <f>SUM(F14:F15,F24:F26)</f>
        <v>7365888</v>
      </c>
      <c r="G13" s="47">
        <f>SUM(G14:G15,G24:G26)</f>
        <v>4226917</v>
      </c>
      <c r="H13" s="47">
        <f t="shared" si="1"/>
        <v>11592805</v>
      </c>
    </row>
    <row r="14" spans="1:8" ht="12.75">
      <c r="A14" s="61" t="s">
        <v>244</v>
      </c>
      <c r="B14" s="60" t="s">
        <v>29</v>
      </c>
      <c r="C14" s="48">
        <v>1600000</v>
      </c>
      <c r="D14" s="48"/>
      <c r="E14" s="48">
        <f t="shared" si="0"/>
        <v>1600000</v>
      </c>
      <c r="F14" s="48">
        <f>ROUND(C14/$B$3,0)</f>
        <v>102259</v>
      </c>
      <c r="G14" s="48">
        <f>ROUND(D14/$B$3,0)</f>
        <v>0</v>
      </c>
      <c r="H14" s="48">
        <f t="shared" si="1"/>
        <v>102259</v>
      </c>
    </row>
    <row r="15" spans="1:8" ht="12.75">
      <c r="A15" s="59" t="s">
        <v>245</v>
      </c>
      <c r="B15" s="60" t="s">
        <v>30</v>
      </c>
      <c r="C15" s="48">
        <f>SUM(C16:C22)</f>
        <v>94461500</v>
      </c>
      <c r="D15" s="48">
        <f>SUM(D16:D22)</f>
        <v>52356600</v>
      </c>
      <c r="E15" s="48">
        <f t="shared" si="0"/>
        <v>146818100</v>
      </c>
      <c r="F15" s="48">
        <f>SUM(F16:F22)</f>
        <v>6037190</v>
      </c>
      <c r="G15" s="48">
        <f>SUM(G16:G22)</f>
        <v>3346196</v>
      </c>
      <c r="H15" s="48">
        <f t="shared" si="1"/>
        <v>9383386</v>
      </c>
    </row>
    <row r="16" spans="1:8" ht="12.75">
      <c r="A16" s="59" t="s">
        <v>246</v>
      </c>
      <c r="B16" s="63" t="s">
        <v>210</v>
      </c>
      <c r="C16" s="48">
        <f>41158000+1000000</f>
        <v>42158000</v>
      </c>
      <c r="D16" s="48">
        <f>'lisa 4 (tulude,kulude jaotus)'!E228+'lisa 4 (tulude,kulude jaotus)'!E239+'lisa 4 (tulude,kulude jaotus)'!E250+'lisa 4 (tulude,kulude jaotus)'!E271+'lisa 4 (tulude,kulude jaotus)'!E282</f>
        <v>37093000</v>
      </c>
      <c r="E16" s="48">
        <f t="shared" si="0"/>
        <v>79251000</v>
      </c>
      <c r="F16" s="48">
        <f>ROUND(C16/$B$3,0)</f>
        <v>2694387</v>
      </c>
      <c r="G16" s="48">
        <f>ROUND(D16/$B$3,0)</f>
        <v>2370675</v>
      </c>
      <c r="H16" s="48">
        <f t="shared" si="1"/>
        <v>5065062</v>
      </c>
    </row>
    <row r="17" spans="1:8" ht="25.5">
      <c r="A17" s="59" t="s">
        <v>247</v>
      </c>
      <c r="B17" s="63" t="s">
        <v>214</v>
      </c>
      <c r="C17" s="48">
        <v>2726000</v>
      </c>
      <c r="D17" s="48">
        <f>'lisa 4 (tulude,kulude jaotus)'!E334+'lisa 4 (tulude,kulude jaotus)'!E375+'lisa 4 (tulude,kulude jaotus)'!E384+'lisa 4 (tulude,kulude jaotus)'!E393</f>
        <v>2842600</v>
      </c>
      <c r="E17" s="48">
        <f t="shared" si="0"/>
        <v>5568600</v>
      </c>
      <c r="F17" s="48">
        <f aca="true" t="shared" si="3" ref="F17:F27">ROUND(C17/$B$3,0)</f>
        <v>174223</v>
      </c>
      <c r="G17" s="48">
        <v>181671</v>
      </c>
      <c r="H17" s="48">
        <f t="shared" si="1"/>
        <v>355894</v>
      </c>
    </row>
    <row r="18" spans="1:8" ht="27" customHeight="1">
      <c r="A18" s="59" t="s">
        <v>248</v>
      </c>
      <c r="B18" s="63" t="s">
        <v>215</v>
      </c>
      <c r="C18" s="48"/>
      <c r="D18" s="48">
        <v>459000</v>
      </c>
      <c r="E18" s="48">
        <f>SUM(C18:D18)</f>
        <v>459000</v>
      </c>
      <c r="F18" s="48">
        <f t="shared" si="3"/>
        <v>0</v>
      </c>
      <c r="G18" s="48">
        <f>ROUND(D18/$B$3,0)+1</f>
        <v>29336</v>
      </c>
      <c r="H18" s="48">
        <f t="shared" si="1"/>
        <v>29336</v>
      </c>
    </row>
    <row r="19" spans="1:8" ht="12.75">
      <c r="A19" s="59" t="s">
        <v>249</v>
      </c>
      <c r="B19" s="63" t="s">
        <v>543</v>
      </c>
      <c r="C19" s="48">
        <v>77500</v>
      </c>
      <c r="D19" s="48"/>
      <c r="E19" s="48">
        <f>SUM(C19:D19)</f>
        <v>77500</v>
      </c>
      <c r="F19" s="48">
        <f t="shared" si="3"/>
        <v>4953</v>
      </c>
      <c r="G19" s="48">
        <f>ROUND(D19/$B$3,0)</f>
        <v>0</v>
      </c>
      <c r="H19" s="48">
        <f t="shared" si="1"/>
        <v>4953</v>
      </c>
    </row>
    <row r="20" spans="1:8" ht="12.75">
      <c r="A20" s="59" t="s">
        <v>250</v>
      </c>
      <c r="B20" s="63" t="s">
        <v>216</v>
      </c>
      <c r="C20" s="48"/>
      <c r="D20" s="48">
        <v>11744000</v>
      </c>
      <c r="E20" s="48">
        <f t="shared" si="0"/>
        <v>11744000</v>
      </c>
      <c r="F20" s="48">
        <f t="shared" si="3"/>
        <v>0</v>
      </c>
      <c r="G20" s="48">
        <f>ROUND(D20/$B$3,0)+2</f>
        <v>750580</v>
      </c>
      <c r="H20" s="48">
        <f t="shared" si="1"/>
        <v>750580</v>
      </c>
    </row>
    <row r="21" spans="1:8" ht="12.75">
      <c r="A21" s="59"/>
      <c r="B21" s="63" t="s">
        <v>596</v>
      </c>
      <c r="C21" s="48">
        <v>49500000</v>
      </c>
      <c r="D21" s="48"/>
      <c r="E21" s="48">
        <f t="shared" si="0"/>
        <v>49500000</v>
      </c>
      <c r="F21" s="48">
        <f t="shared" si="3"/>
        <v>3163627</v>
      </c>
      <c r="G21" s="48">
        <f>ROUND(D21/$B$3,0)</f>
        <v>0</v>
      </c>
      <c r="H21" s="48">
        <f t="shared" si="1"/>
        <v>3163627</v>
      </c>
    </row>
    <row r="22" spans="1:8" ht="12.75">
      <c r="A22" s="59" t="s">
        <v>542</v>
      </c>
      <c r="B22" s="63" t="s">
        <v>211</v>
      </c>
      <c r="C22" s="48"/>
      <c r="D22" s="48">
        <v>218000</v>
      </c>
      <c r="E22" s="48">
        <f t="shared" si="0"/>
        <v>218000</v>
      </c>
      <c r="F22" s="48">
        <f t="shared" si="3"/>
        <v>0</v>
      </c>
      <c r="G22" s="48">
        <f>ROUND(D22/$B$3,0)+1</f>
        <v>13934</v>
      </c>
      <c r="H22" s="48">
        <f t="shared" si="1"/>
        <v>13934</v>
      </c>
    </row>
    <row r="23" spans="1:8" ht="38.25" customHeight="1" hidden="1">
      <c r="A23" s="64"/>
      <c r="B23" s="63" t="s">
        <v>31</v>
      </c>
      <c r="C23" s="71"/>
      <c r="D23" s="71"/>
      <c r="E23" s="71">
        <f t="shared" si="0"/>
        <v>0</v>
      </c>
      <c r="F23" s="48">
        <f t="shared" si="3"/>
        <v>0</v>
      </c>
      <c r="G23" s="48">
        <f>ROUND(D23/$B$3,0)</f>
        <v>0</v>
      </c>
      <c r="H23" s="48">
        <f t="shared" si="1"/>
        <v>0</v>
      </c>
    </row>
    <row r="24" spans="1:8" ht="12.75">
      <c r="A24" s="59" t="s">
        <v>251</v>
      </c>
      <c r="B24" s="60" t="s">
        <v>212</v>
      </c>
      <c r="C24" s="48">
        <v>16989750</v>
      </c>
      <c r="D24" s="48">
        <v>13780250</v>
      </c>
      <c r="E24" s="48">
        <f t="shared" si="0"/>
        <v>30770000</v>
      </c>
      <c r="F24" s="48">
        <f t="shared" si="3"/>
        <v>1085843</v>
      </c>
      <c r="G24" s="48">
        <f>ROUND(D24/$B$3,0)+3</f>
        <v>880721</v>
      </c>
      <c r="H24" s="48">
        <f t="shared" si="1"/>
        <v>1966564</v>
      </c>
    </row>
    <row r="25" spans="1:8" ht="12.75">
      <c r="A25" s="59" t="s">
        <v>252</v>
      </c>
      <c r="B25" s="60" t="s">
        <v>217</v>
      </c>
      <c r="C25" s="48">
        <v>869860</v>
      </c>
      <c r="D25" s="48"/>
      <c r="E25" s="48">
        <f t="shared" si="0"/>
        <v>869860</v>
      </c>
      <c r="F25" s="48">
        <f t="shared" si="3"/>
        <v>55594</v>
      </c>
      <c r="G25" s="48">
        <f>ROUND(D25/$B$3,0)</f>
        <v>0</v>
      </c>
      <c r="H25" s="48">
        <f t="shared" si="1"/>
        <v>55594</v>
      </c>
    </row>
    <row r="26" spans="1:8" ht="12.75">
      <c r="A26" s="59" t="s">
        <v>253</v>
      </c>
      <c r="B26" s="65" t="s">
        <v>213</v>
      </c>
      <c r="C26" s="48">
        <v>1330000</v>
      </c>
      <c r="D26" s="48"/>
      <c r="E26" s="48">
        <f t="shared" si="0"/>
        <v>1330000</v>
      </c>
      <c r="F26" s="48">
        <f t="shared" si="3"/>
        <v>85002</v>
      </c>
      <c r="G26" s="48">
        <f>ROUND(D26/$B$3,0)</f>
        <v>0</v>
      </c>
      <c r="H26" s="48">
        <f t="shared" si="1"/>
        <v>85002</v>
      </c>
    </row>
    <row r="27" spans="1:8" ht="12.75">
      <c r="A27" s="62" t="s">
        <v>254</v>
      </c>
      <c r="B27" s="58" t="s">
        <v>4</v>
      </c>
      <c r="C27" s="47">
        <f>SUM(C28:C30)</f>
        <v>415185000</v>
      </c>
      <c r="D27" s="47">
        <f>SUM(D28:D30)</f>
        <v>105676331</v>
      </c>
      <c r="E27" s="47">
        <f t="shared" si="0"/>
        <v>520861331</v>
      </c>
      <c r="F27" s="47">
        <f t="shared" si="3"/>
        <v>26535158</v>
      </c>
      <c r="G27" s="47">
        <f>SUM(G28:G30)</f>
        <v>6753951</v>
      </c>
      <c r="H27" s="47">
        <f t="shared" si="1"/>
        <v>33289109</v>
      </c>
    </row>
    <row r="28" spans="1:8" ht="12.75">
      <c r="A28" s="59" t="s">
        <v>255</v>
      </c>
      <c r="B28" s="65" t="s">
        <v>266</v>
      </c>
      <c r="C28" s="48">
        <f>SUMIF('lisa 4 (tulude,kulude jaotus)'!$C$11:$C$1233,'lisa 4 (tulude,kulude jaotus)'!$C$86,'lisa 4 (tulude,kulude jaotus)'!D11:D1233)</f>
        <v>104758000</v>
      </c>
      <c r="D28" s="48">
        <f>SUMIF('lisa 4 (tulude,kulude jaotus)'!$C$11:$C$1233,'lisa 4 (tulude,kulude jaotus)'!$C$180,'lisa 4 (tulude,kulude jaotus)'!E11:E1233)</f>
        <v>7346898</v>
      </c>
      <c r="E28" s="48">
        <f t="shared" si="0"/>
        <v>112104898</v>
      </c>
      <c r="F28" s="48">
        <f>'lisa 4 (tulude,kulude jaotus)'!G268+'lisa 4 (tulude,kulude jaotus)'!G374+'lisa 4 (tulude,kulude jaotus)'!G741+'lisa 4 (tulude,kulude jaotus)'!G785+'lisa 4 (tulude,kulude jaotus)'!G86</f>
        <v>6695256</v>
      </c>
      <c r="G28" s="48">
        <f>SUMIF('lisa 4 (tulude,kulude jaotus)'!$C$11:$C$1233,'lisa 4 (tulude,kulude jaotus)'!$C$180,'lisa 4 (tulude,kulude jaotus)'!H11:H1233)</f>
        <v>469555</v>
      </c>
      <c r="H28" s="48">
        <f t="shared" si="1"/>
        <v>7164811</v>
      </c>
    </row>
    <row r="29" spans="1:8" ht="12.75">
      <c r="A29" s="59" t="s">
        <v>256</v>
      </c>
      <c r="B29" s="65" t="s">
        <v>267</v>
      </c>
      <c r="C29" s="48">
        <v>9170000</v>
      </c>
      <c r="D29" s="48">
        <f>'lisa 4 (tulude,kulude jaotus)'!E270+'lisa 4 (tulude,kulude jaotus)'!E445+'lisa 4 (tulude,kulude jaotus)'!E462+'lisa 4 (tulude,kulude jaotus)'!E637+'lisa 4 (tulude,kulude jaotus)'!E660</f>
        <v>98329433</v>
      </c>
      <c r="E29" s="48">
        <f>SUM(C29:D29)</f>
        <v>107499433</v>
      </c>
      <c r="F29" s="48">
        <v>586070</v>
      </c>
      <c r="G29" s="48">
        <f>'lisa 4 (tulude,kulude jaotus)'!H270+'lisa 4 (tulude,kulude jaotus)'!H445+'lisa 4 (tulude,kulude jaotus)'!H462+'lisa 4 (tulude,kulude jaotus)'!H637+'lisa 4 (tulude,kulude jaotus)'!H660</f>
        <v>6284396</v>
      </c>
      <c r="H29" s="48">
        <f t="shared" si="1"/>
        <v>6870466</v>
      </c>
    </row>
    <row r="30" spans="1:8" ht="12.75">
      <c r="A30" s="59" t="s">
        <v>257</v>
      </c>
      <c r="B30" s="65" t="s">
        <v>268</v>
      </c>
      <c r="C30" s="48">
        <f>'lisa 4 (tulude,kulude jaotus)'!D227+'lisa 4 (tulude,kulude jaotus)'!D238+'lisa 4 (tulude,kulude jaotus)'!D248+'lisa 4 (tulude,kulude jaotus)'!D259+'lisa 4 (tulude,kulude jaotus)'!D281+'lisa 4 (tulude,kulude jaotus)'!D787+'lisa 4 (tulude,kulude jaotus)'!D866+34000000+3523400</f>
        <v>301257000</v>
      </c>
      <c r="D30" s="48">
        <f>'lisa 4 (tulude,kulude jaotus)'!E227+'lisa 4 (tulude,kulude jaotus)'!E238+'lisa 4 (tulude,kulude jaotus)'!E248+'lisa 4 (tulude,kulude jaotus)'!E259+'lisa 4 (tulude,kulude jaotus)'!E281+'lisa 4 (tulude,kulude jaotus)'!E787+'lisa 4 (tulude,kulude jaotus)'!E866</f>
        <v>0</v>
      </c>
      <c r="E30" s="48">
        <f>SUM(C30:D30)</f>
        <v>301257000</v>
      </c>
      <c r="F30" s="48">
        <f>'lisa 4 (tulude,kulude jaotus)'!G227+'lisa 4 (tulude,kulude jaotus)'!G238+'lisa 4 (tulude,kulude jaotus)'!G248+'lisa 4 (tulude,kulude jaotus)'!G259+'lisa 4 (tulude,kulude jaotus)'!G281+'lisa 4 (tulude,kulude jaotus)'!G787+'lisa 4 (tulude,kulude jaotus)'!G866+2172996+225186+1</f>
        <v>19253832</v>
      </c>
      <c r="G30" s="48"/>
      <c r="H30" s="48">
        <f t="shared" si="1"/>
        <v>19253832</v>
      </c>
    </row>
    <row r="31" spans="1:8" ht="12.75">
      <c r="A31" s="62" t="s">
        <v>258</v>
      </c>
      <c r="B31" s="58" t="s">
        <v>5</v>
      </c>
      <c r="C31" s="47">
        <f>SUM(C32:C36)</f>
        <v>12006000</v>
      </c>
      <c r="D31" s="47">
        <f>SUM(D32:D36)</f>
        <v>0</v>
      </c>
      <c r="E31" s="47">
        <f t="shared" si="0"/>
        <v>12006000</v>
      </c>
      <c r="F31" s="47">
        <f>SUM(F32:F36)</f>
        <v>767328</v>
      </c>
      <c r="G31" s="47">
        <f>SUM(G32:G36)</f>
        <v>0</v>
      </c>
      <c r="H31" s="47">
        <f t="shared" si="1"/>
        <v>767328</v>
      </c>
    </row>
    <row r="32" spans="1:8" ht="12.75">
      <c r="A32" s="59" t="s">
        <v>259</v>
      </c>
      <c r="B32" s="60" t="s">
        <v>32</v>
      </c>
      <c r="C32" s="48">
        <v>400000</v>
      </c>
      <c r="D32" s="48"/>
      <c r="E32" s="48">
        <f t="shared" si="0"/>
        <v>400000</v>
      </c>
      <c r="F32" s="48">
        <f>ROUND(C32/$B$3,0)+4</f>
        <v>25569</v>
      </c>
      <c r="G32" s="48"/>
      <c r="H32" s="48">
        <f t="shared" si="1"/>
        <v>25569</v>
      </c>
    </row>
    <row r="33" spans="1:8" ht="12.75">
      <c r="A33" s="61" t="s">
        <v>260</v>
      </c>
      <c r="B33" s="60" t="s">
        <v>544</v>
      </c>
      <c r="C33" s="48">
        <v>500000</v>
      </c>
      <c r="D33" s="48"/>
      <c r="E33" s="48">
        <f t="shared" si="0"/>
        <v>500000</v>
      </c>
      <c r="F33" s="48">
        <f>ROUND(C33/$B$3,0)</f>
        <v>31956</v>
      </c>
      <c r="G33" s="48"/>
      <c r="H33" s="48">
        <f t="shared" si="1"/>
        <v>31956</v>
      </c>
    </row>
    <row r="34" spans="1:8" ht="12.75">
      <c r="A34" s="59" t="s">
        <v>261</v>
      </c>
      <c r="B34" s="60" t="s">
        <v>269</v>
      </c>
      <c r="C34" s="48">
        <v>1900000</v>
      </c>
      <c r="D34" s="48"/>
      <c r="E34" s="48">
        <f t="shared" si="0"/>
        <v>1900000</v>
      </c>
      <c r="F34" s="48">
        <f>ROUND(C34/$B$3,0)</f>
        <v>121432</v>
      </c>
      <c r="G34" s="48"/>
      <c r="H34" s="48">
        <f t="shared" si="1"/>
        <v>121432</v>
      </c>
    </row>
    <row r="35" spans="1:8" ht="12.75">
      <c r="A35" s="59" t="s">
        <v>261</v>
      </c>
      <c r="B35" s="60" t="s">
        <v>33</v>
      </c>
      <c r="C35" s="48">
        <v>206000</v>
      </c>
      <c r="D35" s="48"/>
      <c r="E35" s="48">
        <f t="shared" si="0"/>
        <v>206000</v>
      </c>
      <c r="F35" s="48">
        <f>ROUND(C35/$B$3,0)</f>
        <v>13166</v>
      </c>
      <c r="G35" s="48"/>
      <c r="H35" s="48">
        <f t="shared" si="1"/>
        <v>13166</v>
      </c>
    </row>
    <row r="36" spans="1:8" ht="12.75">
      <c r="A36" s="59" t="s">
        <v>262</v>
      </c>
      <c r="B36" s="60" t="s">
        <v>34</v>
      </c>
      <c r="C36" s="48">
        <v>9000000</v>
      </c>
      <c r="D36" s="48"/>
      <c r="E36" s="48">
        <f t="shared" si="0"/>
        <v>9000000</v>
      </c>
      <c r="F36" s="48">
        <f>ROUND(C36/$B$3,0)</f>
        <v>575205</v>
      </c>
      <c r="G36" s="48"/>
      <c r="H36" s="48">
        <f t="shared" si="1"/>
        <v>575205</v>
      </c>
    </row>
    <row r="37" spans="1:8" ht="12.75">
      <c r="A37" s="62" t="s">
        <v>263</v>
      </c>
      <c r="B37" s="58" t="s">
        <v>6</v>
      </c>
      <c r="C37" s="47">
        <f>SUM(C38:C40)</f>
        <v>9068500</v>
      </c>
      <c r="D37" s="47">
        <f>SUM(D38:D40)</f>
        <v>0</v>
      </c>
      <c r="E37" s="47">
        <f t="shared" si="0"/>
        <v>9068500</v>
      </c>
      <c r="F37" s="47">
        <f>SUM(F38:F40)</f>
        <v>579583</v>
      </c>
      <c r="G37" s="47">
        <f>SUM(G38:G40)</f>
        <v>0</v>
      </c>
      <c r="H37" s="47">
        <f t="shared" si="1"/>
        <v>579583</v>
      </c>
    </row>
    <row r="38" spans="1:8" ht="12.75">
      <c r="A38" s="59" t="s">
        <v>264</v>
      </c>
      <c r="B38" s="60" t="s">
        <v>35</v>
      </c>
      <c r="C38" s="48">
        <v>4000000</v>
      </c>
      <c r="D38" s="48"/>
      <c r="E38" s="48">
        <f t="shared" si="0"/>
        <v>4000000</v>
      </c>
      <c r="F38" s="48">
        <f aca="true" t="shared" si="4" ref="F38:F43">ROUND(C38/$B$3,0)</f>
        <v>255647</v>
      </c>
      <c r="G38" s="48"/>
      <c r="H38" s="48">
        <f t="shared" si="1"/>
        <v>255647</v>
      </c>
    </row>
    <row r="39" spans="1:8" ht="12.75">
      <c r="A39" s="59" t="s">
        <v>265</v>
      </c>
      <c r="B39" s="60" t="s">
        <v>195</v>
      </c>
      <c r="C39" s="48">
        <v>5062500</v>
      </c>
      <c r="D39" s="48"/>
      <c r="E39" s="48">
        <f aca="true" t="shared" si="5" ref="E39:E44">SUM(C39:D39)</f>
        <v>5062500</v>
      </c>
      <c r="F39" s="48">
        <f t="shared" si="4"/>
        <v>323553</v>
      </c>
      <c r="G39" s="48"/>
      <c r="H39" s="48">
        <f t="shared" si="1"/>
        <v>323553</v>
      </c>
    </row>
    <row r="40" spans="1:8" ht="12.75">
      <c r="A40" s="59"/>
      <c r="B40" s="60" t="s">
        <v>597</v>
      </c>
      <c r="C40" s="48">
        <v>6000</v>
      </c>
      <c r="D40" s="48"/>
      <c r="E40" s="48">
        <f t="shared" si="5"/>
        <v>6000</v>
      </c>
      <c r="F40" s="48">
        <f t="shared" si="4"/>
        <v>383</v>
      </c>
      <c r="G40" s="48"/>
      <c r="H40" s="48">
        <f t="shared" si="1"/>
        <v>383</v>
      </c>
    </row>
    <row r="41" spans="1:8" ht="12.75">
      <c r="A41" s="57" t="s">
        <v>400</v>
      </c>
      <c r="B41" s="58" t="s">
        <v>17</v>
      </c>
      <c r="C41" s="47">
        <f>SUM(C42:C43)</f>
        <v>188347294</v>
      </c>
      <c r="D41" s="47">
        <f>SUM(D42:D43)</f>
        <v>6836000</v>
      </c>
      <c r="E41" s="47">
        <f t="shared" si="5"/>
        <v>195183294</v>
      </c>
      <c r="F41" s="47">
        <f t="shared" si="4"/>
        <v>12037586</v>
      </c>
      <c r="G41" s="47">
        <f>SUM(G42:G43)</f>
        <v>436900</v>
      </c>
      <c r="H41" s="47">
        <f t="shared" si="1"/>
        <v>12474486</v>
      </c>
    </row>
    <row r="42" spans="1:8" ht="12.75">
      <c r="A42" s="66" t="s">
        <v>71</v>
      </c>
      <c r="B42" s="60" t="s">
        <v>402</v>
      </c>
      <c r="C42" s="48">
        <v>11215000</v>
      </c>
      <c r="D42" s="48">
        <v>6836000</v>
      </c>
      <c r="E42" s="48">
        <f t="shared" si="5"/>
        <v>18051000</v>
      </c>
      <c r="F42" s="48">
        <f t="shared" si="4"/>
        <v>716769</v>
      </c>
      <c r="G42" s="48">
        <v>436900</v>
      </c>
      <c r="H42" s="48">
        <f t="shared" si="1"/>
        <v>1153669</v>
      </c>
    </row>
    <row r="43" spans="1:8" ht="12.75">
      <c r="A43" s="66" t="s">
        <v>75</v>
      </c>
      <c r="B43" s="60" t="s">
        <v>403</v>
      </c>
      <c r="C43" s="48">
        <v>177132294</v>
      </c>
      <c r="D43" s="48"/>
      <c r="E43" s="48">
        <f t="shared" si="5"/>
        <v>177132294</v>
      </c>
      <c r="F43" s="48">
        <f t="shared" si="4"/>
        <v>11320817</v>
      </c>
      <c r="G43" s="48"/>
      <c r="H43" s="48">
        <f t="shared" si="1"/>
        <v>11320817</v>
      </c>
    </row>
    <row r="44" spans="1:8" ht="17.25" customHeight="1">
      <c r="A44" s="64"/>
      <c r="B44" s="58" t="s">
        <v>401</v>
      </c>
      <c r="C44" s="47">
        <f>SUM(C41:C41,C6)</f>
        <v>1480337904</v>
      </c>
      <c r="D44" s="47">
        <f>SUM(D41:D41,D6)</f>
        <v>178649181</v>
      </c>
      <c r="E44" s="47">
        <f t="shared" si="5"/>
        <v>1658987085</v>
      </c>
      <c r="F44" s="47">
        <f>SUM(F41:F41,F6)</f>
        <v>94610841</v>
      </c>
      <c r="G44" s="47">
        <f>SUM(G41:G41,G6)</f>
        <v>11417768</v>
      </c>
      <c r="H44" s="47">
        <f t="shared" si="1"/>
        <v>106028609</v>
      </c>
    </row>
  </sheetData>
  <mergeCells count="4">
    <mergeCell ref="C4:E4"/>
    <mergeCell ref="F4:H4"/>
    <mergeCell ref="B1:H1"/>
    <mergeCell ref="B2:H2"/>
  </mergeCells>
  <printOptions/>
  <pageMargins left="0.99" right="0.75" top="1" bottom="1" header="0.5" footer="0.5"/>
  <pageSetup horizontalDpi="300" verticalDpi="300" orientation="portrait" paperSize="9" scale="80" r:id="rId1"/>
  <headerFooter alignWithMargins="0">
    <oddHeader>&amp;RLisa 2
Tartu Linnavolikogu
 ...12.2009. a määruse
nr .....juurde</oddHeader>
    <oddFooter>&amp;C&amp;P+5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showZeros="0" workbookViewId="0" topLeftCell="A1">
      <selection activeCell="B85" sqref="B85"/>
    </sheetView>
  </sheetViews>
  <sheetFormatPr defaultColWidth="9.140625" defaultRowHeight="12.75"/>
  <cols>
    <col min="1" max="1" width="3.140625" style="27" bestFit="1" customWidth="1"/>
    <col min="2" max="2" width="33.8515625" style="25" customWidth="1"/>
    <col min="3" max="3" width="12.140625" style="28" bestFit="1" customWidth="1"/>
    <col min="4" max="4" width="10.421875" style="28" bestFit="1" customWidth="1"/>
    <col min="5" max="5" width="10.8515625" style="28" bestFit="1" customWidth="1"/>
    <col min="6" max="6" width="12.140625" style="25" customWidth="1"/>
    <col min="7" max="7" width="10.421875" style="25" bestFit="1" customWidth="1"/>
    <col min="8" max="8" width="9.57421875" style="25" bestFit="1" customWidth="1"/>
    <col min="9" max="16384" width="9.140625" style="25" customWidth="1"/>
  </cols>
  <sheetData>
    <row r="1" spans="2:8" ht="15.75">
      <c r="B1" s="198" t="s">
        <v>583</v>
      </c>
      <c r="C1" s="198"/>
      <c r="D1" s="198"/>
      <c r="E1" s="198"/>
      <c r="F1" s="198"/>
      <c r="G1" s="198"/>
      <c r="H1" s="198"/>
    </row>
    <row r="2" spans="2:8" ht="15.75">
      <c r="B2" s="198" t="s">
        <v>273</v>
      </c>
      <c r="C2" s="198"/>
      <c r="D2" s="198"/>
      <c r="E2" s="198"/>
      <c r="F2" s="198"/>
      <c r="G2" s="198"/>
      <c r="H2" s="198"/>
    </row>
    <row r="3" ht="12.75">
      <c r="E3" s="29"/>
    </row>
    <row r="4" spans="1:8" ht="12.75">
      <c r="A4" s="32"/>
      <c r="B4" s="33"/>
      <c r="C4" s="199" t="s">
        <v>580</v>
      </c>
      <c r="D4" s="199"/>
      <c r="E4" s="199"/>
      <c r="F4" s="201" t="s">
        <v>581</v>
      </c>
      <c r="G4" s="201"/>
      <c r="H4" s="201"/>
    </row>
    <row r="5" spans="1:8" ht="25.5">
      <c r="A5" s="35"/>
      <c r="B5" s="36"/>
      <c r="C5" s="37" t="s">
        <v>21</v>
      </c>
      <c r="D5" s="38" t="s">
        <v>22</v>
      </c>
      <c r="E5" s="34" t="s">
        <v>23</v>
      </c>
      <c r="F5" s="38" t="s">
        <v>21</v>
      </c>
      <c r="G5" s="38" t="s">
        <v>22</v>
      </c>
      <c r="H5" s="34" t="s">
        <v>23</v>
      </c>
    </row>
    <row r="6" spans="1:8" ht="14.25">
      <c r="A6" s="39">
        <v>2</v>
      </c>
      <c r="B6" s="41" t="s">
        <v>39</v>
      </c>
      <c r="C6" s="46">
        <f>SUM(C7,C15,C21,C34,C36,C40,C42,C59,C68)</f>
        <v>1480337904</v>
      </c>
      <c r="D6" s="46">
        <f>SUM(D7,D15,D21,D34,D36,D40,D42,D59,D68)</f>
        <v>178649181</v>
      </c>
      <c r="E6" s="47">
        <f aca="true" t="shared" si="0" ref="E6:E71">SUM(C6:D6)</f>
        <v>1658987085</v>
      </c>
      <c r="F6" s="46">
        <f>SUM(F7,F15,F21,F34,F36,F40,F42,F59,F68)</f>
        <v>94610841</v>
      </c>
      <c r="G6" s="46">
        <f>SUM(G7,G15,G21,G34,G36,G40,G42,G59,G68)</f>
        <v>11417768</v>
      </c>
      <c r="H6" s="47">
        <f aca="true" t="shared" si="1" ref="H6:H28">SUM(F6:G6)</f>
        <v>106028609</v>
      </c>
    </row>
    <row r="7" spans="1:8" ht="14.25">
      <c r="A7" s="43" t="s">
        <v>71</v>
      </c>
      <c r="B7" s="11" t="s">
        <v>8</v>
      </c>
      <c r="C7" s="47">
        <f>SUM(C8:C14)</f>
        <v>312773539</v>
      </c>
      <c r="D7" s="47">
        <f>SUM(D8:D14)</f>
        <v>329631</v>
      </c>
      <c r="E7" s="47">
        <f t="shared" si="0"/>
        <v>313103170</v>
      </c>
      <c r="F7" s="47">
        <f>SUM(F8:F14)</f>
        <v>19989876</v>
      </c>
      <c r="G7" s="47">
        <f>SUM(G8:G14)</f>
        <v>21067</v>
      </c>
      <c r="H7" s="47">
        <f t="shared" si="1"/>
        <v>20010943</v>
      </c>
    </row>
    <row r="8" spans="1:9" ht="15">
      <c r="A8" s="44"/>
      <c r="B8" s="8" t="s">
        <v>36</v>
      </c>
      <c r="C8" s="48">
        <f>SUM('lisa 4 (tulude,kulude jaotus)'!D15)</f>
        <v>4836037</v>
      </c>
      <c r="D8" s="48">
        <f>SUM('lisa 4 (tulude,kulude jaotus)'!E15)</f>
        <v>0</v>
      </c>
      <c r="E8" s="48">
        <f t="shared" si="0"/>
        <v>4836037</v>
      </c>
      <c r="F8" s="48">
        <f>SUM('lisa 4 (tulude,kulude jaotus)'!G15)</f>
        <v>309080</v>
      </c>
      <c r="G8" s="48">
        <f>SUM('lisa 4 (tulude,kulude jaotus)'!H15)</f>
        <v>0</v>
      </c>
      <c r="H8" s="48">
        <f t="shared" si="1"/>
        <v>309080</v>
      </c>
      <c r="I8" s="40"/>
    </row>
    <row r="9" spans="1:9" ht="15">
      <c r="A9" s="44"/>
      <c r="B9" s="8" t="s">
        <v>37</v>
      </c>
      <c r="C9" s="48">
        <f>SUM('lisa 4 (tulude,kulude jaotus)'!D33,'lisa 4 (tulude,kulude jaotus)'!D41)</f>
        <v>25032018</v>
      </c>
      <c r="D9" s="48">
        <f>SUM('lisa 4 (tulude,kulude jaotus)'!E28)</f>
        <v>0</v>
      </c>
      <c r="E9" s="48">
        <f t="shared" si="0"/>
        <v>25032018</v>
      </c>
      <c r="F9" s="48">
        <f>SUM('lisa 4 (tulude,kulude jaotus)'!G33,'lisa 4 (tulude,kulude jaotus)'!G41)</f>
        <v>1599838</v>
      </c>
      <c r="G9" s="48">
        <f>SUM('lisa 4 (tulude,kulude jaotus)'!H28)</f>
        <v>0</v>
      </c>
      <c r="H9" s="48">
        <f t="shared" si="1"/>
        <v>1599838</v>
      </c>
      <c r="I9" s="40"/>
    </row>
    <row r="10" spans="1:9" ht="15">
      <c r="A10" s="44"/>
      <c r="B10" s="8" t="s">
        <v>38</v>
      </c>
      <c r="C10" s="48">
        <f>'lisa 4 (tulude,kulude jaotus)'!D104+'lisa 4 (tulude,kulude jaotus)'!D141+'lisa 4 (tulude,kulude jaotus)'!D168+'lisa 4 (tulude,kulude jaotus)'!D199+'lisa 4 (tulude,kulude jaotus)'!D301+'lisa 4 (tulude,kulude jaotus)'!D425+'lisa 4 (tulude,kulude jaotus)'!D552+'lisa 4 (tulude,kulude jaotus)'!D596+'lisa 4 (tulude,kulude jaotus)'!D735+'lisa 4 (tulude,kulude jaotus)'!D766+'lisa 4 (tulude,kulude jaotus)'!D882-'lisa 4 (tulude,kulude jaotus)'!D211-'lisa 4 (tulude,kulude jaotus)'!D313</f>
        <v>63360981</v>
      </c>
      <c r="D10" s="48">
        <f>'lisa 4 (tulude,kulude jaotus)'!E104+'lisa 4 (tulude,kulude jaotus)'!E141+'lisa 4 (tulude,kulude jaotus)'!E168+'lisa 4 (tulude,kulude jaotus)'!E199+'lisa 4 (tulude,kulude jaotus)'!E301+'lisa 4 (tulude,kulude jaotus)'!E425+'lisa 4 (tulude,kulude jaotus)'!E552+'lisa 4 (tulude,kulude jaotus)'!E590+'lisa 4 (tulude,kulude jaotus)'!E735+'lisa 4 (tulude,kulude jaotus)'!E766+'lisa 4 (tulude,kulude jaotus)'!E882</f>
        <v>329631</v>
      </c>
      <c r="E10" s="48">
        <f t="shared" si="0"/>
        <v>63690612</v>
      </c>
      <c r="F10" s="48">
        <f>'lisa 4 (tulude,kulude jaotus)'!G104+'lisa 4 (tulude,kulude jaotus)'!G141+'lisa 4 (tulude,kulude jaotus)'!G168+'lisa 4 (tulude,kulude jaotus)'!G199+'lisa 4 (tulude,kulude jaotus)'!G301+'lisa 4 (tulude,kulude jaotus)'!G425+'lisa 4 (tulude,kulude jaotus)'!G552+'lisa 4 (tulude,kulude jaotus)'!G596+'lisa 4 (tulude,kulude jaotus)'!G735+'lisa 4 (tulude,kulude jaotus)'!G766+'lisa 4 (tulude,kulude jaotus)'!G882-'lisa 4 (tulude,kulude jaotus)'!G211-'lisa 4 (tulude,kulude jaotus)'!G313</f>
        <v>4049506</v>
      </c>
      <c r="G10" s="48">
        <f>'lisa 4 (tulude,kulude jaotus)'!H104+'lisa 4 (tulude,kulude jaotus)'!H141+'lisa 4 (tulude,kulude jaotus)'!H168+'lisa 4 (tulude,kulude jaotus)'!H199+'lisa 4 (tulude,kulude jaotus)'!H301+'lisa 4 (tulude,kulude jaotus)'!H425+'lisa 4 (tulude,kulude jaotus)'!H552+'lisa 4 (tulude,kulude jaotus)'!H590+'lisa 4 (tulude,kulude jaotus)'!H735+'lisa 4 (tulude,kulude jaotus)'!H766+'lisa 4 (tulude,kulude jaotus)'!H882</f>
        <v>21067</v>
      </c>
      <c r="H10" s="48">
        <f t="shared" si="1"/>
        <v>4070573</v>
      </c>
      <c r="I10" s="40"/>
    </row>
    <row r="11" spans="1:9" ht="15">
      <c r="A11" s="44"/>
      <c r="B11" s="8" t="s">
        <v>423</v>
      </c>
      <c r="C11" s="48">
        <f>'lisa 4 (tulude,kulude jaotus)'!D750+'lisa 4 (tulude,kulude jaotus)'!D604+'lisa 4 (tulude,kulude jaotus)'!D212</f>
        <v>22342500</v>
      </c>
      <c r="D11" s="48">
        <f>'lisa 4 (tulude,kulude jaotus)'!E750</f>
        <v>0</v>
      </c>
      <c r="E11" s="48">
        <f t="shared" si="0"/>
        <v>22342500</v>
      </c>
      <c r="F11" s="48">
        <f>'lisa 4 (tulude,kulude jaotus)'!G750+'lisa 4 (tulude,kulude jaotus)'!G604+'lisa 4 (tulude,kulude jaotus)'!G212</f>
        <v>1427946</v>
      </c>
      <c r="G11" s="48">
        <f>'lisa 4 (tulude,kulude jaotus)'!H750</f>
        <v>0</v>
      </c>
      <c r="H11" s="48">
        <f t="shared" si="1"/>
        <v>1427946</v>
      </c>
      <c r="I11" s="40"/>
    </row>
    <row r="12" spans="1:9" ht="15">
      <c r="A12" s="44"/>
      <c r="B12" s="8" t="s">
        <v>208</v>
      </c>
      <c r="C12" s="48">
        <f>'lisa 4 (tulude,kulude jaotus)'!D743</f>
        <v>5808000</v>
      </c>
      <c r="D12" s="48"/>
      <c r="E12" s="48">
        <f t="shared" si="0"/>
        <v>5808000</v>
      </c>
      <c r="F12" s="48">
        <f>'lisa 4 (tulude,kulude jaotus)'!G743</f>
        <v>371199</v>
      </c>
      <c r="G12" s="48"/>
      <c r="H12" s="48">
        <f t="shared" si="1"/>
        <v>371199</v>
      </c>
      <c r="I12" s="40"/>
    </row>
    <row r="13" spans="1:9" ht="15">
      <c r="A13" s="44"/>
      <c r="B13" s="8" t="s">
        <v>178</v>
      </c>
      <c r="C13" s="48">
        <f>SUM('lisa 4 (tulude,kulude jaotus)'!D1233)</f>
        <v>11000000</v>
      </c>
      <c r="D13" s="48">
        <f>SUM('lisa 4 (tulude,kulude jaotus)'!E1233)</f>
        <v>0</v>
      </c>
      <c r="E13" s="48">
        <f t="shared" si="0"/>
        <v>11000000</v>
      </c>
      <c r="F13" s="48">
        <f>SUM('lisa 4 (tulude,kulude jaotus)'!G1233)</f>
        <v>703028</v>
      </c>
      <c r="G13" s="48">
        <f>SUM('lisa 4 (tulude,kulude jaotus)'!H1233)</f>
        <v>0</v>
      </c>
      <c r="H13" s="48">
        <f t="shared" si="1"/>
        <v>703028</v>
      </c>
      <c r="I13" s="40"/>
    </row>
    <row r="14" spans="1:9" ht="15">
      <c r="A14" s="44"/>
      <c r="B14" s="8" t="s">
        <v>232</v>
      </c>
      <c r="C14" s="48">
        <f>'lisa 4 (tulude,kulude jaotus)'!D758+'lisa 4 (tulude,kulude jaotus)'!D605+'lisa 4 (tulude,kulude jaotus)'!D213+'lisa 4 (tulude,kulude jaotus)'!D314</f>
        <v>180394003</v>
      </c>
      <c r="D14" s="48">
        <f>'lisa 4 (tulude,kulude jaotus)'!E758</f>
        <v>0</v>
      </c>
      <c r="E14" s="48">
        <f t="shared" si="0"/>
        <v>180394003</v>
      </c>
      <c r="F14" s="48">
        <f>'lisa 4 (tulude,kulude jaotus)'!G758+'lisa 4 (tulude,kulude jaotus)'!G605+'lisa 4 (tulude,kulude jaotus)'!G213+'lisa 4 (tulude,kulude jaotus)'!G314</f>
        <v>11529279</v>
      </c>
      <c r="G14" s="48">
        <f>'lisa 4 (tulude,kulude jaotus)'!H758</f>
        <v>0</v>
      </c>
      <c r="H14" s="48">
        <f t="shared" si="1"/>
        <v>11529279</v>
      </c>
      <c r="I14" s="40"/>
    </row>
    <row r="15" spans="1:8" ht="14.25">
      <c r="A15" s="45" t="s">
        <v>75</v>
      </c>
      <c r="B15" s="11" t="s">
        <v>40</v>
      </c>
      <c r="C15" s="47">
        <f>SUM(C16:C20)</f>
        <v>3701484</v>
      </c>
      <c r="D15" s="47">
        <f>SUM(D16:D20)</f>
        <v>0</v>
      </c>
      <c r="E15" s="47">
        <f t="shared" si="0"/>
        <v>3701484</v>
      </c>
      <c r="F15" s="47">
        <f>SUM(F16:F20)</f>
        <v>236568</v>
      </c>
      <c r="G15" s="47">
        <f>SUM(G16:G20)</f>
        <v>0</v>
      </c>
      <c r="H15" s="47">
        <f t="shared" si="1"/>
        <v>236568</v>
      </c>
    </row>
    <row r="16" spans="1:9" ht="15">
      <c r="A16" s="45"/>
      <c r="B16" s="8" t="s">
        <v>507</v>
      </c>
      <c r="C16" s="48">
        <f>'lisa 4 (tulude,kulude jaotus)'!D49</f>
        <v>3010484</v>
      </c>
      <c r="D16" s="47"/>
      <c r="E16" s="48">
        <f t="shared" si="0"/>
        <v>3010484</v>
      </c>
      <c r="F16" s="48">
        <f>'lisa 4 (tulude,kulude jaotus)'!G49</f>
        <v>192405</v>
      </c>
      <c r="G16" s="47"/>
      <c r="H16" s="48">
        <f t="shared" si="1"/>
        <v>192405</v>
      </c>
      <c r="I16" s="40"/>
    </row>
    <row r="17" spans="1:9" ht="15">
      <c r="A17" s="44"/>
      <c r="B17" s="8" t="s">
        <v>529</v>
      </c>
      <c r="C17" s="48">
        <f>SUM('lisa 4 (tulude,kulude jaotus)'!D433)</f>
        <v>50000</v>
      </c>
      <c r="D17" s="48">
        <f>SUM('lisa 4 (tulude,kulude jaotus)'!E433)</f>
        <v>0</v>
      </c>
      <c r="E17" s="48">
        <f t="shared" si="0"/>
        <v>50000</v>
      </c>
      <c r="F17" s="48">
        <f>SUM('lisa 4 (tulude,kulude jaotus)'!G433)</f>
        <v>3196</v>
      </c>
      <c r="G17" s="48">
        <f>SUM('lisa 4 (tulude,kulude jaotus)'!H433)</f>
        <v>0</v>
      </c>
      <c r="H17" s="48">
        <f t="shared" si="1"/>
        <v>3196</v>
      </c>
      <c r="I17" s="40"/>
    </row>
    <row r="18" spans="1:9" ht="15">
      <c r="A18" s="44"/>
      <c r="B18" s="8" t="s">
        <v>599</v>
      </c>
      <c r="C18" s="48">
        <f>SUM('lisa 4 (tulude,kulude jaotus)'!D921)</f>
        <v>441000</v>
      </c>
      <c r="D18" s="48"/>
      <c r="E18" s="48">
        <f>SUM(C18:D18)</f>
        <v>441000</v>
      </c>
      <c r="F18" s="48">
        <f>SUM('lisa 4 (tulude,kulude jaotus)'!G921)</f>
        <v>28185</v>
      </c>
      <c r="G18" s="48"/>
      <c r="H18" s="48">
        <f>SUM(F18:G18)</f>
        <v>28185</v>
      </c>
      <c r="I18" s="40"/>
    </row>
    <row r="19" spans="1:9" ht="15">
      <c r="A19" s="44"/>
      <c r="B19" s="8" t="s">
        <v>594</v>
      </c>
      <c r="C19" s="48">
        <f>'lisa 4 (tulude,kulude jaotus)'!D934</f>
        <v>173000</v>
      </c>
      <c r="D19" s="48">
        <f>'lisa 4 (tulude,kulude jaotus)'!E934</f>
        <v>0</v>
      </c>
      <c r="E19" s="48">
        <f>'lisa 4 (tulude,kulude jaotus)'!F934</f>
        <v>173000</v>
      </c>
      <c r="F19" s="48">
        <f>'lisa 4 (tulude,kulude jaotus)'!G934</f>
        <v>11056</v>
      </c>
      <c r="G19" s="48">
        <f>'lisa 4 (tulude,kulude jaotus)'!H934</f>
        <v>0</v>
      </c>
      <c r="H19" s="48">
        <f>SUM(F19:G19)</f>
        <v>11056</v>
      </c>
      <c r="I19" s="40"/>
    </row>
    <row r="20" spans="1:9" ht="15">
      <c r="A20" s="44"/>
      <c r="B20" s="8" t="s">
        <v>595</v>
      </c>
      <c r="C20" s="48">
        <f>'lisa 4 (tulude,kulude jaotus)'!D946</f>
        <v>27000</v>
      </c>
      <c r="D20" s="48">
        <f>'lisa 4 (tulude,kulude jaotus)'!E946</f>
        <v>0</v>
      </c>
      <c r="E20" s="48">
        <f>'lisa 4 (tulude,kulude jaotus)'!F946</f>
        <v>27000</v>
      </c>
      <c r="F20" s="48">
        <f>'lisa 4 (tulude,kulude jaotus)'!G946</f>
        <v>1726</v>
      </c>
      <c r="G20" s="48">
        <f>'lisa 4 (tulude,kulude jaotus)'!H946</f>
        <v>0</v>
      </c>
      <c r="H20" s="48">
        <f t="shared" si="1"/>
        <v>1726</v>
      </c>
      <c r="I20" s="40"/>
    </row>
    <row r="21" spans="1:8" ht="14.25">
      <c r="A21" s="45" t="s">
        <v>194</v>
      </c>
      <c r="B21" s="11" t="s">
        <v>10</v>
      </c>
      <c r="C21" s="47">
        <f>SUM(C22:C33)</f>
        <v>191925249</v>
      </c>
      <c r="D21" s="47">
        <f>SUM(D22:D33)</f>
        <v>44747108</v>
      </c>
      <c r="E21" s="47">
        <f t="shared" si="0"/>
        <v>236672357</v>
      </c>
      <c r="F21" s="47">
        <f>SUM(F22:F33)</f>
        <v>12266262</v>
      </c>
      <c r="G21" s="47">
        <f>SUM(G22:G33)</f>
        <v>2859865</v>
      </c>
      <c r="H21" s="47">
        <f t="shared" si="1"/>
        <v>15126127</v>
      </c>
    </row>
    <row r="22" spans="1:8" ht="15">
      <c r="A22" s="45"/>
      <c r="B22" s="8" t="s">
        <v>507</v>
      </c>
      <c r="C22" s="48">
        <f>'lisa 4 (tulude,kulude jaotus)'!D52</f>
        <v>100000</v>
      </c>
      <c r="D22" s="48">
        <f>'lisa 4 (tulude,kulude jaotus)'!E52</f>
        <v>0</v>
      </c>
      <c r="E22" s="48">
        <f t="shared" si="0"/>
        <v>100000</v>
      </c>
      <c r="F22" s="48">
        <f>'lisa 4 (tulude,kulude jaotus)'!G52</f>
        <v>6391</v>
      </c>
      <c r="G22" s="48">
        <f>'lisa 4 (tulude,kulude jaotus)'!H52</f>
        <v>0</v>
      </c>
      <c r="H22" s="48">
        <f t="shared" si="1"/>
        <v>6391</v>
      </c>
    </row>
    <row r="23" spans="1:8" ht="15">
      <c r="A23" s="44"/>
      <c r="B23" s="8" t="s">
        <v>509</v>
      </c>
      <c r="C23" s="48">
        <f>'lisa 4 (tulude,kulude jaotus)'!D112</f>
        <v>459000</v>
      </c>
      <c r="D23" s="48">
        <f>'lisa 4 (tulude,kulude jaotus)'!E112</f>
        <v>0</v>
      </c>
      <c r="E23" s="48">
        <f t="shared" si="0"/>
        <v>459000</v>
      </c>
      <c r="F23" s="48">
        <f>'lisa 4 (tulude,kulude jaotus)'!G112</f>
        <v>29336</v>
      </c>
      <c r="G23" s="48">
        <f>'lisa 4 (tulude,kulude jaotus)'!H112</f>
        <v>0</v>
      </c>
      <c r="H23" s="48">
        <f t="shared" si="1"/>
        <v>29336</v>
      </c>
    </row>
    <row r="24" spans="1:8" ht="15">
      <c r="A24" s="44"/>
      <c r="B24" s="8" t="s">
        <v>532</v>
      </c>
      <c r="C24" s="48">
        <f>'lisa 4 (tulude,kulude jaotus)'!D161</f>
        <v>145958</v>
      </c>
      <c r="D24" s="48">
        <f>'lisa 4 (tulude,kulude jaotus)'!E161</f>
        <v>0</v>
      </c>
      <c r="E24" s="48">
        <f t="shared" si="0"/>
        <v>145958</v>
      </c>
      <c r="F24" s="48">
        <f>'lisa 4 (tulude,kulude jaotus)'!G161</f>
        <v>9329</v>
      </c>
      <c r="G24" s="48">
        <f>'lisa 4 (tulude,kulude jaotus)'!H161</f>
        <v>0</v>
      </c>
      <c r="H24" s="48">
        <f t="shared" si="1"/>
        <v>9329</v>
      </c>
    </row>
    <row r="25" spans="1:8" ht="15">
      <c r="A25" s="44"/>
      <c r="B25" s="8" t="s">
        <v>42</v>
      </c>
      <c r="C25" s="48">
        <f>'lisa 4 (tulude,kulude jaotus)'!D176</f>
        <v>999000</v>
      </c>
      <c r="D25" s="48">
        <f>'lisa 4 (tulude,kulude jaotus)'!E176</f>
        <v>818009</v>
      </c>
      <c r="E25" s="48">
        <f t="shared" si="0"/>
        <v>1817009</v>
      </c>
      <c r="F25" s="48">
        <f>'lisa 4 (tulude,kulude jaotus)'!G176</f>
        <v>63848</v>
      </c>
      <c r="G25" s="48">
        <f>'lisa 4 (tulude,kulude jaotus)'!H176</f>
        <v>52281</v>
      </c>
      <c r="H25" s="48">
        <f t="shared" si="1"/>
        <v>116129</v>
      </c>
    </row>
    <row r="26" spans="1:8" ht="15">
      <c r="A26" s="44"/>
      <c r="B26" s="8" t="s">
        <v>43</v>
      </c>
      <c r="C26" s="48">
        <f>SUM('lisa 4 (tulude,kulude jaotus)'!D441)</f>
        <v>166665451</v>
      </c>
      <c r="D26" s="48">
        <f>SUM('lisa 4 (tulude,kulude jaotus)'!E441)</f>
        <v>37368075</v>
      </c>
      <c r="E26" s="48">
        <f t="shared" si="0"/>
        <v>204033526</v>
      </c>
      <c r="F26" s="48">
        <f>SUM('lisa 4 (tulude,kulude jaotus)'!G441)</f>
        <v>10651863</v>
      </c>
      <c r="G26" s="48">
        <f>SUM('lisa 4 (tulude,kulude jaotus)'!H441)</f>
        <v>2388257</v>
      </c>
      <c r="H26" s="48">
        <f t="shared" si="1"/>
        <v>13040120</v>
      </c>
    </row>
    <row r="27" spans="1:8" ht="30">
      <c r="A27" s="44"/>
      <c r="B27" s="8" t="s">
        <v>603</v>
      </c>
      <c r="C27" s="48">
        <f>'lisa 4 (tulude,kulude jaotus)'!D567</f>
        <v>8447840</v>
      </c>
      <c r="D27" s="48">
        <f>'lisa 4 (tulude,kulude jaotus)'!E567</f>
        <v>561024</v>
      </c>
      <c r="E27" s="48">
        <f t="shared" si="0"/>
        <v>9008864</v>
      </c>
      <c r="F27" s="48">
        <f>'lisa 4 (tulude,kulude jaotus)'!G567</f>
        <v>539917</v>
      </c>
      <c r="G27" s="48">
        <f>'lisa 4 (tulude,kulude jaotus)'!H567</f>
        <v>35857</v>
      </c>
      <c r="H27" s="48">
        <f t="shared" si="1"/>
        <v>575774</v>
      </c>
    </row>
    <row r="28" spans="1:8" ht="15">
      <c r="A28" s="44"/>
      <c r="B28" s="8" t="s">
        <v>44</v>
      </c>
      <c r="C28" s="48">
        <f>'lisa 4 (tulude,kulude jaotus)'!D607</f>
        <v>10138000</v>
      </c>
      <c r="D28" s="48">
        <f>'lisa 4 (tulude,kulude jaotus)'!E607</f>
        <v>6000000</v>
      </c>
      <c r="E28" s="48">
        <f t="shared" si="0"/>
        <v>16138000</v>
      </c>
      <c r="F28" s="48">
        <f>'lisa 4 (tulude,kulude jaotus)'!G607</f>
        <v>647937</v>
      </c>
      <c r="G28" s="48">
        <f>'lisa 4 (tulude,kulude jaotus)'!H607</f>
        <v>383470</v>
      </c>
      <c r="H28" s="48">
        <f t="shared" si="1"/>
        <v>1031407</v>
      </c>
    </row>
    <row r="29" spans="1:8" ht="15">
      <c r="A29" s="44"/>
      <c r="B29" s="8" t="s">
        <v>521</v>
      </c>
      <c r="C29" s="48">
        <f>'lisa 4 (tulude,kulude jaotus)'!D960</f>
        <v>500000</v>
      </c>
      <c r="D29" s="48">
        <f>'lisa 4 (tulude,kulude jaotus)'!E960</f>
        <v>0</v>
      </c>
      <c r="E29" s="48">
        <f>'lisa 4 (tulude,kulude jaotus)'!F960</f>
        <v>500000</v>
      </c>
      <c r="F29" s="48">
        <f>'lisa 4 (tulude,kulude jaotus)'!G960</f>
        <v>31956</v>
      </c>
      <c r="G29" s="48">
        <f>SUM('lisa 4 (tulude,kulude jaotus)'!H954)</f>
        <v>0</v>
      </c>
      <c r="H29" s="48">
        <f>SUM(F29:G29)</f>
        <v>31956</v>
      </c>
    </row>
    <row r="30" spans="1:8" ht="15">
      <c r="A30" s="44"/>
      <c r="B30" s="8" t="s">
        <v>46</v>
      </c>
      <c r="C30" s="48">
        <f>SUM('lisa 4 (tulude,kulude jaotus)'!D972)</f>
        <v>2300000</v>
      </c>
      <c r="D30" s="48">
        <f>SUM('lisa 4 (tulude,kulude jaotus)'!E972)</f>
        <v>0</v>
      </c>
      <c r="E30" s="48">
        <f>SUM('lisa 4 (tulude,kulude jaotus)'!F972)</f>
        <v>2300000</v>
      </c>
      <c r="F30" s="48">
        <f>SUM('lisa 4 (tulude,kulude jaotus)'!G972)</f>
        <v>146997</v>
      </c>
      <c r="G30" s="48">
        <f>SUM('lisa 4 (tulude,kulude jaotus)'!H972)</f>
        <v>0</v>
      </c>
      <c r="H30" s="48">
        <f>SUM(F30:G30)</f>
        <v>146997</v>
      </c>
    </row>
    <row r="31" spans="1:8" ht="15">
      <c r="A31" s="44"/>
      <c r="B31" s="8" t="s">
        <v>508</v>
      </c>
      <c r="C31" s="48">
        <f>'lisa 4 (tulude,kulude jaotus)'!D984</f>
        <v>300000</v>
      </c>
      <c r="D31" s="48">
        <f>'lisa 4 (tulude,kulude jaotus)'!E984</f>
        <v>0</v>
      </c>
      <c r="E31" s="48">
        <f>SUM(C31:D31)</f>
        <v>300000</v>
      </c>
      <c r="F31" s="48">
        <f>'lisa 4 (tulude,kulude jaotus)'!G984</f>
        <v>19173</v>
      </c>
      <c r="G31" s="48">
        <f>'lisa 4 (tulude,kulude jaotus)'!H984</f>
        <v>0</v>
      </c>
      <c r="H31" s="48">
        <f>SUM(F31:G31)</f>
        <v>19173</v>
      </c>
    </row>
    <row r="32" spans="1:8" ht="15">
      <c r="A32" s="44"/>
      <c r="B32" s="8" t="s">
        <v>45</v>
      </c>
      <c r="C32" s="48">
        <f>SUM('lisa 4 (tulude,kulude jaotus)'!D997)</f>
        <v>1500000</v>
      </c>
      <c r="D32" s="48">
        <f>SUM('lisa 4 (tulude,kulude jaotus)'!E997)</f>
        <v>0</v>
      </c>
      <c r="E32" s="48">
        <f t="shared" si="0"/>
        <v>1500000</v>
      </c>
      <c r="F32" s="48">
        <f>SUM('lisa 4 (tulude,kulude jaotus)'!G997)</f>
        <v>95868</v>
      </c>
      <c r="G32" s="48">
        <f>SUM('lisa 4 (tulude,kulude jaotus)'!H997)</f>
        <v>0</v>
      </c>
      <c r="H32" s="48">
        <f aca="true" t="shared" si="2" ref="H32:H62">SUM(F32:G32)</f>
        <v>95868</v>
      </c>
    </row>
    <row r="33" spans="1:8" ht="15">
      <c r="A33" s="44"/>
      <c r="B33" s="8" t="s">
        <v>47</v>
      </c>
      <c r="C33" s="48">
        <f>SUM('lisa 4 (tulude,kulude jaotus)'!D1010)</f>
        <v>370000</v>
      </c>
      <c r="D33" s="48">
        <f>SUM('lisa 4 (tulude,kulude jaotus)'!E1010)</f>
        <v>0</v>
      </c>
      <c r="E33" s="48">
        <f t="shared" si="0"/>
        <v>370000</v>
      </c>
      <c r="F33" s="48">
        <f>SUM('lisa 4 (tulude,kulude jaotus)'!G1010)</f>
        <v>23647</v>
      </c>
      <c r="G33" s="48">
        <f>SUM('lisa 4 (tulude,kulude jaotus)'!H1010)</f>
        <v>0</v>
      </c>
      <c r="H33" s="48">
        <f t="shared" si="2"/>
        <v>23647</v>
      </c>
    </row>
    <row r="34" spans="1:8" ht="14.25">
      <c r="A34" s="45" t="s">
        <v>199</v>
      </c>
      <c r="B34" s="11" t="s">
        <v>11</v>
      </c>
      <c r="C34" s="47">
        <f>SUM(C35)</f>
        <v>53128754</v>
      </c>
      <c r="D34" s="47">
        <f>SUM(D35)</f>
        <v>7240155</v>
      </c>
      <c r="E34" s="47">
        <f t="shared" si="0"/>
        <v>60368909</v>
      </c>
      <c r="F34" s="47">
        <f>SUM(F35)</f>
        <v>3395546</v>
      </c>
      <c r="G34" s="47">
        <f>SUM(G35)</f>
        <v>462730</v>
      </c>
      <c r="H34" s="47">
        <f t="shared" si="2"/>
        <v>3858276</v>
      </c>
    </row>
    <row r="35" spans="1:8" ht="15">
      <c r="A35" s="44"/>
      <c r="B35" s="8" t="s">
        <v>41</v>
      </c>
      <c r="C35" s="48">
        <f>SUM('lisa 4 (tulude,kulude jaotus)'!D469)</f>
        <v>53128754</v>
      </c>
      <c r="D35" s="48">
        <f>SUM('lisa 4 (tulude,kulude jaotus)'!E469)</f>
        <v>7240155</v>
      </c>
      <c r="E35" s="48">
        <f t="shared" si="0"/>
        <v>60368909</v>
      </c>
      <c r="F35" s="48">
        <f>SUM('lisa 4 (tulude,kulude jaotus)'!G469)</f>
        <v>3395546</v>
      </c>
      <c r="G35" s="48">
        <f>SUM('lisa 4 (tulude,kulude jaotus)'!H469)</f>
        <v>462730</v>
      </c>
      <c r="H35" s="48">
        <f t="shared" si="2"/>
        <v>3858276</v>
      </c>
    </row>
    <row r="36" spans="1:8" ht="14.25">
      <c r="A36" s="45" t="s">
        <v>200</v>
      </c>
      <c r="B36" s="11" t="s">
        <v>12</v>
      </c>
      <c r="C36" s="47">
        <f>SUM(C37:C39)</f>
        <v>24962157</v>
      </c>
      <c r="D36" s="47">
        <f>SUM(D37:D39)</f>
        <v>0</v>
      </c>
      <c r="E36" s="47">
        <f t="shared" si="0"/>
        <v>24962157</v>
      </c>
      <c r="F36" s="47">
        <f>SUM(F37:F39)</f>
        <v>1595371</v>
      </c>
      <c r="G36" s="47">
        <f>SUM(G37:G39)</f>
        <v>0</v>
      </c>
      <c r="H36" s="47">
        <f t="shared" si="2"/>
        <v>1595371</v>
      </c>
    </row>
    <row r="37" spans="1:8" ht="15">
      <c r="A37" s="44"/>
      <c r="B37" s="8" t="s">
        <v>41</v>
      </c>
      <c r="C37" s="48">
        <f>SUM('lisa 4 (tulude,kulude jaotus)'!D516)</f>
        <v>21712157</v>
      </c>
      <c r="D37" s="48">
        <f>SUM('lisa 4 (tulude,kulude jaotus)'!E516)</f>
        <v>0</v>
      </c>
      <c r="E37" s="48">
        <f t="shared" si="0"/>
        <v>21712157</v>
      </c>
      <c r="F37" s="48">
        <f>SUM('lisa 4 (tulude,kulude jaotus)'!G516)</f>
        <v>1387658</v>
      </c>
      <c r="G37" s="48">
        <f>SUM('lisa 4 (tulude,kulude jaotus)'!H516)</f>
        <v>0</v>
      </c>
      <c r="H37" s="48">
        <f t="shared" si="2"/>
        <v>1387658</v>
      </c>
    </row>
    <row r="38" spans="1:8" ht="15">
      <c r="A38" s="44"/>
      <c r="B38" s="8" t="s">
        <v>48</v>
      </c>
      <c r="C38" s="48">
        <f>'lisa 4 (tulude,kulude jaotus)'!D624</f>
        <v>2750000</v>
      </c>
      <c r="D38" s="48">
        <f>'lisa 4 (tulude,kulude jaotus)'!E624</f>
        <v>0</v>
      </c>
      <c r="E38" s="48">
        <f t="shared" si="0"/>
        <v>2750000</v>
      </c>
      <c r="F38" s="48">
        <f>'lisa 4 (tulude,kulude jaotus)'!G624</f>
        <v>175757</v>
      </c>
      <c r="G38" s="48">
        <f>'lisa 4 (tulude,kulude jaotus)'!H624</f>
        <v>0</v>
      </c>
      <c r="H38" s="48">
        <f t="shared" si="2"/>
        <v>175757</v>
      </c>
    </row>
    <row r="39" spans="1:8" ht="15">
      <c r="A39" s="44"/>
      <c r="B39" s="8" t="s">
        <v>397</v>
      </c>
      <c r="C39" s="48">
        <f>SUM('lisa 4 (tulude,kulude jaotus)'!D1020)</f>
        <v>500000</v>
      </c>
      <c r="D39" s="48">
        <f>SUM('lisa 4 (tulude,kulude jaotus)'!E1020)</f>
        <v>0</v>
      </c>
      <c r="E39" s="48">
        <f t="shared" si="0"/>
        <v>500000</v>
      </c>
      <c r="F39" s="48">
        <f>SUM('lisa 4 (tulude,kulude jaotus)'!G1020)</f>
        <v>31956</v>
      </c>
      <c r="G39" s="48">
        <f>SUM('lisa 4 (tulude,kulude jaotus)'!H1020)</f>
        <v>0</v>
      </c>
      <c r="H39" s="48">
        <f t="shared" si="2"/>
        <v>31956</v>
      </c>
    </row>
    <row r="40" spans="1:8" ht="14.25">
      <c r="A40" s="45" t="s">
        <v>201</v>
      </c>
      <c r="B40" s="11" t="s">
        <v>13</v>
      </c>
      <c r="C40" s="47">
        <f>SUM(C41:C41)</f>
        <v>5580000</v>
      </c>
      <c r="D40" s="47">
        <f>SUM(D41:D41)</f>
        <v>13000</v>
      </c>
      <c r="E40" s="47">
        <f t="shared" si="0"/>
        <v>5593000</v>
      </c>
      <c r="F40" s="47">
        <f>SUM(F41:F41)</f>
        <v>356627</v>
      </c>
      <c r="G40" s="47">
        <f>SUM(G41:G41)</f>
        <v>831</v>
      </c>
      <c r="H40" s="47">
        <f t="shared" si="2"/>
        <v>357458</v>
      </c>
    </row>
    <row r="41" spans="1:8" ht="15">
      <c r="A41" s="44"/>
      <c r="B41" s="8" t="s">
        <v>439</v>
      </c>
      <c r="C41" s="48">
        <f>'lisa 4 (tulude,kulude jaotus)'!D890</f>
        <v>5580000</v>
      </c>
      <c r="D41" s="48">
        <f>'lisa 4 (tulude,kulude jaotus)'!E890</f>
        <v>13000</v>
      </c>
      <c r="E41" s="48">
        <f t="shared" si="0"/>
        <v>5593000</v>
      </c>
      <c r="F41" s="48">
        <f>'lisa 4 (tulude,kulude jaotus)'!G890</f>
        <v>356627</v>
      </c>
      <c r="G41" s="48">
        <f>'lisa 4 (tulude,kulude jaotus)'!H890</f>
        <v>831</v>
      </c>
      <c r="H41" s="48">
        <f t="shared" si="2"/>
        <v>357458</v>
      </c>
    </row>
    <row r="42" spans="1:8" ht="14.25">
      <c r="A42" s="45" t="s">
        <v>270</v>
      </c>
      <c r="B42" s="11" t="s">
        <v>515</v>
      </c>
      <c r="C42" s="47">
        <f>SUM(C43:C58)</f>
        <v>134903920</v>
      </c>
      <c r="D42" s="47">
        <f>SUM(D43:D57)</f>
        <v>12313537</v>
      </c>
      <c r="E42" s="47">
        <f t="shared" si="0"/>
        <v>147217457</v>
      </c>
      <c r="F42" s="47">
        <f>SUM(F43:F58)</f>
        <v>8621930</v>
      </c>
      <c r="G42" s="47">
        <f>SUM(G43:G57)</f>
        <v>786975</v>
      </c>
      <c r="H42" s="47">
        <f t="shared" si="2"/>
        <v>9408905</v>
      </c>
    </row>
    <row r="43" spans="1:8" ht="15">
      <c r="A43" s="44"/>
      <c r="B43" s="8" t="s">
        <v>507</v>
      </c>
      <c r="C43" s="48">
        <f>'lisa 4 (tulude,kulude jaotus)'!D60</f>
        <v>654020</v>
      </c>
      <c r="D43" s="48">
        <f>'lisa 4 (tulude,kulude jaotus)'!E60</f>
        <v>0</v>
      </c>
      <c r="E43" s="48">
        <f t="shared" si="0"/>
        <v>654020</v>
      </c>
      <c r="F43" s="48">
        <f>'lisa 4 (tulude,kulude jaotus)'!G60</f>
        <v>41799</v>
      </c>
      <c r="G43" s="48">
        <f>'lisa 4 (tulude,kulude jaotus)'!H60</f>
        <v>0</v>
      </c>
      <c r="H43" s="48">
        <f t="shared" si="2"/>
        <v>41799</v>
      </c>
    </row>
    <row r="44" spans="1:8" ht="15">
      <c r="A44" s="44"/>
      <c r="B44" s="8" t="s">
        <v>509</v>
      </c>
      <c r="C44" s="48">
        <f>'lisa 4 (tulude,kulude jaotus)'!D127</f>
        <v>1317000</v>
      </c>
      <c r="D44" s="48">
        <f>SUM('lisa 4 (tulude,kulude jaotus)'!E65)</f>
        <v>0</v>
      </c>
      <c r="E44" s="48">
        <f t="shared" si="0"/>
        <v>1317000</v>
      </c>
      <c r="F44" s="48">
        <f>'lisa 4 (tulude,kulude jaotus)'!G127</f>
        <v>84170</v>
      </c>
      <c r="G44" s="48">
        <f>SUM('lisa 4 (tulude,kulude jaotus)'!H65)</f>
        <v>0</v>
      </c>
      <c r="H44" s="48">
        <f t="shared" si="2"/>
        <v>84170</v>
      </c>
    </row>
    <row r="45" spans="1:8" ht="15">
      <c r="A45" s="44"/>
      <c r="B45" s="8" t="s">
        <v>49</v>
      </c>
      <c r="C45" s="48">
        <f>'lisa 4 (tulude,kulude jaotus)'!D186</f>
        <v>157000</v>
      </c>
      <c r="D45" s="48">
        <f>'lisa 4 (tulude,kulude jaotus)'!E186</f>
        <v>0</v>
      </c>
      <c r="E45" s="48">
        <f t="shared" si="0"/>
        <v>157000</v>
      </c>
      <c r="F45" s="48">
        <f>'lisa 4 (tulude,kulude jaotus)'!G186</f>
        <v>10034</v>
      </c>
      <c r="G45" s="48">
        <f>'lisa 4 (tulude,kulude jaotus)'!H186</f>
        <v>0</v>
      </c>
      <c r="H45" s="48">
        <f t="shared" si="2"/>
        <v>10034</v>
      </c>
    </row>
    <row r="46" spans="1:8" ht="15">
      <c r="A46" s="44"/>
      <c r="B46" s="8" t="s">
        <v>50</v>
      </c>
      <c r="C46" s="48">
        <f>SUM('lisa 4 (tulude,kulude jaotus)'!D215)</f>
        <v>800000</v>
      </c>
      <c r="D46" s="48">
        <f>SUM('lisa 4 (tulude,kulude jaotus)'!E215)</f>
        <v>0</v>
      </c>
      <c r="E46" s="48">
        <f t="shared" si="0"/>
        <v>800000</v>
      </c>
      <c r="F46" s="48">
        <f>SUM('lisa 4 (tulude,kulude jaotus)'!G215)</f>
        <v>51129</v>
      </c>
      <c r="G46" s="48">
        <f>SUM('lisa 4 (tulude,kulude jaotus)'!H215)</f>
        <v>0</v>
      </c>
      <c r="H46" s="48">
        <f t="shared" si="2"/>
        <v>51129</v>
      </c>
    </row>
    <row r="47" spans="1:8" ht="15">
      <c r="A47" s="44"/>
      <c r="B47" s="8" t="s">
        <v>51</v>
      </c>
      <c r="C47" s="48">
        <f>SUM('lisa 4 (tulude,kulude jaotus)'!D316)</f>
        <v>93716900</v>
      </c>
      <c r="D47" s="48">
        <f>SUM('lisa 4 (tulude,kulude jaotus)'!E316)</f>
        <v>3601537</v>
      </c>
      <c r="E47" s="48">
        <f t="shared" si="0"/>
        <v>97318437</v>
      </c>
      <c r="F47" s="48">
        <f>SUM('lisa 4 (tulude,kulude jaotus)'!G316)</f>
        <v>5989601</v>
      </c>
      <c r="G47" s="48">
        <f>SUM('lisa 4 (tulude,kulude jaotus)'!H316)</f>
        <v>230177</v>
      </c>
      <c r="H47" s="48">
        <f t="shared" si="2"/>
        <v>6219778</v>
      </c>
    </row>
    <row r="48" spans="1:8" ht="15">
      <c r="A48" s="44"/>
      <c r="B48" s="8" t="s">
        <v>48</v>
      </c>
      <c r="C48" s="48">
        <f>'lisa 4 (tulude,kulude jaotus)'!D633</f>
        <v>26250000</v>
      </c>
      <c r="D48" s="48">
        <f>'lisa 4 (tulude,kulude jaotus)'!E633</f>
        <v>8712000</v>
      </c>
      <c r="E48" s="48">
        <f t="shared" si="0"/>
        <v>34962000</v>
      </c>
      <c r="F48" s="48">
        <f>'lisa 4 (tulude,kulude jaotus)'!G633</f>
        <v>1677682</v>
      </c>
      <c r="G48" s="48">
        <f>'lisa 4 (tulude,kulude jaotus)'!H633</f>
        <v>556798</v>
      </c>
      <c r="H48" s="48">
        <f t="shared" si="2"/>
        <v>2234480</v>
      </c>
    </row>
    <row r="49" spans="1:8" ht="15">
      <c r="A49" s="44"/>
      <c r="B49" s="8" t="s">
        <v>196</v>
      </c>
      <c r="C49" s="48">
        <f>SUM('lisa 4 (tulude,kulude jaotus)'!D1035)</f>
        <v>2010000</v>
      </c>
      <c r="D49" s="48">
        <f>SUM('lisa 4 (tulude,kulude jaotus)'!E1035)</f>
        <v>0</v>
      </c>
      <c r="E49" s="48">
        <f t="shared" si="0"/>
        <v>2010000</v>
      </c>
      <c r="F49" s="48">
        <f>SUM('lisa 4 (tulude,kulude jaotus)'!G1035)</f>
        <v>128462</v>
      </c>
      <c r="G49" s="48">
        <f>SUM('lisa 4 (tulude,kulude jaotus)'!H1035)</f>
        <v>0</v>
      </c>
      <c r="H49" s="48">
        <f t="shared" si="2"/>
        <v>128462</v>
      </c>
    </row>
    <row r="50" spans="1:8" ht="15">
      <c r="A50" s="44"/>
      <c r="B50" s="8" t="s">
        <v>197</v>
      </c>
      <c r="C50" s="48">
        <f>SUM('lisa 4 (tulude,kulude jaotus)'!D1048)</f>
        <v>2600000</v>
      </c>
      <c r="D50" s="48">
        <f>SUM('lisa 4 (tulude,kulude jaotus)'!E1048)</f>
        <v>0</v>
      </c>
      <c r="E50" s="48">
        <f t="shared" si="0"/>
        <v>2600000</v>
      </c>
      <c r="F50" s="48">
        <f>SUM('lisa 4 (tulude,kulude jaotus)'!G1048)</f>
        <v>166170</v>
      </c>
      <c r="G50" s="48">
        <f>SUM('lisa 4 (tulude,kulude jaotus)'!H1048)</f>
        <v>0</v>
      </c>
      <c r="H50" s="48">
        <f t="shared" si="2"/>
        <v>166170</v>
      </c>
    </row>
    <row r="51" spans="1:8" ht="15">
      <c r="A51" s="44"/>
      <c r="B51" s="8" t="s">
        <v>440</v>
      </c>
      <c r="C51" s="48">
        <f>'lisa 4 (tulude,kulude jaotus)'!D1060</f>
        <v>1440000</v>
      </c>
      <c r="D51" s="48"/>
      <c r="E51" s="48">
        <f t="shared" si="0"/>
        <v>1440000</v>
      </c>
      <c r="F51" s="48">
        <f>'lisa 4 (tulude,kulude jaotus)'!G1060</f>
        <v>92033</v>
      </c>
      <c r="G51" s="48"/>
      <c r="H51" s="48">
        <f t="shared" si="2"/>
        <v>92033</v>
      </c>
    </row>
    <row r="52" spans="1:8" ht="15">
      <c r="A52" s="44"/>
      <c r="B52" s="8" t="s">
        <v>540</v>
      </c>
      <c r="C52" s="48">
        <f>'lisa 4 (tulude,kulude jaotus)'!D1077</f>
        <v>480000</v>
      </c>
      <c r="D52" s="48">
        <f>'lisa 4 (tulude,kulude jaotus)'!E1077</f>
        <v>0</v>
      </c>
      <c r="E52" s="48">
        <f t="shared" si="0"/>
        <v>480000</v>
      </c>
      <c r="F52" s="48">
        <f>'lisa 4 (tulude,kulude jaotus)'!G1077</f>
        <v>30678</v>
      </c>
      <c r="G52" s="48">
        <f>'lisa 4 (tulude,kulude jaotus)'!H1077</f>
        <v>0</v>
      </c>
      <c r="H52" s="48">
        <f t="shared" si="2"/>
        <v>30678</v>
      </c>
    </row>
    <row r="53" spans="1:8" ht="15">
      <c r="A53" s="44"/>
      <c r="B53" s="8" t="s">
        <v>53</v>
      </c>
      <c r="C53" s="48">
        <f>SUM('lisa 4 (tulude,kulude jaotus)'!D1082)</f>
        <v>260000</v>
      </c>
      <c r="D53" s="48">
        <f>SUM('lisa 4 (tulude,kulude jaotus)'!E1082)</f>
        <v>0</v>
      </c>
      <c r="E53" s="48">
        <f t="shared" si="0"/>
        <v>260000</v>
      </c>
      <c r="F53" s="48">
        <f>SUM('lisa 4 (tulude,kulude jaotus)'!G1082)</f>
        <v>16617</v>
      </c>
      <c r="G53" s="48">
        <f>SUM('lisa 4 (tulude,kulude jaotus)'!H1082)</f>
        <v>0</v>
      </c>
      <c r="H53" s="48">
        <f t="shared" si="2"/>
        <v>16617</v>
      </c>
    </row>
    <row r="54" spans="1:8" ht="15">
      <c r="A54" s="44"/>
      <c r="B54" s="8" t="s">
        <v>510</v>
      </c>
      <c r="C54" s="48">
        <f>'lisa 4 (tulude,kulude jaotus)'!D1096</f>
        <v>1000000</v>
      </c>
      <c r="D54" s="48"/>
      <c r="E54" s="48">
        <f t="shared" si="0"/>
        <v>1000000</v>
      </c>
      <c r="F54" s="48">
        <f>'lisa 4 (tulude,kulude jaotus)'!G1096</f>
        <v>63912</v>
      </c>
      <c r="G54" s="48"/>
      <c r="H54" s="48">
        <f t="shared" si="2"/>
        <v>63912</v>
      </c>
    </row>
    <row r="55" spans="1:8" ht="15">
      <c r="A55" s="44"/>
      <c r="B55" s="8" t="s">
        <v>52</v>
      </c>
      <c r="C55" s="48">
        <f>SUM('lisa 4 (tulude,kulude jaotus)'!D1106)</f>
        <v>2055000</v>
      </c>
      <c r="D55" s="48">
        <f>SUM('lisa 4 (tulude,kulude jaotus)'!E1106)</f>
        <v>0</v>
      </c>
      <c r="E55" s="48">
        <f t="shared" si="0"/>
        <v>2055000</v>
      </c>
      <c r="F55" s="48">
        <f>SUM('lisa 4 (tulude,kulude jaotus)'!G1106)</f>
        <v>131338</v>
      </c>
      <c r="G55" s="48">
        <f>SUM('lisa 4 (tulude,kulude jaotus)'!H1106)</f>
        <v>0</v>
      </c>
      <c r="H55" s="48">
        <f t="shared" si="2"/>
        <v>131338</v>
      </c>
    </row>
    <row r="56" spans="1:8" ht="15">
      <c r="A56" s="44"/>
      <c r="B56" s="8" t="s">
        <v>191</v>
      </c>
      <c r="C56" s="48">
        <f>SUM('lisa 4 (tulude,kulude jaotus)'!D1118)</f>
        <v>90000</v>
      </c>
      <c r="D56" s="48">
        <f>SUM('lisa 4 (tulude,kulude jaotus)'!E1118)</f>
        <v>0</v>
      </c>
      <c r="E56" s="48">
        <f t="shared" si="0"/>
        <v>90000</v>
      </c>
      <c r="F56" s="48">
        <f>SUM('lisa 4 (tulude,kulude jaotus)'!G1118)</f>
        <v>5752</v>
      </c>
      <c r="G56" s="48">
        <f>SUM('lisa 4 (tulude,kulude jaotus)'!H1118)</f>
        <v>0</v>
      </c>
      <c r="H56" s="48">
        <f t="shared" si="2"/>
        <v>5752</v>
      </c>
    </row>
    <row r="57" spans="1:8" ht="15">
      <c r="A57" s="44"/>
      <c r="B57" s="8" t="s">
        <v>54</v>
      </c>
      <c r="C57" s="48">
        <f>SUM('lisa 4 (tulude,kulude jaotus)'!D1133)</f>
        <v>1074000</v>
      </c>
      <c r="D57" s="48">
        <f>SUM('lisa 4 (tulude,kulude jaotus)'!E1133)</f>
        <v>0</v>
      </c>
      <c r="E57" s="48">
        <f t="shared" si="0"/>
        <v>1074000</v>
      </c>
      <c r="F57" s="48">
        <f>SUM('lisa 4 (tulude,kulude jaotus)'!G1133)</f>
        <v>68641</v>
      </c>
      <c r="G57" s="48">
        <f>SUM('lisa 4 (tulude,kulude jaotus)'!H1133)</f>
        <v>0</v>
      </c>
      <c r="H57" s="48">
        <f t="shared" si="2"/>
        <v>68641</v>
      </c>
    </row>
    <row r="58" spans="1:8" ht="15">
      <c r="A58" s="44"/>
      <c r="B58" s="8" t="s">
        <v>541</v>
      </c>
      <c r="C58" s="48">
        <f>'lisa 4 (tulude,kulude jaotus)'!D1172</f>
        <v>1000000</v>
      </c>
      <c r="D58" s="48"/>
      <c r="E58" s="48">
        <f t="shared" si="0"/>
        <v>1000000</v>
      </c>
      <c r="F58" s="48">
        <f>'lisa 4 (tulude,kulude jaotus)'!G1172</f>
        <v>63912</v>
      </c>
      <c r="G58" s="48"/>
      <c r="H58" s="48">
        <f t="shared" si="2"/>
        <v>63912</v>
      </c>
    </row>
    <row r="59" spans="1:8" ht="14.25">
      <c r="A59" s="45" t="s">
        <v>271</v>
      </c>
      <c r="B59" s="11" t="s">
        <v>14</v>
      </c>
      <c r="C59" s="47">
        <f>SUM(C60:C67)</f>
        <v>646886951</v>
      </c>
      <c r="D59" s="47">
        <f>SUM(D60:D67)</f>
        <v>101646750</v>
      </c>
      <c r="E59" s="47">
        <f t="shared" si="0"/>
        <v>748533701</v>
      </c>
      <c r="F59" s="47">
        <f>SUM(F60:F67)</f>
        <v>41343613</v>
      </c>
      <c r="G59" s="47">
        <f>SUM(G60:G67)</f>
        <v>6496413</v>
      </c>
      <c r="H59" s="47">
        <f t="shared" si="2"/>
        <v>47840026</v>
      </c>
    </row>
    <row r="60" spans="1:8" ht="15">
      <c r="A60" s="44"/>
      <c r="B60" s="8" t="s">
        <v>507</v>
      </c>
      <c r="C60" s="48">
        <f>'lisa 4 (tulude,kulude jaotus)'!D68</f>
        <v>3905956</v>
      </c>
      <c r="D60" s="48">
        <f>'lisa 4 (tulude,kulude jaotus)'!E68</f>
        <v>0</v>
      </c>
      <c r="E60" s="48">
        <f t="shared" si="0"/>
        <v>3905956</v>
      </c>
      <c r="F60" s="48">
        <f>'lisa 4 (tulude,kulude jaotus)'!G68</f>
        <v>249637</v>
      </c>
      <c r="G60" s="48">
        <f>'lisa 4 (tulude,kulude jaotus)'!H68</f>
        <v>0</v>
      </c>
      <c r="H60" s="48">
        <f t="shared" si="2"/>
        <v>249637</v>
      </c>
    </row>
    <row r="61" spans="1:8" ht="15">
      <c r="A61" s="44"/>
      <c r="B61" s="8" t="s">
        <v>50</v>
      </c>
      <c r="C61" s="48">
        <f>'lisa 4 (tulude,kulude jaotus)'!D223</f>
        <v>629729995</v>
      </c>
      <c r="D61" s="48">
        <f>'lisa 4 (tulude,kulude jaotus)'!E223</f>
        <v>101646750</v>
      </c>
      <c r="E61" s="48">
        <f t="shared" si="0"/>
        <v>731376745</v>
      </c>
      <c r="F61" s="48">
        <f>'lisa 4 (tulude,kulude jaotus)'!G223</f>
        <v>40247083</v>
      </c>
      <c r="G61" s="48">
        <f>'lisa 4 (tulude,kulude jaotus)'!H223</f>
        <v>6496413</v>
      </c>
      <c r="H61" s="48">
        <f t="shared" si="2"/>
        <v>46743496</v>
      </c>
    </row>
    <row r="62" spans="1:8" ht="15">
      <c r="A62" s="44"/>
      <c r="B62" s="8" t="s">
        <v>48</v>
      </c>
      <c r="C62" s="48">
        <f>'lisa 4 (tulude,kulude jaotus)'!D687</f>
        <v>11881000</v>
      </c>
      <c r="D62" s="48">
        <f>'lisa 4 (tulude,kulude jaotus)'!E687</f>
        <v>0</v>
      </c>
      <c r="E62" s="48">
        <f t="shared" si="0"/>
        <v>11881000</v>
      </c>
      <c r="F62" s="48">
        <f>'lisa 4 (tulude,kulude jaotus)'!G687</f>
        <v>759334</v>
      </c>
      <c r="G62" s="48">
        <f>'lisa 4 (tulude,kulude jaotus)'!H687</f>
        <v>0</v>
      </c>
      <c r="H62" s="48">
        <f t="shared" si="2"/>
        <v>759334</v>
      </c>
    </row>
    <row r="63" spans="1:8" ht="15">
      <c r="A63" s="44"/>
      <c r="B63" s="8" t="s">
        <v>54</v>
      </c>
      <c r="C63" s="48">
        <f>SUM('lisa 4 (tulude,kulude jaotus)'!D1155)</f>
        <v>576000</v>
      </c>
      <c r="D63" s="48">
        <f>SUM('lisa 4 (tulude,kulude jaotus)'!E1155)</f>
        <v>0</v>
      </c>
      <c r="E63" s="48">
        <f>SUM(C63:D63)</f>
        <v>576000</v>
      </c>
      <c r="F63" s="48">
        <f>SUM('lisa 4 (tulude,kulude jaotus)'!G1155)</f>
        <v>36813</v>
      </c>
      <c r="G63" s="48">
        <f>SUM('lisa 4 (tulude,kulude jaotus)'!H1155)</f>
        <v>0</v>
      </c>
      <c r="H63" s="48">
        <f aca="true" t="shared" si="3" ref="H63:H72">SUM(F63:G63)</f>
        <v>36813</v>
      </c>
    </row>
    <row r="64" spans="1:8" ht="15">
      <c r="A64" s="44"/>
      <c r="B64" s="8" t="s">
        <v>398</v>
      </c>
      <c r="C64" s="48">
        <f>'lisa 4 (tulude,kulude jaotus)'!D1175</f>
        <v>349000</v>
      </c>
      <c r="D64" s="48">
        <f>SUM('lisa 4 (tulude,kulude jaotus)'!E1211)</f>
        <v>0</v>
      </c>
      <c r="E64" s="48">
        <f>SUM(C64:D64)</f>
        <v>349000</v>
      </c>
      <c r="F64" s="48">
        <f>'lisa 4 (tulude,kulude jaotus)'!G1175</f>
        <v>22305</v>
      </c>
      <c r="G64" s="48">
        <f>SUM('lisa 4 (tulude,kulude jaotus)'!H1211)</f>
        <v>0</v>
      </c>
      <c r="H64" s="48">
        <f t="shared" si="3"/>
        <v>22305</v>
      </c>
    </row>
    <row r="65" spans="1:8" ht="15">
      <c r="A65" s="44"/>
      <c r="B65" s="8" t="s">
        <v>55</v>
      </c>
      <c r="C65" s="48">
        <f>SUM('lisa 4 (tulude,kulude jaotus)'!D1187)</f>
        <v>113000</v>
      </c>
      <c r="D65" s="48">
        <f>SUM('lisa 4 (tulude,kulude jaotus)'!E1187)</f>
        <v>0</v>
      </c>
      <c r="E65" s="48">
        <f t="shared" si="0"/>
        <v>113000</v>
      </c>
      <c r="F65" s="48">
        <f>SUM('lisa 4 (tulude,kulude jaotus)'!G1187)</f>
        <v>7222</v>
      </c>
      <c r="G65" s="48">
        <f>SUM('lisa 4 (tulude,kulude jaotus)'!H1187)</f>
        <v>0</v>
      </c>
      <c r="H65" s="48">
        <f t="shared" si="3"/>
        <v>7222</v>
      </c>
    </row>
    <row r="66" spans="1:8" ht="15">
      <c r="A66" s="44"/>
      <c r="B66" s="8" t="s">
        <v>56</v>
      </c>
      <c r="C66" s="48">
        <f>SUM('lisa 4 (tulude,kulude jaotus)'!D1199)</f>
        <v>162000</v>
      </c>
      <c r="D66" s="48">
        <f>SUM('lisa 4 (tulude,kulude jaotus)'!E1199)</f>
        <v>0</v>
      </c>
      <c r="E66" s="48">
        <f>SUM(C66:D66)</f>
        <v>162000</v>
      </c>
      <c r="F66" s="48">
        <f>SUM('lisa 4 (tulude,kulude jaotus)'!G1199)</f>
        <v>10354</v>
      </c>
      <c r="G66" s="48">
        <f>SUM('lisa 4 (tulude,kulude jaotus)'!H1199)</f>
        <v>0</v>
      </c>
      <c r="H66" s="48">
        <f t="shared" si="3"/>
        <v>10354</v>
      </c>
    </row>
    <row r="67" spans="1:8" ht="30">
      <c r="A67" s="44"/>
      <c r="B67" s="42" t="s">
        <v>604</v>
      </c>
      <c r="C67" s="48">
        <f>'lisa 4 (tulude,kulude jaotus)'!D1211</f>
        <v>170000</v>
      </c>
      <c r="D67" s="48"/>
      <c r="E67" s="48">
        <f>SUM(C67:D67)</f>
        <v>170000</v>
      </c>
      <c r="F67" s="48">
        <f>'lisa 4 (tulude,kulude jaotus)'!G1211</f>
        <v>10865</v>
      </c>
      <c r="G67" s="48"/>
      <c r="H67" s="48">
        <f t="shared" si="3"/>
        <v>10865</v>
      </c>
    </row>
    <row r="68" spans="1:8" ht="14.25">
      <c r="A68" s="45" t="s">
        <v>272</v>
      </c>
      <c r="B68" s="11" t="s">
        <v>15</v>
      </c>
      <c r="C68" s="47">
        <f>SUM(C69:C72)</f>
        <v>106475850</v>
      </c>
      <c r="D68" s="47">
        <f>SUM(D69:D72)</f>
        <v>12359000</v>
      </c>
      <c r="E68" s="47">
        <f t="shared" si="0"/>
        <v>118834850</v>
      </c>
      <c r="F68" s="47">
        <f>SUM(F69:F72)</f>
        <v>6805048</v>
      </c>
      <c r="G68" s="47">
        <f>SUM(G69:G72)</f>
        <v>789887</v>
      </c>
      <c r="H68" s="47">
        <f t="shared" si="3"/>
        <v>7594935</v>
      </c>
    </row>
    <row r="69" spans="1:8" ht="15">
      <c r="A69" s="44"/>
      <c r="B69" s="8" t="s">
        <v>511</v>
      </c>
      <c r="C69" s="48">
        <f>'lisa 4 (tulude,kulude jaotus)'!D91</f>
        <v>75350</v>
      </c>
      <c r="D69" s="48">
        <f>'lisa 4 (tulude,kulude jaotus)'!E91</f>
        <v>0</v>
      </c>
      <c r="E69" s="48">
        <f t="shared" si="0"/>
        <v>75350</v>
      </c>
      <c r="F69" s="48">
        <f>'lisa 4 (tulude,kulude jaotus)'!G91</f>
        <v>4816</v>
      </c>
      <c r="G69" s="48">
        <f>'lisa 4 (tulude,kulude jaotus)'!H91</f>
        <v>0</v>
      </c>
      <c r="H69" s="48">
        <f t="shared" si="3"/>
        <v>4816</v>
      </c>
    </row>
    <row r="70" spans="1:8" ht="15">
      <c r="A70" s="44"/>
      <c r="B70" s="8" t="s">
        <v>44</v>
      </c>
      <c r="C70" s="48">
        <f>'lisa 4 (tulude,kulude jaotus)'!D717</f>
        <v>400000</v>
      </c>
      <c r="D70" s="48">
        <f>'lisa 4 (tulude,kulude jaotus)'!E717</f>
        <v>0</v>
      </c>
      <c r="E70" s="48">
        <f t="shared" si="0"/>
        <v>400000</v>
      </c>
      <c r="F70" s="48">
        <f>'lisa 4 (tulude,kulude jaotus)'!G717</f>
        <v>25565</v>
      </c>
      <c r="G70" s="48">
        <f>'lisa 4 (tulude,kulude jaotus)'!H717</f>
        <v>0</v>
      </c>
      <c r="H70" s="48">
        <f t="shared" si="3"/>
        <v>25565</v>
      </c>
    </row>
    <row r="71" spans="1:8" ht="15">
      <c r="A71" s="44"/>
      <c r="B71" s="8" t="s">
        <v>57</v>
      </c>
      <c r="C71" s="48">
        <f>SUM('lisa 4 (tulude,kulude jaotus)'!D774)</f>
        <v>105075500</v>
      </c>
      <c r="D71" s="48">
        <f>SUM('lisa 4 (tulude,kulude jaotus)'!E774)</f>
        <v>12359000</v>
      </c>
      <c r="E71" s="48">
        <f t="shared" si="0"/>
        <v>117434500</v>
      </c>
      <c r="F71" s="48">
        <f>SUM('lisa 4 (tulude,kulude jaotus)'!G774)</f>
        <v>6715549</v>
      </c>
      <c r="G71" s="48">
        <f>SUM('lisa 4 (tulude,kulude jaotus)'!H774)</f>
        <v>789887</v>
      </c>
      <c r="H71" s="48">
        <f t="shared" si="3"/>
        <v>7505436</v>
      </c>
    </row>
    <row r="72" spans="1:8" ht="15">
      <c r="A72" s="44"/>
      <c r="B72" s="8" t="s">
        <v>181</v>
      </c>
      <c r="C72" s="48">
        <f>SUM('lisa 4 (tulude,kulude jaotus)'!D1224)</f>
        <v>925000</v>
      </c>
      <c r="D72" s="48">
        <f>SUM('lisa 4 (tulude,kulude jaotus)'!E1224)</f>
        <v>0</v>
      </c>
      <c r="E72" s="48">
        <f>SUM(C72:D72)</f>
        <v>925000</v>
      </c>
      <c r="F72" s="48">
        <f>SUM('lisa 4 (tulude,kulude jaotus)'!G1224)</f>
        <v>59118</v>
      </c>
      <c r="G72" s="48">
        <f>SUM('lisa 4 (tulude,kulude jaotus)'!H1224)</f>
        <v>0</v>
      </c>
      <c r="H72" s="48">
        <f t="shared" si="3"/>
        <v>59118</v>
      </c>
    </row>
  </sheetData>
  <mergeCells count="4">
    <mergeCell ref="C4:E4"/>
    <mergeCell ref="F4:H4"/>
    <mergeCell ref="B1:H1"/>
    <mergeCell ref="B2:H2"/>
  </mergeCells>
  <printOptions/>
  <pageMargins left="0.94" right="0.75" top="1" bottom="1" header="0.5" footer="0.5"/>
  <pageSetup horizontalDpi="300" verticalDpi="300" orientation="portrait" paperSize="9" scale="83" r:id="rId1"/>
  <headerFooter alignWithMargins="0">
    <oddHeader xml:space="preserve">&amp;RLisa  3
Tartu Linnavolikogu
...12.2010.a määruse
 nr ... juurde </oddHeader>
    <oddFooter>&amp;C&amp;P+6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8"/>
  <sheetViews>
    <sheetView showZeros="0" workbookViewId="0" topLeftCell="A1">
      <selection activeCell="F1146" sqref="F1146"/>
    </sheetView>
  </sheetViews>
  <sheetFormatPr defaultColWidth="9.140625" defaultRowHeight="12.75"/>
  <cols>
    <col min="1" max="1" width="6.421875" style="2" customWidth="1"/>
    <col min="2" max="2" width="6.57421875" style="1" bestFit="1" customWidth="1"/>
    <col min="3" max="3" width="29.57421875" style="22" customWidth="1"/>
    <col min="4" max="4" width="12.28125" style="3" bestFit="1" customWidth="1"/>
    <col min="5" max="5" width="11.57421875" style="3" bestFit="1" customWidth="1"/>
    <col min="6" max="6" width="12.28125" style="3" bestFit="1" customWidth="1"/>
    <col min="7" max="7" width="10.8515625" style="0" bestFit="1" customWidth="1"/>
    <col min="8" max="8" width="9.8515625" style="0" bestFit="1" customWidth="1"/>
    <col min="9" max="9" width="10.8515625" style="0" bestFit="1" customWidth="1"/>
    <col min="11" max="11" width="8.28125" style="0" customWidth="1"/>
  </cols>
  <sheetData>
    <row r="1" spans="1:9" ht="15.75">
      <c r="A1" s="198" t="s">
        <v>584</v>
      </c>
      <c r="B1" s="198"/>
      <c r="C1" s="198"/>
      <c r="D1" s="198"/>
      <c r="E1" s="198"/>
      <c r="F1" s="198"/>
      <c r="G1" s="198"/>
      <c r="H1" s="198"/>
      <c r="I1" s="198"/>
    </row>
    <row r="2" spans="1:9" ht="15.75">
      <c r="A2" s="198" t="s">
        <v>274</v>
      </c>
      <c r="B2" s="198"/>
      <c r="C2" s="198"/>
      <c r="D2" s="198"/>
      <c r="E2" s="198"/>
      <c r="F2" s="198"/>
      <c r="G2" s="198"/>
      <c r="H2" s="198"/>
      <c r="I2" s="198"/>
    </row>
    <row r="3" ht="12.75">
      <c r="F3" s="13"/>
    </row>
    <row r="4" spans="1:9" ht="12.75">
      <c r="A4" s="72"/>
      <c r="B4" s="73"/>
      <c r="C4" s="74"/>
      <c r="D4" s="199" t="s">
        <v>580</v>
      </c>
      <c r="E4" s="199"/>
      <c r="F4" s="199"/>
      <c r="G4" s="201" t="s">
        <v>581</v>
      </c>
      <c r="H4" s="201"/>
      <c r="I4" s="201"/>
    </row>
    <row r="5" spans="1:9" ht="45">
      <c r="A5" s="75" t="s">
        <v>438</v>
      </c>
      <c r="B5" s="30" t="s">
        <v>63</v>
      </c>
      <c r="C5" s="31" t="s">
        <v>58</v>
      </c>
      <c r="D5" s="9" t="s">
        <v>601</v>
      </c>
      <c r="E5" s="9" t="s">
        <v>22</v>
      </c>
      <c r="F5" s="10" t="s">
        <v>23</v>
      </c>
      <c r="G5" s="9" t="s">
        <v>21</v>
      </c>
      <c r="H5" s="9" t="s">
        <v>602</v>
      </c>
      <c r="I5" s="10" t="s">
        <v>23</v>
      </c>
    </row>
    <row r="6" spans="1:9" ht="12.75">
      <c r="A6" s="79"/>
      <c r="B6" s="80"/>
      <c r="C6" s="76" t="s">
        <v>275</v>
      </c>
      <c r="D6" s="15">
        <f>D12+D24+D100+D138+D165+D195+D297+D421+D548+D586+D726+D762+D879+D921+D933+D945+D957+D969+D981+D993+D1007+D1019+D1031+D1045+D1057+D1069+D1081+D1093+D1105+D1117+D1129+D1164+D1184+D1196+D1208+D1220+D1233</f>
        <v>1480337904</v>
      </c>
      <c r="E6" s="15">
        <f>E12+E24+E100+E138+E165+E195+E297+E421+E548+E586+E726+E762+E879+E921+E933+E945+E957+E969+E981+E993+E1007+E1019+E1031+E1045+E1057+E1069+E1081+E1093+E1105+E1117+E1129+E1164+E1184+E1196+E1208+E1220+E1233</f>
        <v>178649181</v>
      </c>
      <c r="F6" s="15">
        <f>F12+F24+F100+F138+F165+F195+F297+F421+F548+F586+F726+F762+F879+F921+F933+F945+F957+F969+F981+F993+F1007+F1019+F1031+F1045+F1057+F1069+F1081+F1093+F1105+F1117+F1129+F1164+F1184+F1196+F1208+F1220+F1233</f>
        <v>1658987085</v>
      </c>
      <c r="G6" s="15">
        <f>G12+G24+G100+G138+G165+G195+G297+G421+G548+G586+G726+G762+G879+G921+G933+G945+G957+G969+G981+G993+G1007+G1019+G1031+G1045+G1057+G1069+G1081+G1093+G1105+G1117+G1129+G1164+G1184+G1196+G1208+G1220+G1233</f>
        <v>94610841</v>
      </c>
      <c r="H6" s="15">
        <f>H12+H24+H100+H138+H165+H195+H297+H421+H548+H586+H726+H762+H879+H921+H933+H945+H957+H969+H981+H993+H1007+H1019+H1031+H1045+H1057+H1069+H1081+H1093+H1105+H1117+H1129+H1164+H1184+H1196+H1208+H1220+H1233</f>
        <v>11417768</v>
      </c>
      <c r="I6" s="15">
        <f>SUM(G6:H6)</f>
        <v>106028609</v>
      </c>
    </row>
    <row r="7" spans="1:9" ht="12.75">
      <c r="A7" s="44"/>
      <c r="B7" s="81"/>
      <c r="C7" s="65" t="s">
        <v>59</v>
      </c>
      <c r="D7" s="15">
        <f>SUM(D8:D9)</f>
        <v>1480337904</v>
      </c>
      <c r="E7" s="15">
        <f>SUM(E8:E9)</f>
        <v>178649181</v>
      </c>
      <c r="F7" s="17">
        <f>SUM(D7:E7)</f>
        <v>1658987085</v>
      </c>
      <c r="G7" s="15">
        <f>SUM(G8:G9)</f>
        <v>94610841</v>
      </c>
      <c r="H7" s="15">
        <f>SUM(H8:H9)</f>
        <v>11417768</v>
      </c>
      <c r="I7" s="17">
        <f>SUM(G7:H7)</f>
        <v>106028609</v>
      </c>
    </row>
    <row r="8" spans="1:9" ht="12.75">
      <c r="A8" s="44"/>
      <c r="B8" s="81"/>
      <c r="C8" s="65" t="s">
        <v>60</v>
      </c>
      <c r="D8" s="17">
        <f>SUMIF($C$11:$C$1506,$C14,D11:D1506)+11000000</f>
        <v>1193524638</v>
      </c>
      <c r="E8" s="17">
        <f>SUMIF($C$11:$C$1506,$C14,E11:E1506)</f>
        <v>79779748</v>
      </c>
      <c r="F8" s="17">
        <f>SUM(D8:E8)</f>
        <v>1273304386</v>
      </c>
      <c r="G8" s="17">
        <f>SUMIF($C$11:$C$1506,$C14,G11:G1506)+703028</f>
        <v>76280130</v>
      </c>
      <c r="H8" s="17">
        <f>SUMIF($C$11:$C$1506,$C14,H11:H1506)</f>
        <v>5098859</v>
      </c>
      <c r="I8" s="17">
        <f>SUM(G8:H8)</f>
        <v>81378989</v>
      </c>
    </row>
    <row r="9" spans="1:9" ht="25.5">
      <c r="A9" s="44"/>
      <c r="B9" s="81"/>
      <c r="C9" s="65" t="s">
        <v>707</v>
      </c>
      <c r="D9" s="17">
        <f>D27+D103+D198+D300+D424+D551+D589+D729+D765+D996+D1034+D1095+D1132+D1166+D1223</f>
        <v>286813266</v>
      </c>
      <c r="E9" s="17">
        <f>E27+E103+E198+E300+E424+E551+E589+E729+E765+E996+E1034+E1095+E1132+E1166+E1223</f>
        <v>98869433</v>
      </c>
      <c r="F9" s="17">
        <f>SUM(D9:E9)</f>
        <v>385682699</v>
      </c>
      <c r="G9" s="17">
        <f>G27+G103+G198+G300+G424+G551+G589+G729+G765+G996+G1034+G1095+G1132+G1166+G1223</f>
        <v>18330711</v>
      </c>
      <c r="H9" s="17">
        <f>H27+H103+H198+H300+H424+H551+H589+H729+H765+H996+H1034+H1095+H1132+H1166+H1223</f>
        <v>6318909</v>
      </c>
      <c r="I9" s="17">
        <f>SUM(G9:H9)</f>
        <v>24649620</v>
      </c>
    </row>
    <row r="10" spans="1:9" ht="7.5" customHeight="1">
      <c r="A10" s="44"/>
      <c r="B10" s="81"/>
      <c r="C10" s="65"/>
      <c r="D10" s="17"/>
      <c r="E10" s="17"/>
      <c r="F10" s="17"/>
      <c r="G10" s="17"/>
      <c r="H10" s="17"/>
      <c r="I10" s="17"/>
    </row>
    <row r="11" spans="1:9" ht="12.75">
      <c r="A11" s="82" t="s">
        <v>80</v>
      </c>
      <c r="B11" s="83"/>
      <c r="C11" s="77" t="s">
        <v>61</v>
      </c>
      <c r="D11" s="16"/>
      <c r="E11" s="16"/>
      <c r="F11" s="16"/>
      <c r="G11" s="16"/>
      <c r="H11" s="16"/>
      <c r="I11" s="16"/>
    </row>
    <row r="12" spans="1:9" ht="12.75">
      <c r="A12" s="84"/>
      <c r="B12" s="83"/>
      <c r="C12" s="77" t="s">
        <v>64</v>
      </c>
      <c r="D12" s="16">
        <f>SUM(D17)</f>
        <v>4836037</v>
      </c>
      <c r="E12" s="16">
        <f>SUM(E17)</f>
        <v>0</v>
      </c>
      <c r="F12" s="16">
        <f>SUM(D12:E12)</f>
        <v>4836037</v>
      </c>
      <c r="G12" s="16">
        <f>SUM(G17)</f>
        <v>309080</v>
      </c>
      <c r="H12" s="16">
        <f>SUM(H17)</f>
        <v>0</v>
      </c>
      <c r="I12" s="16">
        <f>SUM(G12:H12)</f>
        <v>309080</v>
      </c>
    </row>
    <row r="13" spans="1:9" ht="12.75">
      <c r="A13" s="84"/>
      <c r="B13" s="83"/>
      <c r="C13" s="77" t="s">
        <v>65</v>
      </c>
      <c r="D13" s="16">
        <f>SUM(D14:D14)</f>
        <v>4836037</v>
      </c>
      <c r="E13" s="16">
        <f>SUM(E14:E14)</f>
        <v>0</v>
      </c>
      <c r="F13" s="16">
        <f>SUM(D13:E13)</f>
        <v>4836037</v>
      </c>
      <c r="G13" s="16">
        <f>SUM(G14:G14)</f>
        <v>309080</v>
      </c>
      <c r="H13" s="16">
        <f>SUM(H14:H14)</f>
        <v>0</v>
      </c>
      <c r="I13" s="16">
        <f>SUM(G13:H13)</f>
        <v>309080</v>
      </c>
    </row>
    <row r="14" spans="1:9" ht="12.75">
      <c r="A14" s="44"/>
      <c r="B14" s="81"/>
      <c r="C14" s="65" t="s">
        <v>60</v>
      </c>
      <c r="D14" s="17">
        <f>SUM(D21)</f>
        <v>4836037</v>
      </c>
      <c r="E14" s="17">
        <f>SUM(E21)</f>
        <v>0</v>
      </c>
      <c r="F14" s="17">
        <f>SUM(D14:E14)</f>
        <v>4836037</v>
      </c>
      <c r="G14" s="17">
        <f>SUM(G21)</f>
        <v>309080</v>
      </c>
      <c r="H14" s="17">
        <f>SUM(H21)</f>
        <v>0</v>
      </c>
      <c r="I14" s="17">
        <f>SUM(G14:H14)</f>
        <v>309080</v>
      </c>
    </row>
    <row r="15" spans="1:9" ht="13.5" customHeight="1">
      <c r="A15" s="85" t="s">
        <v>276</v>
      </c>
      <c r="B15" s="86"/>
      <c r="C15" s="77" t="s">
        <v>8</v>
      </c>
      <c r="D15" s="17">
        <f>SUM(D20)</f>
        <v>4836037</v>
      </c>
      <c r="E15" s="17">
        <f>SUM(E20)</f>
        <v>0</v>
      </c>
      <c r="F15" s="17">
        <f>SUM(D15:E15)</f>
        <v>4836037</v>
      </c>
      <c r="G15" s="17">
        <f>SUM(G20)</f>
        <v>309080</v>
      </c>
      <c r="H15" s="17">
        <f>SUM(H20)</f>
        <v>0</v>
      </c>
      <c r="I15" s="17">
        <f>SUM(G15:H15)</f>
        <v>309080</v>
      </c>
    </row>
    <row r="16" spans="1:9" ht="12.75">
      <c r="A16" s="87" t="s">
        <v>277</v>
      </c>
      <c r="B16" s="88" t="s">
        <v>62</v>
      </c>
      <c r="C16" s="63" t="s">
        <v>228</v>
      </c>
      <c r="D16" s="18"/>
      <c r="E16" s="18"/>
      <c r="F16" s="18"/>
      <c r="G16" s="18"/>
      <c r="H16" s="18"/>
      <c r="I16" s="18"/>
    </row>
    <row r="17" spans="1:9" ht="12.75">
      <c r="A17" s="44"/>
      <c r="B17" s="81"/>
      <c r="C17" s="77" t="s">
        <v>64</v>
      </c>
      <c r="D17" s="16">
        <f>SUM(D18)</f>
        <v>4836037</v>
      </c>
      <c r="E17" s="16">
        <f>SUM(E18)</f>
        <v>0</v>
      </c>
      <c r="F17" s="16">
        <f>SUM(D17:E17)</f>
        <v>4836037</v>
      </c>
      <c r="G17" s="16">
        <f>SUM(G18)</f>
        <v>309080</v>
      </c>
      <c r="H17" s="16">
        <f>SUM(H18)</f>
        <v>0</v>
      </c>
      <c r="I17" s="16">
        <f>SUM(G17:H17)</f>
        <v>309080</v>
      </c>
    </row>
    <row r="18" spans="1:9" ht="12.75">
      <c r="A18" s="44"/>
      <c r="B18" s="81"/>
      <c r="C18" s="65" t="s">
        <v>66</v>
      </c>
      <c r="D18" s="17">
        <f>SUM(D20)</f>
        <v>4836037</v>
      </c>
      <c r="E18" s="17"/>
      <c r="F18" s="17">
        <f>SUM(D18:E18)</f>
        <v>4836037</v>
      </c>
      <c r="G18" s="17">
        <f>SUM(G20)</f>
        <v>309080</v>
      </c>
      <c r="H18" s="17"/>
      <c r="I18" s="17">
        <f>SUM(G18:H18)</f>
        <v>309080</v>
      </c>
    </row>
    <row r="19" spans="1:9" ht="12.75">
      <c r="A19" s="44"/>
      <c r="B19" s="81"/>
      <c r="C19" s="65"/>
      <c r="D19" s="17"/>
      <c r="E19" s="17"/>
      <c r="F19" s="17"/>
      <c r="G19" s="17"/>
      <c r="H19" s="17"/>
      <c r="I19" s="17"/>
    </row>
    <row r="20" spans="1:9" ht="12.75">
      <c r="A20" s="44"/>
      <c r="B20" s="81"/>
      <c r="C20" s="77" t="s">
        <v>65</v>
      </c>
      <c r="D20" s="16">
        <f>SUM(D21:D21)</f>
        <v>4836037</v>
      </c>
      <c r="E20" s="16">
        <f>SUM(E21:E21)</f>
        <v>0</v>
      </c>
      <c r="F20" s="16">
        <f>SUM(D20:E20)</f>
        <v>4836037</v>
      </c>
      <c r="G20" s="16">
        <f>SUM(G21:G21)</f>
        <v>309080</v>
      </c>
      <c r="H20" s="16">
        <f>SUM(H21:H21)</f>
        <v>0</v>
      </c>
      <c r="I20" s="16">
        <f>SUM(G20:H20)</f>
        <v>309080</v>
      </c>
    </row>
    <row r="21" spans="1:9" ht="12.75">
      <c r="A21" s="44"/>
      <c r="B21" s="81"/>
      <c r="C21" s="65" t="s">
        <v>67</v>
      </c>
      <c r="D21" s="17">
        <v>4836037</v>
      </c>
      <c r="E21" s="17"/>
      <c r="F21" s="17">
        <f>SUM(D21:E21)</f>
        <v>4836037</v>
      </c>
      <c r="G21" s="17">
        <v>309080</v>
      </c>
      <c r="H21" s="17"/>
      <c r="I21" s="17">
        <f>SUM(G21:H21)</f>
        <v>309080</v>
      </c>
    </row>
    <row r="22" spans="1:9" ht="12.75">
      <c r="A22" s="44"/>
      <c r="B22" s="81"/>
      <c r="C22" s="65"/>
      <c r="D22" s="17"/>
      <c r="E22" s="17"/>
      <c r="F22" s="17"/>
      <c r="G22" s="17"/>
      <c r="H22" s="17"/>
      <c r="I22" s="17"/>
    </row>
    <row r="23" spans="1:9" ht="12.75">
      <c r="A23" s="85" t="s">
        <v>82</v>
      </c>
      <c r="B23" s="83"/>
      <c r="C23" s="77" t="s">
        <v>70</v>
      </c>
      <c r="D23" s="16"/>
      <c r="E23" s="16"/>
      <c r="F23" s="16"/>
      <c r="G23" s="16"/>
      <c r="H23" s="16"/>
      <c r="I23" s="16"/>
    </row>
    <row r="24" spans="1:9" ht="12.75">
      <c r="A24" s="84"/>
      <c r="B24" s="83"/>
      <c r="C24" s="77" t="s">
        <v>64</v>
      </c>
      <c r="D24" s="16">
        <f>SUM(D30,D46,D38,D54,D62,D70,D77,D84,D93)</f>
        <v>32777828</v>
      </c>
      <c r="E24" s="16">
        <f>SUM(E30,E46,E38,E54,E62,E70,E77,E84,E93)</f>
        <v>0</v>
      </c>
      <c r="F24" s="16">
        <f>SUM(D24:E24)</f>
        <v>32777828</v>
      </c>
      <c r="G24" s="16">
        <f>SUM(G30,G46,G38,G54,G62,G70,G77,G84,G93)</f>
        <v>2094886</v>
      </c>
      <c r="H24" s="16">
        <f>SUM(H30,H46,H38,H54,H62,H70,H77,H84,H93)</f>
        <v>0</v>
      </c>
      <c r="I24" s="16">
        <f>SUM(G24:H24)</f>
        <v>2094886</v>
      </c>
    </row>
    <row r="25" spans="1:9" ht="12.75">
      <c r="A25" s="84"/>
      <c r="B25" s="83"/>
      <c r="C25" s="77" t="s">
        <v>65</v>
      </c>
      <c r="D25" s="16">
        <f>SUM(D26:D27)</f>
        <v>32777828</v>
      </c>
      <c r="E25" s="16">
        <f>SUM(E26:E27)</f>
        <v>0</v>
      </c>
      <c r="F25" s="16">
        <f>SUM(D25:E25)</f>
        <v>32777828</v>
      </c>
      <c r="G25" s="16">
        <f>SUM(G26:G27)</f>
        <v>2094886</v>
      </c>
      <c r="H25" s="16">
        <f>SUM(H26:H27)</f>
        <v>0</v>
      </c>
      <c r="I25" s="16">
        <f>SUM(G25:H25)</f>
        <v>2094886</v>
      </c>
    </row>
    <row r="26" spans="1:9" ht="12.75">
      <c r="A26" s="44"/>
      <c r="B26" s="81"/>
      <c r="C26" s="65" t="s">
        <v>60</v>
      </c>
      <c r="D26" s="17">
        <f>SUM(D34,D50,D42,D58,D66,D74,D81,D89,D97)</f>
        <v>32492828</v>
      </c>
      <c r="E26" s="17">
        <f>SUM(E34,E50,E42,E58,E66,E74,E81,E89,E97)</f>
        <v>0</v>
      </c>
      <c r="F26" s="17">
        <f>SUM(D26:E26)</f>
        <v>32492828</v>
      </c>
      <c r="G26" s="17">
        <f>SUM(G34,G50,G42,G58,G66,G74,G81,G89,G97)</f>
        <v>2076671</v>
      </c>
      <c r="H26" s="17">
        <f>SUM(H34,H50,H42,H58,H66,H74,H81,H89,H97)</f>
        <v>0</v>
      </c>
      <c r="I26" s="17">
        <f>SUM(G26:H26)</f>
        <v>2076671</v>
      </c>
    </row>
    <row r="27" spans="1:9" ht="12.75">
      <c r="A27" s="44"/>
      <c r="B27" s="81"/>
      <c r="C27" s="65" t="s">
        <v>68</v>
      </c>
      <c r="D27" s="17">
        <f>SUM(D35,D43,D67,D75,D82,D90,D98)</f>
        <v>285000</v>
      </c>
      <c r="E27" s="17">
        <f>SUM(E35,E43,E67,E75,E82,E90,E98)</f>
        <v>0</v>
      </c>
      <c r="F27" s="17">
        <f>SUM(D27:E27)</f>
        <v>285000</v>
      </c>
      <c r="G27" s="17">
        <f>SUM(G35,G43,G67,G75,G82,G90,G98)</f>
        <v>18215</v>
      </c>
      <c r="H27" s="17">
        <f>SUM(H35,H43,H67,H75,H82,H90,H98)</f>
        <v>0</v>
      </c>
      <c r="I27" s="17">
        <f>SUM(G27:H27)</f>
        <v>18215</v>
      </c>
    </row>
    <row r="28" spans="1:9" ht="12.75">
      <c r="A28" s="82" t="s">
        <v>278</v>
      </c>
      <c r="B28" s="81"/>
      <c r="C28" s="77" t="s">
        <v>8</v>
      </c>
      <c r="D28" s="16">
        <f>SUM(D33,D41)</f>
        <v>25032018</v>
      </c>
      <c r="E28" s="16">
        <f>SUM(E33,E41)</f>
        <v>0</v>
      </c>
      <c r="F28" s="16">
        <f>SUM(D28:E28)</f>
        <v>25032018</v>
      </c>
      <c r="G28" s="16">
        <f>SUM(G33,G41)</f>
        <v>1599838</v>
      </c>
      <c r="H28" s="16">
        <f>SUM(H33,H41)</f>
        <v>0</v>
      </c>
      <c r="I28" s="16">
        <f>SUM(G28:H28)</f>
        <v>1599838</v>
      </c>
    </row>
    <row r="29" spans="1:9" ht="12.75">
      <c r="A29" s="89" t="s">
        <v>279</v>
      </c>
      <c r="B29" s="88" t="s">
        <v>72</v>
      </c>
      <c r="C29" s="63" t="s">
        <v>435</v>
      </c>
      <c r="D29" s="18"/>
      <c r="E29" s="18"/>
      <c r="F29" s="18"/>
      <c r="G29" s="18"/>
      <c r="H29" s="18"/>
      <c r="I29" s="18"/>
    </row>
    <row r="30" spans="1:9" ht="12.75">
      <c r="A30" s="44"/>
      <c r="B30" s="81"/>
      <c r="C30" s="77" t="s">
        <v>64</v>
      </c>
      <c r="D30" s="16">
        <f>SUM(D31:D31)</f>
        <v>22082018</v>
      </c>
      <c r="E30" s="16">
        <f>SUM(E31:E31)</f>
        <v>0</v>
      </c>
      <c r="F30" s="16">
        <f>SUM(D30:E30)</f>
        <v>22082018</v>
      </c>
      <c r="G30" s="16">
        <f>SUM(G31:G31)</f>
        <v>1411299</v>
      </c>
      <c r="H30" s="16">
        <f>SUM(H31:H31)</f>
        <v>0</v>
      </c>
      <c r="I30" s="16">
        <f>SUM(G30:H30)</f>
        <v>1411299</v>
      </c>
    </row>
    <row r="31" spans="1:9" ht="12.75">
      <c r="A31" s="44"/>
      <c r="B31" s="81"/>
      <c r="C31" s="65" t="s">
        <v>66</v>
      </c>
      <c r="D31" s="17">
        <f>SUM(D33)</f>
        <v>22082018</v>
      </c>
      <c r="E31" s="17"/>
      <c r="F31" s="17">
        <f>SUM(D31:E31)</f>
        <v>22082018</v>
      </c>
      <c r="G31" s="17">
        <f>SUM(G33)</f>
        <v>1411299</v>
      </c>
      <c r="H31" s="17"/>
      <c r="I31" s="17">
        <f>SUM(G31:H31)</f>
        <v>1411299</v>
      </c>
    </row>
    <row r="32" spans="1:9" ht="12.75">
      <c r="A32" s="44"/>
      <c r="B32" s="81"/>
      <c r="C32" s="65"/>
      <c r="D32" s="17"/>
      <c r="E32" s="17"/>
      <c r="F32" s="17"/>
      <c r="G32" s="17"/>
      <c r="H32" s="17"/>
      <c r="I32" s="17"/>
    </row>
    <row r="33" spans="1:9" ht="12.75">
      <c r="A33" s="44"/>
      <c r="B33" s="81"/>
      <c r="C33" s="77" t="s">
        <v>65</v>
      </c>
      <c r="D33" s="16">
        <f>SUM(D34:D35)</f>
        <v>22082018</v>
      </c>
      <c r="E33" s="16">
        <f>SUM(E34:E35)</f>
        <v>0</v>
      </c>
      <c r="F33" s="16">
        <f>SUM(D33:E33)</f>
        <v>22082018</v>
      </c>
      <c r="G33" s="16">
        <f>SUM(G34:G35)</f>
        <v>1411299</v>
      </c>
      <c r="H33" s="16">
        <f>SUM(H34:H35)</f>
        <v>0</v>
      </c>
      <c r="I33" s="16">
        <f>SUM(G33:H33)</f>
        <v>1411299</v>
      </c>
    </row>
    <row r="34" spans="1:9" ht="12.75">
      <c r="A34" s="44"/>
      <c r="B34" s="81"/>
      <c r="C34" s="65" t="s">
        <v>67</v>
      </c>
      <c r="D34" s="17">
        <v>21797018</v>
      </c>
      <c r="E34" s="17"/>
      <c r="F34" s="17">
        <f>SUM(D34:E34)</f>
        <v>21797018</v>
      </c>
      <c r="G34" s="17">
        <v>1393084</v>
      </c>
      <c r="H34" s="17"/>
      <c r="I34" s="17">
        <f>SUM(G34:H34)</f>
        <v>1393084</v>
      </c>
    </row>
    <row r="35" spans="1:9" ht="12.75">
      <c r="A35" s="44"/>
      <c r="B35" s="81"/>
      <c r="C35" s="65" t="s">
        <v>69</v>
      </c>
      <c r="D35" s="17">
        <v>285000</v>
      </c>
      <c r="E35" s="17"/>
      <c r="F35" s="17">
        <f>SUM(D35:E35)</f>
        <v>285000</v>
      </c>
      <c r="G35" s="17">
        <v>18215</v>
      </c>
      <c r="H35" s="17"/>
      <c r="I35" s="17">
        <f>SUM(G35:H35)</f>
        <v>18215</v>
      </c>
    </row>
    <row r="36" spans="1:9" ht="12.75">
      <c r="A36" s="44"/>
      <c r="B36" s="81"/>
      <c r="C36" s="65"/>
      <c r="D36" s="17"/>
      <c r="E36" s="17"/>
      <c r="F36" s="17"/>
      <c r="G36" s="17"/>
      <c r="H36" s="17"/>
      <c r="I36" s="17"/>
    </row>
    <row r="37" spans="1:9" ht="12.75">
      <c r="A37" s="90" t="s">
        <v>280</v>
      </c>
      <c r="B37" s="88" t="s">
        <v>73</v>
      </c>
      <c r="C37" s="63" t="s">
        <v>74</v>
      </c>
      <c r="D37" s="18"/>
      <c r="E37" s="18"/>
      <c r="F37" s="18"/>
      <c r="G37" s="18"/>
      <c r="H37" s="18"/>
      <c r="I37" s="18"/>
    </row>
    <row r="38" spans="1:9" ht="12.75">
      <c r="A38" s="44"/>
      <c r="B38" s="81"/>
      <c r="C38" s="77" t="s">
        <v>64</v>
      </c>
      <c r="D38" s="16">
        <f>SUM(D39)</f>
        <v>2950000</v>
      </c>
      <c r="E38" s="16">
        <f>SUM(E39)</f>
        <v>0</v>
      </c>
      <c r="F38" s="16">
        <f>SUM(D38:E38)</f>
        <v>2950000</v>
      </c>
      <c r="G38" s="16">
        <f>SUM(G39)</f>
        <v>188539</v>
      </c>
      <c r="H38" s="16">
        <f>SUM(H39)</f>
        <v>0</v>
      </c>
      <c r="I38" s="16">
        <f>SUM(G38:H38)</f>
        <v>188539</v>
      </c>
    </row>
    <row r="39" spans="1:9" ht="12.75">
      <c r="A39" s="44"/>
      <c r="B39" s="81"/>
      <c r="C39" s="65" t="s">
        <v>66</v>
      </c>
      <c r="D39" s="17">
        <f>SUM(D41)</f>
        <v>2950000</v>
      </c>
      <c r="E39" s="17">
        <f>SUM(E41)</f>
        <v>0</v>
      </c>
      <c r="F39" s="17">
        <f>SUM(D39:E39)</f>
        <v>2950000</v>
      </c>
      <c r="G39" s="17">
        <f>SUM(G41)</f>
        <v>188539</v>
      </c>
      <c r="H39" s="17">
        <f>SUM(H41)</f>
        <v>0</v>
      </c>
      <c r="I39" s="17">
        <f>SUM(G39:H39)</f>
        <v>188539</v>
      </c>
    </row>
    <row r="40" spans="1:9" ht="12.75">
      <c r="A40" s="44"/>
      <c r="B40" s="81"/>
      <c r="C40" s="65"/>
      <c r="D40" s="17"/>
      <c r="E40" s="17"/>
      <c r="F40" s="17"/>
      <c r="G40" s="17"/>
      <c r="H40" s="17"/>
      <c r="I40" s="17"/>
    </row>
    <row r="41" spans="1:9" ht="12.75">
      <c r="A41" s="44"/>
      <c r="B41" s="81"/>
      <c r="C41" s="77" t="s">
        <v>65</v>
      </c>
      <c r="D41" s="16">
        <f>SUM(D42:D42)</f>
        <v>2950000</v>
      </c>
      <c r="E41" s="16">
        <f>SUM(E42:E42)</f>
        <v>0</v>
      </c>
      <c r="F41" s="16">
        <f>SUM(D41:E41)</f>
        <v>2950000</v>
      </c>
      <c r="G41" s="16">
        <f>SUM(G42:G42)</f>
        <v>188539</v>
      </c>
      <c r="H41" s="16">
        <f>SUM(H42:H42)</f>
        <v>0</v>
      </c>
      <c r="I41" s="16">
        <f>SUM(G41:H41)</f>
        <v>188539</v>
      </c>
    </row>
    <row r="42" spans="1:9" ht="12.75">
      <c r="A42" s="44"/>
      <c r="B42" s="81"/>
      <c r="C42" s="65" t="s">
        <v>67</v>
      </c>
      <c r="D42" s="17">
        <v>2950000</v>
      </c>
      <c r="E42" s="17"/>
      <c r="F42" s="17">
        <f>SUM(D42:E42)</f>
        <v>2950000</v>
      </c>
      <c r="G42" s="17">
        <v>188539</v>
      </c>
      <c r="H42" s="17"/>
      <c r="I42" s="17">
        <f>SUM(G42:H42)</f>
        <v>188539</v>
      </c>
    </row>
    <row r="43" spans="1:9" ht="12.75">
      <c r="A43" s="44"/>
      <c r="B43" s="81"/>
      <c r="C43" s="65"/>
      <c r="D43" s="17"/>
      <c r="E43" s="17"/>
      <c r="F43" s="17"/>
      <c r="G43" s="17"/>
      <c r="H43" s="17"/>
      <c r="I43" s="17"/>
    </row>
    <row r="44" spans="1:9" ht="12.75">
      <c r="A44" s="85" t="s">
        <v>406</v>
      </c>
      <c r="B44" s="83"/>
      <c r="C44" s="77" t="s">
        <v>40</v>
      </c>
      <c r="D44" s="16">
        <f>SUM(D49)</f>
        <v>3010484</v>
      </c>
      <c r="E44" s="16">
        <f>SUM(E49)</f>
        <v>0</v>
      </c>
      <c r="F44" s="16">
        <f>SUM(D44:E44)</f>
        <v>3010484</v>
      </c>
      <c r="G44" s="16">
        <f>SUM(G49)</f>
        <v>192405</v>
      </c>
      <c r="H44" s="16">
        <f>SUM(H49)</f>
        <v>0</v>
      </c>
      <c r="I44" s="16">
        <f>SUM(G44:H44)</f>
        <v>192405</v>
      </c>
    </row>
    <row r="45" spans="1:9" ht="12.75">
      <c r="A45" s="89" t="s">
        <v>407</v>
      </c>
      <c r="B45" s="88" t="s">
        <v>122</v>
      </c>
      <c r="C45" s="63" t="s">
        <v>170</v>
      </c>
      <c r="D45" s="17"/>
      <c r="E45" s="17"/>
      <c r="F45" s="17"/>
      <c r="G45" s="17"/>
      <c r="H45" s="17"/>
      <c r="I45" s="17"/>
    </row>
    <row r="46" spans="1:9" ht="12.75">
      <c r="A46" s="44"/>
      <c r="B46" s="81"/>
      <c r="C46" s="77" t="s">
        <v>64</v>
      </c>
      <c r="D46" s="16">
        <f>SUM(D47)</f>
        <v>3010484</v>
      </c>
      <c r="E46" s="16">
        <f>SUM(E47:E47)</f>
        <v>0</v>
      </c>
      <c r="F46" s="16">
        <f>SUM(D46:E46)</f>
        <v>3010484</v>
      </c>
      <c r="G46" s="16">
        <f>SUM(G47)</f>
        <v>192405</v>
      </c>
      <c r="H46" s="16">
        <f>SUM(H47:H47)</f>
        <v>0</v>
      </c>
      <c r="I46" s="16">
        <f>SUM(G46:H46)</f>
        <v>192405</v>
      </c>
    </row>
    <row r="47" spans="1:9" ht="12.75">
      <c r="A47" s="44"/>
      <c r="B47" s="81"/>
      <c r="C47" s="65" t="s">
        <v>66</v>
      </c>
      <c r="D47" s="17">
        <f>SUM(D49)</f>
        <v>3010484</v>
      </c>
      <c r="E47" s="17"/>
      <c r="F47" s="17">
        <f>SUM(D47:E47)</f>
        <v>3010484</v>
      </c>
      <c r="G47" s="17">
        <f>SUM(G49)</f>
        <v>192405</v>
      </c>
      <c r="H47" s="17"/>
      <c r="I47" s="17">
        <f>SUM(G47:H47)</f>
        <v>192405</v>
      </c>
    </row>
    <row r="48" spans="1:9" ht="12.75">
      <c r="A48" s="44"/>
      <c r="B48" s="81"/>
      <c r="C48" s="65"/>
      <c r="D48" s="17"/>
      <c r="E48" s="17"/>
      <c r="F48" s="17"/>
      <c r="G48" s="17"/>
      <c r="H48" s="17"/>
      <c r="I48" s="17"/>
    </row>
    <row r="49" spans="1:9" ht="12.75">
      <c r="A49" s="44"/>
      <c r="B49" s="81"/>
      <c r="C49" s="77" t="s">
        <v>65</v>
      </c>
      <c r="D49" s="16">
        <f>SUM(D50:D50)</f>
        <v>3010484</v>
      </c>
      <c r="E49" s="16">
        <f>SUM(E50:E50)</f>
        <v>0</v>
      </c>
      <c r="F49" s="16">
        <f>SUM(D49:E49)</f>
        <v>3010484</v>
      </c>
      <c r="G49" s="16">
        <f>SUM(G50:G50)</f>
        <v>192405</v>
      </c>
      <c r="H49" s="16">
        <f>SUM(H50:H50)</f>
        <v>0</v>
      </c>
      <c r="I49" s="16">
        <f>SUM(G49:H49)</f>
        <v>192405</v>
      </c>
    </row>
    <row r="50" spans="1:9" ht="12.75">
      <c r="A50" s="44"/>
      <c r="B50" s="81"/>
      <c r="C50" s="65" t="s">
        <v>67</v>
      </c>
      <c r="D50" s="17">
        <v>3010484</v>
      </c>
      <c r="E50" s="17"/>
      <c r="F50" s="17">
        <f>SUM(D50:E50)</f>
        <v>3010484</v>
      </c>
      <c r="G50" s="17">
        <v>192405</v>
      </c>
      <c r="H50" s="17"/>
      <c r="I50" s="17">
        <f>SUM(G50:H50)</f>
        <v>192405</v>
      </c>
    </row>
    <row r="51" spans="1:9" ht="12.75">
      <c r="A51" s="44"/>
      <c r="B51" s="81"/>
      <c r="C51" s="65"/>
      <c r="D51" s="17"/>
      <c r="E51" s="17"/>
      <c r="F51" s="17"/>
      <c r="G51" s="17"/>
      <c r="H51" s="17"/>
      <c r="I51" s="17"/>
    </row>
    <row r="52" spans="1:9" ht="12.75">
      <c r="A52" s="85" t="s">
        <v>408</v>
      </c>
      <c r="B52" s="83"/>
      <c r="C52" s="77" t="s">
        <v>10</v>
      </c>
      <c r="D52" s="16">
        <f>SUM(D57)</f>
        <v>100000</v>
      </c>
      <c r="E52" s="16">
        <f>SUM(E57)</f>
        <v>0</v>
      </c>
      <c r="F52" s="16">
        <f>SUM(D52:E52)</f>
        <v>100000</v>
      </c>
      <c r="G52" s="16">
        <f>SUM(G57)</f>
        <v>6391</v>
      </c>
      <c r="H52" s="16">
        <f>SUM(H57)</f>
        <v>0</v>
      </c>
      <c r="I52" s="16">
        <f>SUM(G52:H52)</f>
        <v>6391</v>
      </c>
    </row>
    <row r="53" spans="1:9" ht="25.5">
      <c r="A53" s="89" t="s">
        <v>409</v>
      </c>
      <c r="B53" s="88" t="s">
        <v>155</v>
      </c>
      <c r="C53" s="63" t="s">
        <v>167</v>
      </c>
      <c r="D53" s="17"/>
      <c r="E53" s="17"/>
      <c r="F53" s="17"/>
      <c r="G53" s="17"/>
      <c r="H53" s="17"/>
      <c r="I53" s="17"/>
    </row>
    <row r="54" spans="1:9" ht="12.75">
      <c r="A54" s="44"/>
      <c r="B54" s="81"/>
      <c r="C54" s="77" t="s">
        <v>64</v>
      </c>
      <c r="D54" s="16">
        <f>SUM(D55:D55)</f>
        <v>100000</v>
      </c>
      <c r="E54" s="16">
        <f>SUM(E55:E55)</f>
        <v>0</v>
      </c>
      <c r="F54" s="16">
        <f>SUM(D54:E54)</f>
        <v>100000</v>
      </c>
      <c r="G54" s="16">
        <f>SUM(G55:G55)</f>
        <v>6391</v>
      </c>
      <c r="H54" s="16">
        <f>SUM(H55:H55)</f>
        <v>0</v>
      </c>
      <c r="I54" s="16">
        <f>SUM(G54:H54)</f>
        <v>6391</v>
      </c>
    </row>
    <row r="55" spans="1:9" ht="12.75">
      <c r="A55" s="44"/>
      <c r="B55" s="81"/>
      <c r="C55" s="65" t="s">
        <v>66</v>
      </c>
      <c r="D55" s="17">
        <f>SUM(D57)</f>
        <v>100000</v>
      </c>
      <c r="E55" s="17"/>
      <c r="F55" s="17">
        <f>SUM(D55:E55)</f>
        <v>100000</v>
      </c>
      <c r="G55" s="17">
        <f>SUM(G57)</f>
        <v>6391</v>
      </c>
      <c r="H55" s="17"/>
      <c r="I55" s="17">
        <f>SUM(G55:H55)</f>
        <v>6391</v>
      </c>
    </row>
    <row r="56" spans="1:9" ht="12.75">
      <c r="A56" s="44"/>
      <c r="B56" s="81"/>
      <c r="C56" s="65"/>
      <c r="D56" s="17"/>
      <c r="E56" s="17"/>
      <c r="F56" s="17"/>
      <c r="G56" s="17"/>
      <c r="H56" s="17"/>
      <c r="I56" s="17"/>
    </row>
    <row r="57" spans="1:9" ht="12.75">
      <c r="A57" s="44"/>
      <c r="B57" s="81"/>
      <c r="C57" s="77" t="s">
        <v>65</v>
      </c>
      <c r="D57" s="16">
        <f>SUM(D58:D58)</f>
        <v>100000</v>
      </c>
      <c r="E57" s="16">
        <f>SUM(E58:E58)</f>
        <v>0</v>
      </c>
      <c r="F57" s="16">
        <f>SUM(D57:E57)</f>
        <v>100000</v>
      </c>
      <c r="G57" s="16">
        <f>SUM(G58:G58)</f>
        <v>6391</v>
      </c>
      <c r="H57" s="16">
        <f>SUM(H58:H58)</f>
        <v>0</v>
      </c>
      <c r="I57" s="16">
        <f>SUM(G57:H57)</f>
        <v>6391</v>
      </c>
    </row>
    <row r="58" spans="1:9" ht="12.75">
      <c r="A58" s="44"/>
      <c r="B58" s="81"/>
      <c r="C58" s="65" t="s">
        <v>67</v>
      </c>
      <c r="D58" s="17">
        <v>100000</v>
      </c>
      <c r="E58" s="17"/>
      <c r="F58" s="17">
        <f>SUM(D58:E58)</f>
        <v>100000</v>
      </c>
      <c r="G58" s="17">
        <v>6391</v>
      </c>
      <c r="H58" s="17"/>
      <c r="I58" s="17">
        <f>SUM(G58:H58)</f>
        <v>6391</v>
      </c>
    </row>
    <row r="59" spans="1:9" ht="12.75">
      <c r="A59" s="44"/>
      <c r="B59" s="81"/>
      <c r="C59" s="65"/>
      <c r="D59" s="17"/>
      <c r="E59" s="17"/>
      <c r="F59" s="17"/>
      <c r="G59" s="17"/>
      <c r="H59" s="17"/>
      <c r="I59" s="17"/>
    </row>
    <row r="60" spans="1:9" ht="12.75">
      <c r="A60" s="85" t="s">
        <v>410</v>
      </c>
      <c r="B60" s="83"/>
      <c r="C60" s="77" t="s">
        <v>515</v>
      </c>
      <c r="D60" s="16">
        <f>SUM(D65)</f>
        <v>654020</v>
      </c>
      <c r="E60" s="16">
        <f>SUM(E65)</f>
        <v>0</v>
      </c>
      <c r="F60" s="16">
        <f>SUM(D60:E60)</f>
        <v>654020</v>
      </c>
      <c r="G60" s="16">
        <f>SUM(G65)</f>
        <v>41799</v>
      </c>
      <c r="H60" s="16">
        <f>SUM(H65)</f>
        <v>0</v>
      </c>
      <c r="I60" s="16">
        <f>SUM(G60:H60)</f>
        <v>41799</v>
      </c>
    </row>
    <row r="61" spans="1:9" ht="12.75">
      <c r="A61" s="89" t="s">
        <v>411</v>
      </c>
      <c r="B61" s="88" t="s">
        <v>198</v>
      </c>
      <c r="C61" s="63" t="s">
        <v>516</v>
      </c>
      <c r="D61" s="17"/>
      <c r="E61" s="17"/>
      <c r="F61" s="17"/>
      <c r="G61" s="17"/>
      <c r="H61" s="17"/>
      <c r="I61" s="17"/>
    </row>
    <row r="62" spans="1:9" ht="12.75">
      <c r="A62" s="44"/>
      <c r="B62" s="81"/>
      <c r="C62" s="77" t="s">
        <v>64</v>
      </c>
      <c r="D62" s="16">
        <f>SUM(D63)</f>
        <v>654020</v>
      </c>
      <c r="E62" s="16">
        <f>SUM(E63:E63)</f>
        <v>0</v>
      </c>
      <c r="F62" s="16">
        <f>SUM(D62:E62)</f>
        <v>654020</v>
      </c>
      <c r="G62" s="16">
        <f>SUM(G63)</f>
        <v>41799</v>
      </c>
      <c r="H62" s="16">
        <f>SUM(H63:H63)</f>
        <v>0</v>
      </c>
      <c r="I62" s="16">
        <f>SUM(G62:H62)</f>
        <v>41799</v>
      </c>
    </row>
    <row r="63" spans="1:9" ht="12.75">
      <c r="A63" s="44"/>
      <c r="B63" s="81"/>
      <c r="C63" s="65" t="s">
        <v>66</v>
      </c>
      <c r="D63" s="17">
        <f>SUM(D65)</f>
        <v>654020</v>
      </c>
      <c r="E63" s="17"/>
      <c r="F63" s="17">
        <f>SUM(D63:E63)</f>
        <v>654020</v>
      </c>
      <c r="G63" s="17">
        <f>SUM(G65)</f>
        <v>41799</v>
      </c>
      <c r="H63" s="17"/>
      <c r="I63" s="17">
        <f>SUM(G63:H63)</f>
        <v>41799</v>
      </c>
    </row>
    <row r="64" spans="1:9" ht="12.75">
      <c r="A64" s="44"/>
      <c r="B64" s="81"/>
      <c r="C64" s="65"/>
      <c r="D64" s="17"/>
      <c r="E64" s="17"/>
      <c r="F64" s="17"/>
      <c r="G64" s="17"/>
      <c r="H64" s="17"/>
      <c r="I64" s="17"/>
    </row>
    <row r="65" spans="1:9" ht="12.75">
      <c r="A65" s="44"/>
      <c r="B65" s="81"/>
      <c r="C65" s="77" t="s">
        <v>65</v>
      </c>
      <c r="D65" s="16">
        <f>SUM(D66:D66)</f>
        <v>654020</v>
      </c>
      <c r="E65" s="16">
        <f>SUM(E66:E66)</f>
        <v>0</v>
      </c>
      <c r="F65" s="16">
        <f>SUM(D65:E65)</f>
        <v>654020</v>
      </c>
      <c r="G65" s="16">
        <f>SUM(G66:G66)</f>
        <v>41799</v>
      </c>
      <c r="H65" s="16">
        <f>SUM(H66:H66)</f>
        <v>0</v>
      </c>
      <c r="I65" s="16">
        <f>SUM(G65:H65)</f>
        <v>41799</v>
      </c>
    </row>
    <row r="66" spans="1:9" ht="12.75">
      <c r="A66" s="44"/>
      <c r="B66" s="81"/>
      <c r="C66" s="65" t="s">
        <v>67</v>
      </c>
      <c r="D66" s="17">
        <v>654020</v>
      </c>
      <c r="E66" s="17"/>
      <c r="F66" s="17">
        <f>SUM(D66:E66)</f>
        <v>654020</v>
      </c>
      <c r="G66" s="17">
        <v>41799</v>
      </c>
      <c r="H66" s="17"/>
      <c r="I66" s="17">
        <f>SUM(G66:H66)</f>
        <v>41799</v>
      </c>
    </row>
    <row r="67" spans="1:9" ht="12.75">
      <c r="A67" s="44"/>
      <c r="B67" s="81"/>
      <c r="C67" s="65"/>
      <c r="D67" s="17"/>
      <c r="E67" s="17"/>
      <c r="F67" s="17"/>
      <c r="G67" s="17"/>
      <c r="H67" s="17"/>
      <c r="I67" s="17"/>
    </row>
    <row r="68" spans="1:9" ht="12.75">
      <c r="A68" s="82" t="s">
        <v>527</v>
      </c>
      <c r="B68" s="81"/>
      <c r="C68" s="77" t="s">
        <v>14</v>
      </c>
      <c r="D68" s="16">
        <f>SUM(D73,D80,D88)</f>
        <v>3905956</v>
      </c>
      <c r="E68" s="16">
        <f>SUM(E73,E80,E88)</f>
        <v>0</v>
      </c>
      <c r="F68" s="16">
        <f>SUM(D68:E68)</f>
        <v>3905956</v>
      </c>
      <c r="G68" s="16">
        <f>SUM(G73,G80,G88)</f>
        <v>249637</v>
      </c>
      <c r="H68" s="16">
        <f>SUM(H73,H80,H88)</f>
        <v>0</v>
      </c>
      <c r="I68" s="16">
        <f>SUM(G68:H68)</f>
        <v>249637</v>
      </c>
    </row>
    <row r="69" spans="1:9" ht="12.75">
      <c r="A69" s="89" t="s">
        <v>528</v>
      </c>
      <c r="B69" s="88" t="s">
        <v>76</v>
      </c>
      <c r="C69" s="63" t="s">
        <v>231</v>
      </c>
      <c r="D69" s="18"/>
      <c r="E69" s="18"/>
      <c r="F69" s="18"/>
      <c r="G69" s="18"/>
      <c r="H69" s="18"/>
      <c r="I69" s="18"/>
    </row>
    <row r="70" spans="1:9" ht="12.75">
      <c r="A70" s="44"/>
      <c r="B70" s="81"/>
      <c r="C70" s="77" t="s">
        <v>64</v>
      </c>
      <c r="D70" s="16">
        <f>SUM(D71)</f>
        <v>777397</v>
      </c>
      <c r="E70" s="16">
        <f>SUM(E71)</f>
        <v>0</v>
      </c>
      <c r="F70" s="16">
        <f>SUM(D70:E70)</f>
        <v>777397</v>
      </c>
      <c r="G70" s="16">
        <f>SUM(G71)</f>
        <v>49685</v>
      </c>
      <c r="H70" s="16">
        <f>SUM(H71)</f>
        <v>0</v>
      </c>
      <c r="I70" s="16">
        <f>SUM(G70:H70)</f>
        <v>49685</v>
      </c>
    </row>
    <row r="71" spans="1:9" ht="12.75">
      <c r="A71" s="44"/>
      <c r="B71" s="81"/>
      <c r="C71" s="65" t="s">
        <v>66</v>
      </c>
      <c r="D71" s="17">
        <f>SUM(D74)</f>
        <v>777397</v>
      </c>
      <c r="E71" s="17"/>
      <c r="F71" s="17">
        <f>SUM(D71:E71)</f>
        <v>777397</v>
      </c>
      <c r="G71" s="17">
        <f>SUM(G74)</f>
        <v>49685</v>
      </c>
      <c r="H71" s="17"/>
      <c r="I71" s="17">
        <f>SUM(G71:H71)</f>
        <v>49685</v>
      </c>
    </row>
    <row r="72" spans="1:9" ht="12.75">
      <c r="A72" s="44"/>
      <c r="B72" s="81"/>
      <c r="C72" s="65"/>
      <c r="D72" s="17"/>
      <c r="E72" s="17"/>
      <c r="F72" s="17"/>
      <c r="G72" s="17"/>
      <c r="H72" s="17"/>
      <c r="I72" s="17"/>
    </row>
    <row r="73" spans="1:9" ht="12.75">
      <c r="A73" s="44"/>
      <c r="B73" s="81"/>
      <c r="C73" s="77" t="s">
        <v>65</v>
      </c>
      <c r="D73" s="16">
        <f>SUM(D74:D74)</f>
        <v>777397</v>
      </c>
      <c r="E73" s="16">
        <f>SUM(E74:E74)</f>
        <v>0</v>
      </c>
      <c r="F73" s="16">
        <f>SUM(D73:E73)</f>
        <v>777397</v>
      </c>
      <c r="G73" s="16">
        <f>SUM(G74:G74)</f>
        <v>49685</v>
      </c>
      <c r="H73" s="16">
        <f>SUM(H74:H74)</f>
        <v>0</v>
      </c>
      <c r="I73" s="16">
        <f>SUM(G73:H73)</f>
        <v>49685</v>
      </c>
    </row>
    <row r="74" spans="1:9" ht="12.75">
      <c r="A74" s="44"/>
      <c r="B74" s="81"/>
      <c r="C74" s="65" t="s">
        <v>67</v>
      </c>
      <c r="D74" s="17">
        <v>777397</v>
      </c>
      <c r="E74" s="17"/>
      <c r="F74" s="17">
        <f>SUM(D74:E74)</f>
        <v>777397</v>
      </c>
      <c r="G74" s="17">
        <v>49685</v>
      </c>
      <c r="H74" s="17"/>
      <c r="I74" s="17">
        <f>SUM(G74:H74)</f>
        <v>49685</v>
      </c>
    </row>
    <row r="75" spans="1:9" ht="12.75">
      <c r="A75" s="44"/>
      <c r="B75" s="81"/>
      <c r="C75" s="65"/>
      <c r="D75" s="17"/>
      <c r="E75" s="17"/>
      <c r="F75" s="17"/>
      <c r="G75" s="17"/>
      <c r="H75" s="17"/>
      <c r="I75" s="17"/>
    </row>
    <row r="76" spans="1:9" ht="12.75">
      <c r="A76" s="89" t="s">
        <v>557</v>
      </c>
      <c r="B76" s="88" t="s">
        <v>77</v>
      </c>
      <c r="C76" s="63" t="s">
        <v>78</v>
      </c>
      <c r="D76" s="18"/>
      <c r="E76" s="18"/>
      <c r="F76" s="18"/>
      <c r="G76" s="18"/>
      <c r="H76" s="18"/>
      <c r="I76" s="18"/>
    </row>
    <row r="77" spans="1:9" ht="12.75">
      <c r="A77" s="44"/>
      <c r="B77" s="81"/>
      <c r="C77" s="77" t="s">
        <v>64</v>
      </c>
      <c r="D77" s="16">
        <f>SUM(D78)</f>
        <v>2461954</v>
      </c>
      <c r="E77" s="16">
        <f>SUM(E78)</f>
        <v>0</v>
      </c>
      <c r="F77" s="16">
        <f>SUM(D77:E77)</f>
        <v>2461954</v>
      </c>
      <c r="G77" s="16">
        <f>SUM(G78)</f>
        <v>157348</v>
      </c>
      <c r="H77" s="16">
        <f>SUM(H78)</f>
        <v>0</v>
      </c>
      <c r="I77" s="16">
        <f>SUM(G77:H77)</f>
        <v>157348</v>
      </c>
    </row>
    <row r="78" spans="1:9" ht="12.75">
      <c r="A78" s="44"/>
      <c r="B78" s="81"/>
      <c r="C78" s="65" t="s">
        <v>66</v>
      </c>
      <c r="D78" s="17">
        <f>SUM(D80)</f>
        <v>2461954</v>
      </c>
      <c r="E78" s="17"/>
      <c r="F78" s="17">
        <f>SUM(D78:E78)</f>
        <v>2461954</v>
      </c>
      <c r="G78" s="17">
        <f>SUM(G80)</f>
        <v>157348</v>
      </c>
      <c r="H78" s="17"/>
      <c r="I78" s="17">
        <f>SUM(G78:H78)</f>
        <v>157348</v>
      </c>
    </row>
    <row r="79" spans="1:9" ht="12.75">
      <c r="A79" s="44"/>
      <c r="B79" s="81"/>
      <c r="C79" s="65"/>
      <c r="D79" s="17"/>
      <c r="E79" s="17"/>
      <c r="F79" s="17"/>
      <c r="G79" s="17"/>
      <c r="H79" s="17"/>
      <c r="I79" s="17"/>
    </row>
    <row r="80" spans="1:9" ht="12.75">
      <c r="A80" s="44"/>
      <c r="B80" s="81"/>
      <c r="C80" s="77" t="s">
        <v>65</v>
      </c>
      <c r="D80" s="16">
        <f>SUM(D81:D81)</f>
        <v>2461954</v>
      </c>
      <c r="E80" s="16">
        <f>SUM(E81:E81)</f>
        <v>0</v>
      </c>
      <c r="F80" s="16">
        <f>SUM(D80:E80)</f>
        <v>2461954</v>
      </c>
      <c r="G80" s="16">
        <f>SUM(G81:G81)</f>
        <v>157348</v>
      </c>
      <c r="H80" s="16">
        <f>SUM(H81:H81)</f>
        <v>0</v>
      </c>
      <c r="I80" s="16">
        <f>SUM(G80:H80)</f>
        <v>157348</v>
      </c>
    </row>
    <row r="81" spans="1:9" ht="12.75">
      <c r="A81" s="44"/>
      <c r="B81" s="81"/>
      <c r="C81" s="65" t="s">
        <v>67</v>
      </c>
      <c r="D81" s="17">
        <v>2461954</v>
      </c>
      <c r="E81" s="17"/>
      <c r="F81" s="17">
        <f>SUM(D81:E81)</f>
        <v>2461954</v>
      </c>
      <c r="G81" s="17">
        <v>157348</v>
      </c>
      <c r="H81" s="17"/>
      <c r="I81" s="17">
        <f>SUM(G81:H81)</f>
        <v>157348</v>
      </c>
    </row>
    <row r="82" spans="1:9" ht="12.75">
      <c r="A82" s="44"/>
      <c r="B82" s="81"/>
      <c r="C82" s="65"/>
      <c r="D82" s="17"/>
      <c r="E82" s="17"/>
      <c r="F82" s="17"/>
      <c r="G82" s="17"/>
      <c r="H82" s="17"/>
      <c r="I82" s="17"/>
    </row>
    <row r="83" spans="1:9" ht="12.75">
      <c r="A83" s="89" t="s">
        <v>558</v>
      </c>
      <c r="B83" s="88" t="s">
        <v>79</v>
      </c>
      <c r="C83" s="63" t="s">
        <v>87</v>
      </c>
      <c r="D83" s="18"/>
      <c r="E83" s="18"/>
      <c r="F83" s="18"/>
      <c r="G83" s="18"/>
      <c r="H83" s="18"/>
      <c r="I83" s="18"/>
    </row>
    <row r="84" spans="1:9" ht="12.75">
      <c r="A84" s="44"/>
      <c r="B84" s="81"/>
      <c r="C84" s="77" t="s">
        <v>64</v>
      </c>
      <c r="D84" s="16">
        <f>SUM(D85)</f>
        <v>666605</v>
      </c>
      <c r="E84" s="16">
        <f>SUM(E85)</f>
        <v>0</v>
      </c>
      <c r="F84" s="16">
        <f>SUM(D84:E84)</f>
        <v>666605</v>
      </c>
      <c r="G84" s="16">
        <f>SUM(G85)</f>
        <v>42604</v>
      </c>
      <c r="H84" s="16">
        <f>SUM(H85)</f>
        <v>0</v>
      </c>
      <c r="I84" s="16">
        <f>SUM(G84:H84)</f>
        <v>42604</v>
      </c>
    </row>
    <row r="85" spans="1:9" ht="12.75">
      <c r="A85" s="44"/>
      <c r="B85" s="81"/>
      <c r="C85" s="65" t="s">
        <v>66</v>
      </c>
      <c r="D85" s="17">
        <f>SUM(D88)</f>
        <v>666605</v>
      </c>
      <c r="E85" s="17"/>
      <c r="F85" s="17">
        <f>SUM(D85:E85)</f>
        <v>666605</v>
      </c>
      <c r="G85" s="17">
        <f>SUM(G88)</f>
        <v>42604</v>
      </c>
      <c r="H85" s="17"/>
      <c r="I85" s="17">
        <f>SUM(G85:H85)</f>
        <v>42604</v>
      </c>
    </row>
    <row r="86" spans="1:9" ht="12.75">
      <c r="A86" s="44"/>
      <c r="B86" s="81"/>
      <c r="C86" s="65" t="s">
        <v>420</v>
      </c>
      <c r="D86" s="17">
        <f>SUM(D89)</f>
        <v>666605</v>
      </c>
      <c r="E86" s="17"/>
      <c r="F86" s="17">
        <f>SUM(D86:E86)</f>
        <v>666605</v>
      </c>
      <c r="G86" s="17">
        <v>42604</v>
      </c>
      <c r="H86" s="17"/>
      <c r="I86" s="17">
        <f>SUM(G86:H86)</f>
        <v>42604</v>
      </c>
    </row>
    <row r="87" spans="1:9" ht="12.75">
      <c r="A87" s="44"/>
      <c r="B87" s="81"/>
      <c r="C87" s="65"/>
      <c r="D87" s="17"/>
      <c r="E87" s="17"/>
      <c r="F87" s="17"/>
      <c r="G87" s="17"/>
      <c r="H87" s="17"/>
      <c r="I87" s="17"/>
    </row>
    <row r="88" spans="1:9" ht="12.75">
      <c r="A88" s="44"/>
      <c r="B88" s="81"/>
      <c r="C88" s="77" t="s">
        <v>65</v>
      </c>
      <c r="D88" s="16">
        <f>SUM(D89:D89)</f>
        <v>666605</v>
      </c>
      <c r="E88" s="16">
        <f>SUM(E89:E89)</f>
        <v>0</v>
      </c>
      <c r="F88" s="16">
        <f>SUM(D88:E88)</f>
        <v>666605</v>
      </c>
      <c r="G88" s="16">
        <f>SUM(G89:G89)</f>
        <v>42604</v>
      </c>
      <c r="H88" s="16">
        <f>SUM(H89:H89)</f>
        <v>0</v>
      </c>
      <c r="I88" s="16">
        <f>SUM(G88:H88)</f>
        <v>42604</v>
      </c>
    </row>
    <row r="89" spans="1:9" ht="12.75">
      <c r="A89" s="44"/>
      <c r="B89" s="81"/>
      <c r="C89" s="65" t="s">
        <v>67</v>
      </c>
      <c r="D89" s="17">
        <v>666605</v>
      </c>
      <c r="E89" s="17"/>
      <c r="F89" s="17">
        <f>SUM(D89:E89)</f>
        <v>666605</v>
      </c>
      <c r="G89" s="17">
        <v>42604</v>
      </c>
      <c r="H89" s="17"/>
      <c r="I89" s="17">
        <f>SUM(G89:H89)</f>
        <v>42604</v>
      </c>
    </row>
    <row r="90" spans="1:9" ht="12.75">
      <c r="A90" s="44"/>
      <c r="B90" s="81"/>
      <c r="C90" s="65"/>
      <c r="D90" s="17"/>
      <c r="E90" s="17"/>
      <c r="F90" s="17"/>
      <c r="G90" s="17"/>
      <c r="H90" s="17"/>
      <c r="I90" s="17"/>
    </row>
    <row r="91" spans="1:9" ht="12.75">
      <c r="A91" s="82" t="s">
        <v>559</v>
      </c>
      <c r="B91" s="81"/>
      <c r="C91" s="77" t="s">
        <v>15</v>
      </c>
      <c r="D91" s="16">
        <f>SUM(D96)</f>
        <v>75350</v>
      </c>
      <c r="E91" s="16">
        <f>SUM(E96)</f>
        <v>0</v>
      </c>
      <c r="F91" s="16">
        <f>SUM(D91:E91)</f>
        <v>75350</v>
      </c>
      <c r="G91" s="16">
        <f>SUM(G96)</f>
        <v>4816</v>
      </c>
      <c r="H91" s="16">
        <f>SUM(H96)</f>
        <v>0</v>
      </c>
      <c r="I91" s="16">
        <f>SUM(G91:H91)</f>
        <v>4816</v>
      </c>
    </row>
    <row r="92" spans="1:9" ht="12.75">
      <c r="A92" s="89" t="s">
        <v>560</v>
      </c>
      <c r="B92" s="88">
        <v>10200</v>
      </c>
      <c r="C92" s="63" t="s">
        <v>514</v>
      </c>
      <c r="D92" s="18"/>
      <c r="E92" s="18"/>
      <c r="F92" s="18"/>
      <c r="G92" s="18"/>
      <c r="H92" s="18"/>
      <c r="I92" s="18"/>
    </row>
    <row r="93" spans="1:9" ht="12.75">
      <c r="A93" s="44"/>
      <c r="B93" s="81"/>
      <c r="C93" s="77" t="s">
        <v>64</v>
      </c>
      <c r="D93" s="16">
        <f>SUM(D94)</f>
        <v>75350</v>
      </c>
      <c r="E93" s="16">
        <f>SUM(E94)</f>
        <v>0</v>
      </c>
      <c r="F93" s="16">
        <f>SUM(D93:E93)</f>
        <v>75350</v>
      </c>
      <c r="G93" s="16">
        <f>SUM(G94)</f>
        <v>4816</v>
      </c>
      <c r="H93" s="16">
        <f>SUM(H94)</f>
        <v>0</v>
      </c>
      <c r="I93" s="16">
        <f>SUM(G93:H93)</f>
        <v>4816</v>
      </c>
    </row>
    <row r="94" spans="1:9" ht="12.75">
      <c r="A94" s="44"/>
      <c r="B94" s="81"/>
      <c r="C94" s="65" t="s">
        <v>66</v>
      </c>
      <c r="D94" s="17">
        <f>SUM(D96)</f>
        <v>75350</v>
      </c>
      <c r="E94" s="17"/>
      <c r="F94" s="17">
        <f>SUM(D94:E94)</f>
        <v>75350</v>
      </c>
      <c r="G94" s="17">
        <f>SUM(G96)</f>
        <v>4816</v>
      </c>
      <c r="H94" s="17"/>
      <c r="I94" s="17">
        <f>SUM(G94:H94)</f>
        <v>4816</v>
      </c>
    </row>
    <row r="95" spans="1:9" ht="12.75">
      <c r="A95" s="44"/>
      <c r="B95" s="81"/>
      <c r="C95" s="65"/>
      <c r="D95" s="17"/>
      <c r="E95" s="17"/>
      <c r="F95" s="17"/>
      <c r="G95" s="17"/>
      <c r="H95" s="17"/>
      <c r="I95" s="17"/>
    </row>
    <row r="96" spans="1:9" ht="12.75">
      <c r="A96" s="44"/>
      <c r="B96" s="81"/>
      <c r="C96" s="77" t="s">
        <v>65</v>
      </c>
      <c r="D96" s="16">
        <f>SUM(D97:D97)</f>
        <v>75350</v>
      </c>
      <c r="E96" s="16">
        <f>SUM(E97:E97)</f>
        <v>0</v>
      </c>
      <c r="F96" s="16">
        <f>SUM(D96:E96)</f>
        <v>75350</v>
      </c>
      <c r="G96" s="16">
        <f>SUM(G97:G97)</f>
        <v>4816</v>
      </c>
      <c r="H96" s="16">
        <f>SUM(H97:H97)</f>
        <v>0</v>
      </c>
      <c r="I96" s="16">
        <f>SUM(G96:H96)</f>
        <v>4816</v>
      </c>
    </row>
    <row r="97" spans="1:9" ht="12.75">
      <c r="A97" s="44"/>
      <c r="B97" s="81"/>
      <c r="C97" s="65" t="s">
        <v>67</v>
      </c>
      <c r="D97" s="17">
        <v>75350</v>
      </c>
      <c r="E97" s="17"/>
      <c r="F97" s="17">
        <f>SUM(D97:E97)</f>
        <v>75350</v>
      </c>
      <c r="G97" s="17">
        <v>4816</v>
      </c>
      <c r="H97" s="17"/>
      <c r="I97" s="17">
        <f>SUM(G97:H97)</f>
        <v>4816</v>
      </c>
    </row>
    <row r="98" spans="1:9" ht="12.75">
      <c r="A98" s="44"/>
      <c r="B98" s="81"/>
      <c r="C98" s="65"/>
      <c r="D98" s="17"/>
      <c r="E98" s="17"/>
      <c r="F98" s="17"/>
      <c r="G98" s="17"/>
      <c r="H98" s="17"/>
      <c r="I98" s="17"/>
    </row>
    <row r="99" spans="1:9" ht="25.5">
      <c r="A99" s="82" t="s">
        <v>412</v>
      </c>
      <c r="B99" s="83"/>
      <c r="C99" s="77" t="s">
        <v>154</v>
      </c>
      <c r="D99" s="17"/>
      <c r="E99" s="17"/>
      <c r="F99" s="17"/>
      <c r="G99" s="17"/>
      <c r="H99" s="17"/>
      <c r="I99" s="17"/>
    </row>
    <row r="100" spans="1:9" ht="12.75">
      <c r="A100" s="45"/>
      <c r="B100" s="81"/>
      <c r="C100" s="77" t="s">
        <v>64</v>
      </c>
      <c r="D100" s="16">
        <f>SUM(D106,D114,D129,D121)</f>
        <v>6831929</v>
      </c>
      <c r="E100" s="16">
        <f>SUM(E106,E114,E129,E121)</f>
        <v>0</v>
      </c>
      <c r="F100" s="16">
        <f>SUM(D100:E100)</f>
        <v>6831929</v>
      </c>
      <c r="G100" s="16">
        <f>SUM(G106,G114,G129,G121)</f>
        <v>436637</v>
      </c>
      <c r="H100" s="16">
        <f>SUM(H106,H114,H129,H121)</f>
        <v>0</v>
      </c>
      <c r="I100" s="16">
        <f>SUM(G100:H100)</f>
        <v>436637</v>
      </c>
    </row>
    <row r="101" spans="1:9" ht="12.75">
      <c r="A101" s="45"/>
      <c r="B101" s="81"/>
      <c r="C101" s="77" t="s">
        <v>65</v>
      </c>
      <c r="D101" s="16">
        <f>SUM(D102:D103)</f>
        <v>6831929</v>
      </c>
      <c r="E101" s="16">
        <f>SUM(E102:E102)</f>
        <v>0</v>
      </c>
      <c r="F101" s="16">
        <f>SUM(D101:E101)</f>
        <v>6831929</v>
      </c>
      <c r="G101" s="16">
        <f>SUM(G102:G103)</f>
        <v>436637</v>
      </c>
      <c r="H101" s="16">
        <f>SUM(H102:H103)</f>
        <v>0</v>
      </c>
      <c r="I101" s="16">
        <f>SUM(G101:H101)</f>
        <v>436637</v>
      </c>
    </row>
    <row r="102" spans="1:9" ht="12.75">
      <c r="A102" s="45"/>
      <c r="B102" s="81"/>
      <c r="C102" s="65" t="s">
        <v>60</v>
      </c>
      <c r="D102" s="17">
        <f>SUM(D110,D118,D134,D125)</f>
        <v>5981929</v>
      </c>
      <c r="E102" s="17">
        <f>SUM(E110,E118,E134,E125)</f>
        <v>0</v>
      </c>
      <c r="F102" s="17">
        <f>SUM(D102:E102)</f>
        <v>5981929</v>
      </c>
      <c r="G102" s="17">
        <f>SUM(G110,G118,G134,G125)</f>
        <v>382312</v>
      </c>
      <c r="H102" s="17">
        <f>SUM(H110,H118,H134,H125)</f>
        <v>0</v>
      </c>
      <c r="I102" s="17">
        <f>SUM(G102:H102)</f>
        <v>382312</v>
      </c>
    </row>
    <row r="103" spans="1:9" ht="12.75">
      <c r="A103" s="45"/>
      <c r="B103" s="81"/>
      <c r="C103" s="65" t="s">
        <v>430</v>
      </c>
      <c r="D103" s="17">
        <f>SUM(D135)</f>
        <v>850000</v>
      </c>
      <c r="E103" s="17"/>
      <c r="F103" s="17">
        <f>SUM(D103:E103)</f>
        <v>850000</v>
      </c>
      <c r="G103" s="17">
        <f>SUM(G135)</f>
        <v>54325</v>
      </c>
      <c r="H103" s="17"/>
      <c r="I103" s="17">
        <f>SUM(G103:H103)</f>
        <v>54325</v>
      </c>
    </row>
    <row r="104" spans="1:9" ht="12.75">
      <c r="A104" s="82" t="s">
        <v>413</v>
      </c>
      <c r="B104" s="81"/>
      <c r="C104" s="77" t="s">
        <v>8</v>
      </c>
      <c r="D104" s="16">
        <f>SUM(D109)</f>
        <v>5055929</v>
      </c>
      <c r="E104" s="16">
        <f>SUM(E109)</f>
        <v>0</v>
      </c>
      <c r="F104" s="16">
        <f>SUM(D104:E104)</f>
        <v>5055929</v>
      </c>
      <c r="G104" s="16">
        <f>SUM(G109)</f>
        <v>323131</v>
      </c>
      <c r="H104" s="16">
        <f>SUM(H109)</f>
        <v>0</v>
      </c>
      <c r="I104" s="16">
        <f>SUM(G104:H104)</f>
        <v>323131</v>
      </c>
    </row>
    <row r="105" spans="1:9" ht="12.75">
      <c r="A105" s="89" t="s">
        <v>414</v>
      </c>
      <c r="B105" s="88" t="s">
        <v>72</v>
      </c>
      <c r="C105" s="63" t="s">
        <v>81</v>
      </c>
      <c r="D105" s="18"/>
      <c r="E105" s="18"/>
      <c r="F105" s="18"/>
      <c r="G105" s="18"/>
      <c r="H105" s="18"/>
      <c r="I105" s="18"/>
    </row>
    <row r="106" spans="1:9" ht="12.75">
      <c r="A106" s="44"/>
      <c r="B106" s="81"/>
      <c r="C106" s="77" t="s">
        <v>64</v>
      </c>
      <c r="D106" s="16">
        <f>SUM(D107)</f>
        <v>5055929</v>
      </c>
      <c r="E106" s="16">
        <f>SUM(E107)</f>
        <v>0</v>
      </c>
      <c r="F106" s="16">
        <f>SUM(D106:E106)</f>
        <v>5055929</v>
      </c>
      <c r="G106" s="16">
        <f>SUM(G107)</f>
        <v>323131</v>
      </c>
      <c r="H106" s="16">
        <f>SUM(H107)</f>
        <v>0</v>
      </c>
      <c r="I106" s="16">
        <f>SUM(G106:H106)</f>
        <v>323131</v>
      </c>
    </row>
    <row r="107" spans="1:9" ht="12.75">
      <c r="A107" s="44"/>
      <c r="B107" s="81"/>
      <c r="C107" s="65" t="s">
        <v>66</v>
      </c>
      <c r="D107" s="17">
        <f>SUM(D109)</f>
        <v>5055929</v>
      </c>
      <c r="E107" s="17"/>
      <c r="F107" s="17">
        <f>SUM(D107:E107)</f>
        <v>5055929</v>
      </c>
      <c r="G107" s="17">
        <f>SUM(G109)</f>
        <v>323131</v>
      </c>
      <c r="H107" s="17"/>
      <c r="I107" s="17">
        <f>SUM(G107:H107)</f>
        <v>323131</v>
      </c>
    </row>
    <row r="108" spans="1:9" ht="12.75">
      <c r="A108" s="44"/>
      <c r="B108" s="81"/>
      <c r="C108" s="65"/>
      <c r="D108" s="17"/>
      <c r="E108" s="17"/>
      <c r="F108" s="17"/>
      <c r="G108" s="17"/>
      <c r="H108" s="17"/>
      <c r="I108" s="17"/>
    </row>
    <row r="109" spans="1:9" ht="12.75">
      <c r="A109" s="44"/>
      <c r="B109" s="81"/>
      <c r="C109" s="77" t="s">
        <v>65</v>
      </c>
      <c r="D109" s="16">
        <f>SUM(D110:D110)</f>
        <v>5055929</v>
      </c>
      <c r="E109" s="16">
        <f>SUM(E110:E110)</f>
        <v>0</v>
      </c>
      <c r="F109" s="16">
        <f>SUM(D109:E109)</f>
        <v>5055929</v>
      </c>
      <c r="G109" s="16">
        <f>SUM(G110:G110)</f>
        <v>323131</v>
      </c>
      <c r="H109" s="16">
        <f>SUM(H110:H110)</f>
        <v>0</v>
      </c>
      <c r="I109" s="16">
        <f>SUM(G109:H109)</f>
        <v>323131</v>
      </c>
    </row>
    <row r="110" spans="1:9" ht="12.75">
      <c r="A110" s="44"/>
      <c r="B110" s="81"/>
      <c r="C110" s="65" t="s">
        <v>67</v>
      </c>
      <c r="D110" s="17">
        <v>5055929</v>
      </c>
      <c r="E110" s="17"/>
      <c r="F110" s="17">
        <f>SUM(D110:E110)</f>
        <v>5055929</v>
      </c>
      <c r="G110" s="17">
        <v>323131</v>
      </c>
      <c r="H110" s="17"/>
      <c r="I110" s="17">
        <f>SUM(G110:H110)</f>
        <v>323131</v>
      </c>
    </row>
    <row r="111" spans="1:9" ht="12.75">
      <c r="A111" s="44"/>
      <c r="B111" s="81"/>
      <c r="C111" s="65"/>
      <c r="D111" s="17"/>
      <c r="E111" s="17"/>
      <c r="F111" s="17"/>
      <c r="G111" s="17"/>
      <c r="H111" s="17"/>
      <c r="I111" s="17"/>
    </row>
    <row r="112" spans="1:9" ht="12.75">
      <c r="A112" s="82" t="s">
        <v>415</v>
      </c>
      <c r="B112" s="83"/>
      <c r="C112" s="77" t="s">
        <v>10</v>
      </c>
      <c r="D112" s="16">
        <f aca="true" t="shared" si="0" ref="D112:I112">SUM(D117,D124)</f>
        <v>459000</v>
      </c>
      <c r="E112" s="16">
        <f t="shared" si="0"/>
        <v>0</v>
      </c>
      <c r="F112" s="16">
        <f t="shared" si="0"/>
        <v>459000</v>
      </c>
      <c r="G112" s="16">
        <f t="shared" si="0"/>
        <v>29336</v>
      </c>
      <c r="H112" s="16">
        <f t="shared" si="0"/>
        <v>0</v>
      </c>
      <c r="I112" s="16">
        <f t="shared" si="0"/>
        <v>29336</v>
      </c>
    </row>
    <row r="113" spans="1:9" ht="38.25">
      <c r="A113" s="89" t="s">
        <v>416</v>
      </c>
      <c r="B113" s="88" t="s">
        <v>155</v>
      </c>
      <c r="C113" s="63" t="s">
        <v>156</v>
      </c>
      <c r="D113" s="18"/>
      <c r="E113" s="18"/>
      <c r="F113" s="18"/>
      <c r="G113" s="18"/>
      <c r="H113" s="18"/>
      <c r="I113" s="18"/>
    </row>
    <row r="114" spans="1:9" ht="12.75">
      <c r="A114" s="44"/>
      <c r="B114" s="81"/>
      <c r="C114" s="77" t="s">
        <v>64</v>
      </c>
      <c r="D114" s="16">
        <f>SUM(D115:D115)</f>
        <v>184000</v>
      </c>
      <c r="E114" s="16">
        <f>SUM(E115:E115)</f>
        <v>0</v>
      </c>
      <c r="F114" s="16">
        <f>SUM(D114:E114)</f>
        <v>184000</v>
      </c>
      <c r="G114" s="16">
        <f>SUM(G115:G115)</f>
        <v>11760</v>
      </c>
      <c r="H114" s="16">
        <f>SUM(H115:H115)</f>
        <v>0</v>
      </c>
      <c r="I114" s="16">
        <f>SUM(G114:H114)</f>
        <v>11760</v>
      </c>
    </row>
    <row r="115" spans="1:9" ht="12.75">
      <c r="A115" s="44"/>
      <c r="B115" s="81"/>
      <c r="C115" s="65" t="s">
        <v>66</v>
      </c>
      <c r="D115" s="17">
        <f>SUM(D117)</f>
        <v>184000</v>
      </c>
      <c r="E115" s="17"/>
      <c r="F115" s="17">
        <f>SUM(D115:E115)</f>
        <v>184000</v>
      </c>
      <c r="G115" s="17">
        <f>SUM(G117)</f>
        <v>11760</v>
      </c>
      <c r="H115" s="17"/>
      <c r="I115" s="17">
        <f>SUM(G115:H115)</f>
        <v>11760</v>
      </c>
    </row>
    <row r="116" spans="1:9" ht="12.75">
      <c r="A116" s="44"/>
      <c r="B116" s="81"/>
      <c r="C116" s="65"/>
      <c r="D116" s="17"/>
      <c r="E116" s="17"/>
      <c r="F116" s="17"/>
      <c r="G116" s="17"/>
      <c r="H116" s="17"/>
      <c r="I116" s="17"/>
    </row>
    <row r="117" spans="1:9" ht="12.75">
      <c r="A117" s="44"/>
      <c r="B117" s="81"/>
      <c r="C117" s="77" t="s">
        <v>65</v>
      </c>
      <c r="D117" s="16">
        <f>SUM(D118:D118)</f>
        <v>184000</v>
      </c>
      <c r="E117" s="16">
        <f>SUM(E118:E118)</f>
        <v>0</v>
      </c>
      <c r="F117" s="16">
        <f>SUM(D117:E117)</f>
        <v>184000</v>
      </c>
      <c r="G117" s="16">
        <f>SUM(G118:G118)</f>
        <v>11760</v>
      </c>
      <c r="H117" s="16">
        <f>SUM(H118:H118)</f>
        <v>0</v>
      </c>
      <c r="I117" s="16">
        <f>SUM(G117:H117)</f>
        <v>11760</v>
      </c>
    </row>
    <row r="118" spans="1:9" ht="12.75">
      <c r="A118" s="44"/>
      <c r="B118" s="81"/>
      <c r="C118" s="65" t="s">
        <v>67</v>
      </c>
      <c r="D118" s="17">
        <v>184000</v>
      </c>
      <c r="E118" s="17"/>
      <c r="F118" s="17">
        <f>SUM(D118:E118)</f>
        <v>184000</v>
      </c>
      <c r="G118" s="17">
        <v>11760</v>
      </c>
      <c r="H118" s="17"/>
      <c r="I118" s="17">
        <f>SUM(G118:H118)</f>
        <v>11760</v>
      </c>
    </row>
    <row r="119" spans="1:9" ht="12.75">
      <c r="A119" s="44"/>
      <c r="B119" s="81"/>
      <c r="C119" s="65"/>
      <c r="D119" s="17"/>
      <c r="E119" s="17"/>
      <c r="F119" s="17"/>
      <c r="G119" s="17"/>
      <c r="H119" s="17"/>
      <c r="I119" s="17"/>
    </row>
    <row r="120" spans="1:9" ht="12.75">
      <c r="A120" s="89" t="s">
        <v>518</v>
      </c>
      <c r="B120" s="88" t="s">
        <v>150</v>
      </c>
      <c r="C120" s="63" t="s">
        <v>157</v>
      </c>
      <c r="D120" s="18"/>
      <c r="E120" s="18"/>
      <c r="F120" s="18"/>
      <c r="G120" s="18"/>
      <c r="H120" s="18"/>
      <c r="I120" s="18"/>
    </row>
    <row r="121" spans="1:9" ht="12.75">
      <c r="A121" s="44"/>
      <c r="B121" s="81"/>
      <c r="C121" s="77" t="s">
        <v>64</v>
      </c>
      <c r="D121" s="16">
        <f>SUM(D122)</f>
        <v>275000</v>
      </c>
      <c r="E121" s="16">
        <f>SUM(E122)</f>
        <v>0</v>
      </c>
      <c r="F121" s="16">
        <f>SUM(D121:E121)</f>
        <v>275000</v>
      </c>
      <c r="G121" s="16">
        <f>SUM(G122)</f>
        <v>17576</v>
      </c>
      <c r="H121" s="16">
        <f>SUM(H122)</f>
        <v>0</v>
      </c>
      <c r="I121" s="16">
        <f>SUM(G121:H121)</f>
        <v>17576</v>
      </c>
    </row>
    <row r="122" spans="1:9" ht="12.75">
      <c r="A122" s="44"/>
      <c r="B122" s="81"/>
      <c r="C122" s="65" t="s">
        <v>66</v>
      </c>
      <c r="D122" s="17">
        <f>D124</f>
        <v>275000</v>
      </c>
      <c r="E122" s="17"/>
      <c r="F122" s="17">
        <f>SUM(D122:E122)</f>
        <v>275000</v>
      </c>
      <c r="G122" s="17">
        <f>G124</f>
        <v>17576</v>
      </c>
      <c r="H122" s="17"/>
      <c r="I122" s="17">
        <f>SUM(G122:H122)</f>
        <v>17576</v>
      </c>
    </row>
    <row r="123" spans="1:9" ht="12.75">
      <c r="A123" s="44"/>
      <c r="B123" s="81"/>
      <c r="C123" s="65"/>
      <c r="D123" s="17"/>
      <c r="E123" s="17"/>
      <c r="F123" s="17"/>
      <c r="G123" s="17"/>
      <c r="H123" s="17"/>
      <c r="I123" s="17"/>
    </row>
    <row r="124" spans="1:9" ht="12.75">
      <c r="A124" s="44"/>
      <c r="B124" s="81"/>
      <c r="C124" s="77" t="s">
        <v>65</v>
      </c>
      <c r="D124" s="16">
        <f>SUM(D125:D125)</f>
        <v>275000</v>
      </c>
      <c r="E124" s="16">
        <f>SUM(E125:E125)</f>
        <v>0</v>
      </c>
      <c r="F124" s="16">
        <f>SUM(D124:E124)</f>
        <v>275000</v>
      </c>
      <c r="G124" s="16">
        <f>SUM(G125:G125)</f>
        <v>17576</v>
      </c>
      <c r="H124" s="16">
        <f>SUM(H125:H125)</f>
        <v>0</v>
      </c>
      <c r="I124" s="16">
        <f>SUM(G124:H124)</f>
        <v>17576</v>
      </c>
    </row>
    <row r="125" spans="1:9" ht="12.75">
      <c r="A125" s="44"/>
      <c r="B125" s="81"/>
      <c r="C125" s="65" t="s">
        <v>67</v>
      </c>
      <c r="D125" s="17">
        <v>275000</v>
      </c>
      <c r="E125" s="17"/>
      <c r="F125" s="17">
        <f>SUM(D125:E125)</f>
        <v>275000</v>
      </c>
      <c r="G125" s="17">
        <v>17576</v>
      </c>
      <c r="H125" s="17"/>
      <c r="I125" s="17">
        <f>SUM(G125:H125)</f>
        <v>17576</v>
      </c>
    </row>
    <row r="126" spans="1:9" ht="12.75">
      <c r="A126" s="44"/>
      <c r="B126" s="81"/>
      <c r="C126" s="65"/>
      <c r="D126" s="17"/>
      <c r="E126" s="17"/>
      <c r="F126" s="17"/>
      <c r="G126" s="17"/>
      <c r="H126" s="17"/>
      <c r="I126" s="17"/>
    </row>
    <row r="127" spans="1:9" ht="12.75">
      <c r="A127" s="82" t="s">
        <v>417</v>
      </c>
      <c r="B127" s="83"/>
      <c r="C127" s="77" t="s">
        <v>515</v>
      </c>
      <c r="D127" s="16">
        <f>D133</f>
        <v>1317000</v>
      </c>
      <c r="E127" s="16">
        <f>SUM(E133)</f>
        <v>0</v>
      </c>
      <c r="F127" s="16">
        <f>SUM(D127:E127)</f>
        <v>1317000</v>
      </c>
      <c r="G127" s="16">
        <f>G133</f>
        <v>84170</v>
      </c>
      <c r="H127" s="16">
        <f>SUM(H133)</f>
        <v>0</v>
      </c>
      <c r="I127" s="16">
        <f>SUM(G127:H127)</f>
        <v>84170</v>
      </c>
    </row>
    <row r="128" spans="1:9" ht="12.75">
      <c r="A128" s="89" t="s">
        <v>418</v>
      </c>
      <c r="B128" s="88" t="s">
        <v>158</v>
      </c>
      <c r="C128" s="63" t="s">
        <v>159</v>
      </c>
      <c r="D128" s="18"/>
      <c r="E128" s="18"/>
      <c r="F128" s="18"/>
      <c r="G128" s="18"/>
      <c r="H128" s="18"/>
      <c r="I128" s="18"/>
    </row>
    <row r="129" spans="1:9" ht="12.75">
      <c r="A129" s="44"/>
      <c r="B129" s="81"/>
      <c r="C129" s="77" t="s">
        <v>64</v>
      </c>
      <c r="D129" s="16">
        <f>SUM(D130:D130)</f>
        <v>1317000</v>
      </c>
      <c r="E129" s="16">
        <f>SUM(E130:E130)</f>
        <v>0</v>
      </c>
      <c r="F129" s="16">
        <f>SUM(D129:E129)</f>
        <v>1317000</v>
      </c>
      <c r="G129" s="16">
        <f>SUM(G130:G130)</f>
        <v>84170</v>
      </c>
      <c r="H129" s="16">
        <f>SUM(H130:H130)</f>
        <v>0</v>
      </c>
      <c r="I129" s="16">
        <f>SUM(G129:H129)</f>
        <v>84170</v>
      </c>
    </row>
    <row r="130" spans="1:9" ht="12.75">
      <c r="A130" s="44"/>
      <c r="B130" s="81"/>
      <c r="C130" s="65" t="s">
        <v>66</v>
      </c>
      <c r="D130" s="17">
        <f>SUM(D133)</f>
        <v>1317000</v>
      </c>
      <c r="E130" s="17"/>
      <c r="F130" s="17">
        <f>SUM(D130:E130)</f>
        <v>1317000</v>
      </c>
      <c r="G130" s="17">
        <f>SUM(G133)</f>
        <v>84170</v>
      </c>
      <c r="H130" s="17"/>
      <c r="I130" s="17">
        <f>SUM(G130:H130)</f>
        <v>84170</v>
      </c>
    </row>
    <row r="131" spans="1:9" ht="25.5">
      <c r="A131" s="44"/>
      <c r="B131" s="81"/>
      <c r="C131" s="65" t="s">
        <v>589</v>
      </c>
      <c r="D131" s="17">
        <v>250000</v>
      </c>
      <c r="E131" s="17"/>
      <c r="F131" s="17">
        <f>SUM(D131:E131)</f>
        <v>250000</v>
      </c>
      <c r="G131" s="17">
        <v>15977</v>
      </c>
      <c r="H131" s="17"/>
      <c r="I131" s="17">
        <f>SUM(G131:H131)</f>
        <v>15977</v>
      </c>
    </row>
    <row r="132" spans="1:9" ht="12.75">
      <c r="A132" s="44"/>
      <c r="B132" s="81"/>
      <c r="C132" s="65"/>
      <c r="D132" s="17"/>
      <c r="E132" s="17"/>
      <c r="F132" s="17"/>
      <c r="G132" s="17"/>
      <c r="H132" s="17"/>
      <c r="I132" s="17"/>
    </row>
    <row r="133" spans="1:9" ht="12.75">
      <c r="A133" s="44"/>
      <c r="B133" s="81"/>
      <c r="C133" s="77" t="s">
        <v>65</v>
      </c>
      <c r="D133" s="16">
        <f>SUM(D134:D135)</f>
        <v>1317000</v>
      </c>
      <c r="E133" s="16">
        <f>SUM(E134:E135)</f>
        <v>0</v>
      </c>
      <c r="F133" s="16">
        <f>SUM(D133:E133)</f>
        <v>1317000</v>
      </c>
      <c r="G133" s="16">
        <f>SUM(G134:G135)</f>
        <v>84170</v>
      </c>
      <c r="H133" s="16">
        <f>SUM(H134:H135)</f>
        <v>0</v>
      </c>
      <c r="I133" s="16">
        <f>SUM(G133:H133)</f>
        <v>84170</v>
      </c>
    </row>
    <row r="134" spans="1:9" ht="12.75">
      <c r="A134" s="44"/>
      <c r="B134" s="81"/>
      <c r="C134" s="65" t="s">
        <v>67</v>
      </c>
      <c r="D134" s="17">
        <f>217000+250000</f>
        <v>467000</v>
      </c>
      <c r="E134" s="17"/>
      <c r="F134" s="17">
        <f>SUM(D134:E134)</f>
        <v>467000</v>
      </c>
      <c r="G134" s="17">
        <v>29845</v>
      </c>
      <c r="H134" s="17"/>
      <c r="I134" s="17">
        <f>SUM(G134:H134)</f>
        <v>29845</v>
      </c>
    </row>
    <row r="135" spans="1:9" ht="12.75">
      <c r="A135" s="44"/>
      <c r="B135" s="81"/>
      <c r="C135" s="65" t="s">
        <v>69</v>
      </c>
      <c r="D135" s="17">
        <v>850000</v>
      </c>
      <c r="E135" s="17"/>
      <c r="F135" s="17">
        <f>SUM(D135:E135)</f>
        <v>850000</v>
      </c>
      <c r="G135" s="17">
        <v>54325</v>
      </c>
      <c r="H135" s="17"/>
      <c r="I135" s="17">
        <f>SUM(G135:H135)</f>
        <v>54325</v>
      </c>
    </row>
    <row r="136" spans="1:9" ht="12.75">
      <c r="A136" s="44"/>
      <c r="B136" s="81"/>
      <c r="C136" s="65"/>
      <c r="D136" s="17"/>
      <c r="E136" s="17"/>
      <c r="F136" s="17"/>
      <c r="G136" s="17"/>
      <c r="H136" s="17"/>
      <c r="I136" s="17"/>
    </row>
    <row r="137" spans="1:9" ht="12.75">
      <c r="A137" s="85" t="s">
        <v>202</v>
      </c>
      <c r="B137" s="83"/>
      <c r="C137" s="77" t="s">
        <v>445</v>
      </c>
      <c r="D137" s="16"/>
      <c r="E137" s="16"/>
      <c r="F137" s="16"/>
      <c r="G137" s="16"/>
      <c r="H137" s="16"/>
      <c r="I137" s="16"/>
    </row>
    <row r="138" spans="1:9" ht="12.75">
      <c r="A138" s="84"/>
      <c r="B138" s="83"/>
      <c r="C138" s="77" t="s">
        <v>64</v>
      </c>
      <c r="D138" s="16">
        <f>SUM(D143,D150,D158)</f>
        <v>6186158</v>
      </c>
      <c r="E138" s="16">
        <f>SUM(E143,E150,E158)</f>
        <v>0</v>
      </c>
      <c r="F138" s="16">
        <f>SUM(D138:E138)</f>
        <v>6186158</v>
      </c>
      <c r="G138" s="16">
        <f>SUM(G143,G150,G158)</f>
        <v>395369</v>
      </c>
      <c r="H138" s="16">
        <f>SUM(H143,H150,H158)</f>
        <v>0</v>
      </c>
      <c r="I138" s="16">
        <f>SUM(G138:H138)</f>
        <v>395369</v>
      </c>
    </row>
    <row r="139" spans="1:9" ht="12.75">
      <c r="A139" s="84"/>
      <c r="B139" s="83"/>
      <c r="C139" s="77" t="s">
        <v>65</v>
      </c>
      <c r="D139" s="16">
        <f>SUM(D140:D140)</f>
        <v>6186158</v>
      </c>
      <c r="E139" s="16">
        <f>SUM(E140:E140)</f>
        <v>0</v>
      </c>
      <c r="F139" s="16">
        <f>SUM(D139:E139)</f>
        <v>6186158</v>
      </c>
      <c r="G139" s="16">
        <f>SUM(G140:G140)</f>
        <v>395369</v>
      </c>
      <c r="H139" s="16">
        <f>SUM(H140:H140)</f>
        <v>0</v>
      </c>
      <c r="I139" s="16">
        <f>SUM(G139:H139)</f>
        <v>395369</v>
      </c>
    </row>
    <row r="140" spans="1:9" ht="12.75">
      <c r="A140" s="44"/>
      <c r="B140" s="81"/>
      <c r="C140" s="65" t="s">
        <v>60</v>
      </c>
      <c r="D140" s="17">
        <f>SUM(D147,D154,D162)</f>
        <v>6186158</v>
      </c>
      <c r="E140" s="17">
        <f>SUM(E147,E154,E162)</f>
        <v>0</v>
      </c>
      <c r="F140" s="17">
        <f>SUM(D140:E140)</f>
        <v>6186158</v>
      </c>
      <c r="G140" s="17">
        <f>SUM(G147,G154,G162)</f>
        <v>395369</v>
      </c>
      <c r="H140" s="17">
        <f>SUM(H147,H154,H162)</f>
        <v>0</v>
      </c>
      <c r="I140" s="17">
        <f>SUM(G140:H140)</f>
        <v>395369</v>
      </c>
    </row>
    <row r="141" spans="1:9" ht="12.75">
      <c r="A141" s="82" t="s">
        <v>281</v>
      </c>
      <c r="B141" s="81"/>
      <c r="C141" s="77" t="s">
        <v>8</v>
      </c>
      <c r="D141" s="16">
        <f>SUM(D146,D153)</f>
        <v>6040200</v>
      </c>
      <c r="E141" s="16">
        <f>SUM(E146,E153)</f>
        <v>0</v>
      </c>
      <c r="F141" s="16">
        <f>SUM(D141:E141)</f>
        <v>6040200</v>
      </c>
      <c r="G141" s="16">
        <f>SUM(G146,G153)</f>
        <v>386040</v>
      </c>
      <c r="H141" s="16">
        <f>SUM(H146,H153)</f>
        <v>0</v>
      </c>
      <c r="I141" s="16">
        <f>SUM(G141:H141)</f>
        <v>386040</v>
      </c>
    </row>
    <row r="142" spans="1:9" ht="12.75">
      <c r="A142" s="89" t="s">
        <v>282</v>
      </c>
      <c r="B142" s="88" t="s">
        <v>72</v>
      </c>
      <c r="C142" s="63" t="s">
        <v>81</v>
      </c>
      <c r="D142" s="18"/>
      <c r="E142" s="18"/>
      <c r="F142" s="18"/>
      <c r="G142" s="18"/>
      <c r="H142" s="18"/>
      <c r="I142" s="18"/>
    </row>
    <row r="143" spans="1:9" ht="12.75">
      <c r="A143" s="44"/>
      <c r="B143" s="81"/>
      <c r="C143" s="77" t="s">
        <v>64</v>
      </c>
      <c r="D143" s="16">
        <f>SUM(D144)</f>
        <v>2967076</v>
      </c>
      <c r="E143" s="16">
        <f>SUM(E144)</f>
        <v>0</v>
      </c>
      <c r="F143" s="16">
        <f>SUM(D143:E143)</f>
        <v>2967076</v>
      </c>
      <c r="G143" s="16">
        <f>SUM(G144)</f>
        <v>189631</v>
      </c>
      <c r="H143" s="16">
        <f>SUM(H144)</f>
        <v>0</v>
      </c>
      <c r="I143" s="16">
        <f>SUM(G143:H143)</f>
        <v>189631</v>
      </c>
    </row>
    <row r="144" spans="1:9" ht="12.75">
      <c r="A144" s="44"/>
      <c r="B144" s="81"/>
      <c r="C144" s="65" t="s">
        <v>66</v>
      </c>
      <c r="D144" s="17">
        <f>SUM(D146)</f>
        <v>2967076</v>
      </c>
      <c r="E144" s="17"/>
      <c r="F144" s="17">
        <f>SUM(D144:E144)</f>
        <v>2967076</v>
      </c>
      <c r="G144" s="17">
        <f>SUM(G146)</f>
        <v>189631</v>
      </c>
      <c r="H144" s="17"/>
      <c r="I144" s="17">
        <f>SUM(G144:H144)</f>
        <v>189631</v>
      </c>
    </row>
    <row r="145" spans="1:9" ht="12.75">
      <c r="A145" s="44"/>
      <c r="B145" s="81"/>
      <c r="C145" s="65"/>
      <c r="D145" s="17"/>
      <c r="E145" s="17"/>
      <c r="F145" s="17"/>
      <c r="G145" s="17"/>
      <c r="H145" s="17"/>
      <c r="I145" s="17"/>
    </row>
    <row r="146" spans="1:9" ht="12.75">
      <c r="A146" s="44"/>
      <c r="B146" s="81"/>
      <c r="C146" s="77" t="s">
        <v>65</v>
      </c>
      <c r="D146" s="16">
        <f>SUM(D147:D147)</f>
        <v>2967076</v>
      </c>
      <c r="E146" s="16">
        <f>SUM(E147:E147)</f>
        <v>0</v>
      </c>
      <c r="F146" s="16">
        <f>SUM(D146:E146)</f>
        <v>2967076</v>
      </c>
      <c r="G146" s="16">
        <f>SUM(G147:G147)</f>
        <v>189631</v>
      </c>
      <c r="H146" s="16">
        <f>SUM(H147:H147)</f>
        <v>0</v>
      </c>
      <c r="I146" s="16">
        <f>SUM(G146:H146)</f>
        <v>189631</v>
      </c>
    </row>
    <row r="147" spans="1:9" ht="12.75">
      <c r="A147" s="44"/>
      <c r="B147" s="81"/>
      <c r="C147" s="65" t="s">
        <v>67</v>
      </c>
      <c r="D147" s="17">
        <v>2967076</v>
      </c>
      <c r="E147" s="17"/>
      <c r="F147" s="17">
        <f>SUM(D147:E147)</f>
        <v>2967076</v>
      </c>
      <c r="G147" s="17">
        <v>189631</v>
      </c>
      <c r="H147" s="17"/>
      <c r="I147" s="17">
        <f>SUM(G147:H147)</f>
        <v>189631</v>
      </c>
    </row>
    <row r="148" spans="1:9" ht="12.75">
      <c r="A148" s="44"/>
      <c r="B148" s="81"/>
      <c r="C148" s="65"/>
      <c r="D148" s="17"/>
      <c r="E148" s="17"/>
      <c r="F148" s="17"/>
      <c r="G148" s="17"/>
      <c r="H148" s="17"/>
      <c r="I148" s="17"/>
    </row>
    <row r="149" spans="1:9" ht="12.75">
      <c r="A149" s="90" t="s">
        <v>446</v>
      </c>
      <c r="B149" s="88" t="s">
        <v>73</v>
      </c>
      <c r="C149" s="63" t="s">
        <v>74</v>
      </c>
      <c r="D149" s="18"/>
      <c r="E149" s="18"/>
      <c r="F149" s="18"/>
      <c r="G149" s="18"/>
      <c r="H149" s="18"/>
      <c r="I149" s="18"/>
    </row>
    <row r="150" spans="1:9" ht="12.75">
      <c r="A150" s="44"/>
      <c r="B150" s="81"/>
      <c r="C150" s="77" t="s">
        <v>64</v>
      </c>
      <c r="D150" s="16">
        <f>SUM(D151)</f>
        <v>3073124</v>
      </c>
      <c r="E150" s="16">
        <f>SUM(E151)</f>
        <v>0</v>
      </c>
      <c r="F150" s="16">
        <f>SUM(D150:E150)</f>
        <v>3073124</v>
      </c>
      <c r="G150" s="16">
        <f>SUM(G151)</f>
        <v>196409</v>
      </c>
      <c r="H150" s="16">
        <f>SUM(H151)</f>
        <v>0</v>
      </c>
      <c r="I150" s="16">
        <f>SUM(G150:H150)</f>
        <v>196409</v>
      </c>
    </row>
    <row r="151" spans="1:9" ht="12.75">
      <c r="A151" s="44"/>
      <c r="B151" s="81"/>
      <c r="C151" s="65" t="s">
        <v>66</v>
      </c>
      <c r="D151" s="17">
        <f>SUM(D153)</f>
        <v>3073124</v>
      </c>
      <c r="E151" s="17"/>
      <c r="F151" s="17">
        <f>SUM(D151:E151)</f>
        <v>3073124</v>
      </c>
      <c r="G151" s="17">
        <f>SUM(G153)</f>
        <v>196409</v>
      </c>
      <c r="H151" s="17"/>
      <c r="I151" s="17">
        <f>SUM(G151:H151)</f>
        <v>196409</v>
      </c>
    </row>
    <row r="152" spans="1:9" ht="12.75">
      <c r="A152" s="44"/>
      <c r="B152" s="81"/>
      <c r="C152" s="65"/>
      <c r="D152" s="17"/>
      <c r="E152" s="17"/>
      <c r="F152" s="17"/>
      <c r="G152" s="17"/>
      <c r="H152" s="17"/>
      <c r="I152" s="17"/>
    </row>
    <row r="153" spans="1:9" ht="12.75">
      <c r="A153" s="44"/>
      <c r="B153" s="81"/>
      <c r="C153" s="77" t="s">
        <v>65</v>
      </c>
      <c r="D153" s="16">
        <f>SUM(D154:D154)</f>
        <v>3073124</v>
      </c>
      <c r="E153" s="16">
        <f>SUM(E154:E154)</f>
        <v>0</v>
      </c>
      <c r="F153" s="16">
        <f>SUM(D153:E153)</f>
        <v>3073124</v>
      </c>
      <c r="G153" s="16">
        <f>SUM(G154:G154)</f>
        <v>196409</v>
      </c>
      <c r="H153" s="16">
        <f>SUM(H154:H154)</f>
        <v>0</v>
      </c>
      <c r="I153" s="16">
        <f>SUM(G153:H153)</f>
        <v>196409</v>
      </c>
    </row>
    <row r="154" spans="1:9" ht="12.75">
      <c r="A154" s="44"/>
      <c r="B154" s="81"/>
      <c r="C154" s="65" t="s">
        <v>67</v>
      </c>
      <c r="D154" s="17">
        <v>3073124</v>
      </c>
      <c r="E154" s="17"/>
      <c r="F154" s="17">
        <f>SUM(D154:E154)</f>
        <v>3073124</v>
      </c>
      <c r="G154" s="17">
        <v>196409</v>
      </c>
      <c r="H154" s="17"/>
      <c r="I154" s="17">
        <f>SUM(G154:H154)</f>
        <v>196409</v>
      </c>
    </row>
    <row r="155" spans="1:9" ht="12.75">
      <c r="A155" s="44"/>
      <c r="B155" s="81"/>
      <c r="C155" s="65"/>
      <c r="D155" s="17"/>
      <c r="E155" s="17"/>
      <c r="F155" s="17"/>
      <c r="G155" s="17"/>
      <c r="H155" s="17"/>
      <c r="I155" s="17"/>
    </row>
    <row r="156" spans="1:9" ht="12.75">
      <c r="A156" s="45" t="s">
        <v>530</v>
      </c>
      <c r="B156" s="81"/>
      <c r="C156" s="77" t="s">
        <v>10</v>
      </c>
      <c r="D156" s="16">
        <f>SUM(D161)</f>
        <v>145958</v>
      </c>
      <c r="E156" s="16"/>
      <c r="F156" s="16">
        <f>SUM(D156:E156)</f>
        <v>145958</v>
      </c>
      <c r="G156" s="16">
        <f>SUM(G161)</f>
        <v>9329</v>
      </c>
      <c r="H156" s="16"/>
      <c r="I156" s="16">
        <f>SUM(G156:H156)</f>
        <v>9329</v>
      </c>
    </row>
    <row r="157" spans="1:9" ht="12.75">
      <c r="A157" s="45" t="s">
        <v>531</v>
      </c>
      <c r="B157" s="88" t="s">
        <v>171</v>
      </c>
      <c r="C157" s="63" t="s">
        <v>172</v>
      </c>
      <c r="D157" s="18"/>
      <c r="E157" s="18"/>
      <c r="F157" s="18"/>
      <c r="G157" s="18"/>
      <c r="H157" s="18"/>
      <c r="I157" s="18"/>
    </row>
    <row r="158" spans="1:9" ht="12.75">
      <c r="A158" s="44"/>
      <c r="B158" s="81"/>
      <c r="C158" s="77" t="s">
        <v>64</v>
      </c>
      <c r="D158" s="16">
        <f>SUM(D159)</f>
        <v>145958</v>
      </c>
      <c r="E158" s="16">
        <f>SUM(E159)</f>
        <v>0</v>
      </c>
      <c r="F158" s="16">
        <f>SUM(D158:E158)</f>
        <v>145958</v>
      </c>
      <c r="G158" s="16">
        <f>SUM(G159)</f>
        <v>9329</v>
      </c>
      <c r="H158" s="16">
        <f>SUM(H159)</f>
        <v>0</v>
      </c>
      <c r="I158" s="16">
        <f>SUM(G158:H158)</f>
        <v>9329</v>
      </c>
    </row>
    <row r="159" spans="1:9" ht="12.75">
      <c r="A159" s="44"/>
      <c r="B159" s="81"/>
      <c r="C159" s="65" t="s">
        <v>66</v>
      </c>
      <c r="D159" s="17">
        <f>SUM(D162)</f>
        <v>145958</v>
      </c>
      <c r="E159" s="17"/>
      <c r="F159" s="17">
        <f>SUM(D159:E159)</f>
        <v>145958</v>
      </c>
      <c r="G159" s="17">
        <f>SUM(G162)</f>
        <v>9329</v>
      </c>
      <c r="H159" s="17"/>
      <c r="I159" s="17">
        <f>SUM(G159:H159)</f>
        <v>9329</v>
      </c>
    </row>
    <row r="160" spans="1:9" ht="12.75">
      <c r="A160" s="44"/>
      <c r="B160" s="81"/>
      <c r="C160" s="65"/>
      <c r="D160" s="17"/>
      <c r="E160" s="17"/>
      <c r="F160" s="17"/>
      <c r="G160" s="17"/>
      <c r="H160" s="17"/>
      <c r="I160" s="17"/>
    </row>
    <row r="161" spans="1:9" ht="12.75">
      <c r="A161" s="44"/>
      <c r="B161" s="81"/>
      <c r="C161" s="77" t="s">
        <v>65</v>
      </c>
      <c r="D161" s="16">
        <f>SUM(D162:D162)</f>
        <v>145958</v>
      </c>
      <c r="E161" s="16">
        <f>SUM(E162:E162)</f>
        <v>0</v>
      </c>
      <c r="F161" s="16">
        <f>SUM(D161:E161)</f>
        <v>145958</v>
      </c>
      <c r="G161" s="16">
        <f>SUM(G162:G162)</f>
        <v>9329</v>
      </c>
      <c r="H161" s="16">
        <f>SUM(H162:H162)</f>
        <v>0</v>
      </c>
      <c r="I161" s="16">
        <f>SUM(G161:H161)</f>
        <v>9329</v>
      </c>
    </row>
    <row r="162" spans="1:9" ht="12.75">
      <c r="A162" s="44"/>
      <c r="B162" s="81"/>
      <c r="C162" s="65" t="s">
        <v>67</v>
      </c>
      <c r="D162" s="17">
        <v>145958</v>
      </c>
      <c r="E162" s="17"/>
      <c r="F162" s="17">
        <f>SUM(D162:E162)</f>
        <v>145958</v>
      </c>
      <c r="G162" s="17">
        <v>9329</v>
      </c>
      <c r="H162" s="17"/>
      <c r="I162" s="17">
        <f>SUM(G162:H162)</f>
        <v>9329</v>
      </c>
    </row>
    <row r="163" spans="1:9" ht="12.75">
      <c r="A163" s="44"/>
      <c r="B163" s="81"/>
      <c r="C163" s="65"/>
      <c r="D163" s="17"/>
      <c r="E163" s="17"/>
      <c r="F163" s="17"/>
      <c r="G163" s="17"/>
      <c r="H163" s="17"/>
      <c r="I163" s="17"/>
    </row>
    <row r="164" spans="1:9" ht="12.75">
      <c r="A164" s="82" t="s">
        <v>203</v>
      </c>
      <c r="B164" s="83"/>
      <c r="C164" s="77" t="s">
        <v>166</v>
      </c>
      <c r="D164" s="17"/>
      <c r="E164" s="17"/>
      <c r="F164" s="17"/>
      <c r="G164" s="17"/>
      <c r="H164" s="17"/>
      <c r="I164" s="17"/>
    </row>
    <row r="165" spans="1:9" ht="12.75">
      <c r="A165" s="45"/>
      <c r="B165" s="81"/>
      <c r="C165" s="77" t="s">
        <v>64</v>
      </c>
      <c r="D165" s="16">
        <f>SUM(D170,D178,D188)</f>
        <v>4057000</v>
      </c>
      <c r="E165" s="16">
        <f>SUM(E170,E178,E188)</f>
        <v>818009</v>
      </c>
      <c r="F165" s="16">
        <f>SUM(D165:E165)</f>
        <v>4875009</v>
      </c>
      <c r="G165" s="16">
        <f>SUM(G170,G178,G188)</f>
        <v>259291</v>
      </c>
      <c r="H165" s="16">
        <f>SUM(H170,H178,H188)</f>
        <v>52281</v>
      </c>
      <c r="I165" s="16">
        <f>SUM(G165:H165)</f>
        <v>311572</v>
      </c>
    </row>
    <row r="166" spans="1:9" ht="12.75">
      <c r="A166" s="45"/>
      <c r="B166" s="81"/>
      <c r="C166" s="77" t="s">
        <v>65</v>
      </c>
      <c r="D166" s="16">
        <f>SUM(D167:D167)</f>
        <v>4057000</v>
      </c>
      <c r="E166" s="16">
        <f>SUM(E167:E167)</f>
        <v>818009</v>
      </c>
      <c r="F166" s="16">
        <f>SUM(D166:E166)</f>
        <v>4875009</v>
      </c>
      <c r="G166" s="16">
        <f>SUM(G167:G167)</f>
        <v>259291</v>
      </c>
      <c r="H166" s="16">
        <f>SUM(H167:H167)</f>
        <v>52281</v>
      </c>
      <c r="I166" s="16">
        <f>SUM(G166:H166)</f>
        <v>311572</v>
      </c>
    </row>
    <row r="167" spans="1:9" ht="12.75">
      <c r="A167" s="45"/>
      <c r="B167" s="81"/>
      <c r="C167" s="65" t="s">
        <v>60</v>
      </c>
      <c r="D167" s="17">
        <f>SUM(D174,D184,D192)</f>
        <v>4057000</v>
      </c>
      <c r="E167" s="17">
        <f>SUM(E174,E184,E192)</f>
        <v>818009</v>
      </c>
      <c r="F167" s="17">
        <f>SUM(D167:E167)</f>
        <v>4875009</v>
      </c>
      <c r="G167" s="17">
        <f>SUM(G174,G184,G192)</f>
        <v>259291</v>
      </c>
      <c r="H167" s="17">
        <f>SUM(H174,H184,H192)</f>
        <v>52281</v>
      </c>
      <c r="I167" s="16">
        <f>SUM(G167:H167)</f>
        <v>311572</v>
      </c>
    </row>
    <row r="168" spans="1:9" ht="12.75">
      <c r="A168" s="82" t="s">
        <v>283</v>
      </c>
      <c r="B168" s="81"/>
      <c r="C168" s="77" t="s">
        <v>8</v>
      </c>
      <c r="D168" s="16">
        <f>SUM(D173)</f>
        <v>2901000</v>
      </c>
      <c r="E168" s="16">
        <f>SUM(E173)</f>
        <v>0</v>
      </c>
      <c r="F168" s="16">
        <f>SUM(D168:E168)</f>
        <v>2901000</v>
      </c>
      <c r="G168" s="16">
        <f>SUM(G173)</f>
        <v>185409</v>
      </c>
      <c r="H168" s="16">
        <f>SUM(H173)</f>
        <v>0</v>
      </c>
      <c r="I168" s="16">
        <f>SUM(G168:H168)</f>
        <v>185409</v>
      </c>
    </row>
    <row r="169" spans="1:9" ht="12.75">
      <c r="A169" s="89" t="s">
        <v>284</v>
      </c>
      <c r="B169" s="88" t="s">
        <v>72</v>
      </c>
      <c r="C169" s="63" t="s">
        <v>81</v>
      </c>
      <c r="D169" s="18"/>
      <c r="E169" s="18"/>
      <c r="F169" s="18"/>
      <c r="G169" s="18"/>
      <c r="H169" s="18"/>
      <c r="I169" s="18"/>
    </row>
    <row r="170" spans="1:9" ht="12.75">
      <c r="A170" s="44"/>
      <c r="B170" s="81"/>
      <c r="C170" s="77" t="s">
        <v>64</v>
      </c>
      <c r="D170" s="16">
        <f>SUM(D171)</f>
        <v>2901000</v>
      </c>
      <c r="E170" s="16">
        <f>SUM(E171)</f>
        <v>0</v>
      </c>
      <c r="F170" s="16">
        <f>SUM(D170:E170)</f>
        <v>2901000</v>
      </c>
      <c r="G170" s="16">
        <f>SUM(G171)</f>
        <v>185409</v>
      </c>
      <c r="H170" s="16">
        <f>SUM(H171)</f>
        <v>0</v>
      </c>
      <c r="I170" s="16">
        <f>SUM(G170:H170)</f>
        <v>185409</v>
      </c>
    </row>
    <row r="171" spans="1:9" ht="12.75">
      <c r="A171" s="44"/>
      <c r="B171" s="81"/>
      <c r="C171" s="65" t="s">
        <v>66</v>
      </c>
      <c r="D171" s="17">
        <f>SUM(D173)</f>
        <v>2901000</v>
      </c>
      <c r="E171" s="17"/>
      <c r="F171" s="17">
        <f>SUM(D171:E171)</f>
        <v>2901000</v>
      </c>
      <c r="G171" s="17">
        <f>SUM(G173)</f>
        <v>185409</v>
      </c>
      <c r="H171" s="17"/>
      <c r="I171" s="17">
        <f>SUM(G171:H171)</f>
        <v>185409</v>
      </c>
    </row>
    <row r="172" spans="1:9" ht="12.75">
      <c r="A172" s="44"/>
      <c r="B172" s="81"/>
      <c r="C172" s="65"/>
      <c r="D172" s="17"/>
      <c r="E172" s="17"/>
      <c r="F172" s="17"/>
      <c r="G172" s="17"/>
      <c r="H172" s="17"/>
      <c r="I172" s="17"/>
    </row>
    <row r="173" spans="1:9" ht="12.75">
      <c r="A173" s="44"/>
      <c r="B173" s="81"/>
      <c r="C173" s="77" t="s">
        <v>65</v>
      </c>
      <c r="D173" s="16">
        <f>SUM(D174:D174)</f>
        <v>2901000</v>
      </c>
      <c r="E173" s="16">
        <f>SUM(E174:E174)</f>
        <v>0</v>
      </c>
      <c r="F173" s="16">
        <f>SUM(D173:E173)</f>
        <v>2901000</v>
      </c>
      <c r="G173" s="16">
        <f>SUM(G174:G174)</f>
        <v>185409</v>
      </c>
      <c r="H173" s="16">
        <f>SUM(H174:H174)</f>
        <v>0</v>
      </c>
      <c r="I173" s="16">
        <f>SUM(G173:H173)</f>
        <v>185409</v>
      </c>
    </row>
    <row r="174" spans="1:9" ht="12.75">
      <c r="A174" s="44"/>
      <c r="B174" s="81"/>
      <c r="C174" s="65" t="s">
        <v>67</v>
      </c>
      <c r="D174" s="17">
        <v>2901000</v>
      </c>
      <c r="E174" s="17"/>
      <c r="F174" s="17">
        <f>SUM(D174:E174)</f>
        <v>2901000</v>
      </c>
      <c r="G174" s="17">
        <v>185409</v>
      </c>
      <c r="H174" s="17"/>
      <c r="I174" s="17">
        <f>SUM(G174:H174)</f>
        <v>185409</v>
      </c>
    </row>
    <row r="175" spans="1:9" ht="12.75">
      <c r="A175" s="44"/>
      <c r="B175" s="81"/>
      <c r="C175" s="65"/>
      <c r="D175" s="17"/>
      <c r="E175" s="17"/>
      <c r="F175" s="17"/>
      <c r="G175" s="17"/>
      <c r="H175" s="17"/>
      <c r="I175" s="17"/>
    </row>
    <row r="176" spans="1:9" ht="12.75">
      <c r="A176" s="82" t="s">
        <v>285</v>
      </c>
      <c r="B176" s="83"/>
      <c r="C176" s="77" t="s">
        <v>10</v>
      </c>
      <c r="D176" s="16">
        <f>SUM(D183)</f>
        <v>999000</v>
      </c>
      <c r="E176" s="16">
        <f>SUM(E183)</f>
        <v>818009</v>
      </c>
      <c r="F176" s="16">
        <f>SUM(D176:E176)</f>
        <v>1817009</v>
      </c>
      <c r="G176" s="16">
        <f>SUM(G183)</f>
        <v>63848</v>
      </c>
      <c r="H176" s="16">
        <f>SUM(H183)</f>
        <v>52281</v>
      </c>
      <c r="I176" s="16">
        <f>SUM(G176:H176)</f>
        <v>116129</v>
      </c>
    </row>
    <row r="177" spans="1:9" ht="25.5">
      <c r="A177" s="89" t="s">
        <v>286</v>
      </c>
      <c r="B177" s="88" t="s">
        <v>155</v>
      </c>
      <c r="C177" s="63" t="s">
        <v>167</v>
      </c>
      <c r="D177" s="18"/>
      <c r="E177" s="18"/>
      <c r="F177" s="18"/>
      <c r="G177" s="18"/>
      <c r="H177" s="18"/>
      <c r="I177" s="18"/>
    </row>
    <row r="178" spans="1:9" ht="12.75">
      <c r="A178" s="44"/>
      <c r="B178" s="81"/>
      <c r="C178" s="77" t="s">
        <v>64</v>
      </c>
      <c r="D178" s="16">
        <f>SUM(D179:D181)</f>
        <v>999000</v>
      </c>
      <c r="E178" s="16">
        <f>SUM(E179:E181)</f>
        <v>818009</v>
      </c>
      <c r="F178" s="16">
        <f>SUM(D178:E178)</f>
        <v>1817009</v>
      </c>
      <c r="G178" s="16">
        <f>SUM(G179:G181)</f>
        <v>63848</v>
      </c>
      <c r="H178" s="16">
        <f>SUM(H179:H181)</f>
        <v>52281</v>
      </c>
      <c r="I178" s="16">
        <f>SUM(G178:H178)</f>
        <v>116129</v>
      </c>
    </row>
    <row r="179" spans="1:9" ht="12.75">
      <c r="A179" s="44"/>
      <c r="B179" s="81"/>
      <c r="C179" s="65" t="s">
        <v>66</v>
      </c>
      <c r="D179" s="17">
        <f>SUM(D183)</f>
        <v>999000</v>
      </c>
      <c r="E179" s="17"/>
      <c r="F179" s="17">
        <f>SUM(D179:E179)</f>
        <v>999000</v>
      </c>
      <c r="G179" s="17">
        <f>SUM(G183)</f>
        <v>63848</v>
      </c>
      <c r="H179" s="17"/>
      <c r="I179" s="17">
        <f>SUM(G179:H179)</f>
        <v>63848</v>
      </c>
    </row>
    <row r="180" spans="1:9" ht="12.75">
      <c r="A180" s="44"/>
      <c r="B180" s="81"/>
      <c r="C180" s="65" t="s">
        <v>561</v>
      </c>
      <c r="D180" s="17"/>
      <c r="E180" s="17">
        <v>618009</v>
      </c>
      <c r="F180" s="17">
        <f>SUM(D180:E180)</f>
        <v>618009</v>
      </c>
      <c r="G180" s="17"/>
      <c r="H180" s="17">
        <v>39498</v>
      </c>
      <c r="I180" s="17">
        <f>SUM(G180:H180)</f>
        <v>39498</v>
      </c>
    </row>
    <row r="181" spans="1:9" ht="12.75">
      <c r="A181" s="44"/>
      <c r="B181" s="81"/>
      <c r="C181" s="65" t="s">
        <v>224</v>
      </c>
      <c r="D181" s="17"/>
      <c r="E181" s="17">
        <v>200000</v>
      </c>
      <c r="F181" s="17">
        <f>SUM(D181:E181)</f>
        <v>200000</v>
      </c>
      <c r="G181" s="17"/>
      <c r="H181" s="17">
        <v>12783</v>
      </c>
      <c r="I181" s="17">
        <f>SUM(G181:H181)</f>
        <v>12783</v>
      </c>
    </row>
    <row r="182" spans="1:9" ht="12.75">
      <c r="A182" s="44"/>
      <c r="B182" s="81"/>
      <c r="C182" s="65"/>
      <c r="D182" s="17"/>
      <c r="E182" s="17"/>
      <c r="F182" s="17"/>
      <c r="G182" s="17"/>
      <c r="H182" s="17"/>
      <c r="I182" s="17"/>
    </row>
    <row r="183" spans="1:9" ht="12.75">
      <c r="A183" s="44"/>
      <c r="B183" s="81"/>
      <c r="C183" s="77" t="s">
        <v>65</v>
      </c>
      <c r="D183" s="16">
        <f>SUM(D184:D184)</f>
        <v>999000</v>
      </c>
      <c r="E183" s="16">
        <f>SUM(E184:E184)</f>
        <v>818009</v>
      </c>
      <c r="F183" s="16">
        <f>SUM(D183:E183)</f>
        <v>1817009</v>
      </c>
      <c r="G183" s="16">
        <f>SUM(G184:G184)</f>
        <v>63848</v>
      </c>
      <c r="H183" s="16">
        <f>SUM(H184:H184)</f>
        <v>52281</v>
      </c>
      <c r="I183" s="16">
        <f>SUM(G183:H183)</f>
        <v>116129</v>
      </c>
    </row>
    <row r="184" spans="1:9" ht="12.75">
      <c r="A184" s="44"/>
      <c r="B184" s="81"/>
      <c r="C184" s="65" t="s">
        <v>67</v>
      </c>
      <c r="D184" s="17">
        <v>999000</v>
      </c>
      <c r="E184" s="17">
        <v>818009</v>
      </c>
      <c r="F184" s="17">
        <f>SUM(D184:E184)</f>
        <v>1817009</v>
      </c>
      <c r="G184" s="17">
        <v>63848</v>
      </c>
      <c r="H184" s="17">
        <v>52281</v>
      </c>
      <c r="I184" s="17">
        <f>SUM(G184:H184)</f>
        <v>116129</v>
      </c>
    </row>
    <row r="185" spans="1:9" ht="12.75">
      <c r="A185" s="44"/>
      <c r="B185" s="81"/>
      <c r="C185" s="65"/>
      <c r="D185" s="17"/>
      <c r="E185" s="17"/>
      <c r="F185" s="17"/>
      <c r="G185" s="17"/>
      <c r="H185" s="17"/>
      <c r="I185" s="17"/>
    </row>
    <row r="186" spans="1:9" ht="12.75">
      <c r="A186" s="82" t="s">
        <v>447</v>
      </c>
      <c r="B186" s="83"/>
      <c r="C186" s="77" t="s">
        <v>515</v>
      </c>
      <c r="D186" s="16">
        <f>SUM(D191)</f>
        <v>157000</v>
      </c>
      <c r="E186" s="16">
        <f>SUM(E191)</f>
        <v>0</v>
      </c>
      <c r="F186" s="16">
        <f>SUM(D186:E186)</f>
        <v>157000</v>
      </c>
      <c r="G186" s="16">
        <f>SUM(G191)</f>
        <v>10034</v>
      </c>
      <c r="H186" s="16">
        <f>SUM(H191)</f>
        <v>0</v>
      </c>
      <c r="I186" s="16">
        <f>SUM(G186:H186)</f>
        <v>10034</v>
      </c>
    </row>
    <row r="187" spans="1:9" ht="12.75">
      <c r="A187" s="89" t="s">
        <v>448</v>
      </c>
      <c r="B187" s="88" t="s">
        <v>113</v>
      </c>
      <c r="C187" s="63" t="s">
        <v>168</v>
      </c>
      <c r="D187" s="18"/>
      <c r="E187" s="18"/>
      <c r="F187" s="18"/>
      <c r="G187" s="18"/>
      <c r="H187" s="18"/>
      <c r="I187" s="18"/>
    </row>
    <row r="188" spans="1:9" ht="12.75">
      <c r="A188" s="44"/>
      <c r="B188" s="81"/>
      <c r="C188" s="77" t="s">
        <v>64</v>
      </c>
      <c r="D188" s="16">
        <f>SUM(D189:D189)</f>
        <v>157000</v>
      </c>
      <c r="E188" s="16">
        <f>SUM(E189:E189)</f>
        <v>0</v>
      </c>
      <c r="F188" s="16">
        <f>SUM(D188:E188)</f>
        <v>157000</v>
      </c>
      <c r="G188" s="16">
        <f>SUM(G189:G189)</f>
        <v>10034</v>
      </c>
      <c r="H188" s="16">
        <f>SUM(H189:H189)</f>
        <v>0</v>
      </c>
      <c r="I188" s="16">
        <f>SUM(G188:H188)</f>
        <v>10034</v>
      </c>
    </row>
    <row r="189" spans="1:9" ht="12.75">
      <c r="A189" s="44"/>
      <c r="B189" s="81"/>
      <c r="C189" s="65" t="s">
        <v>66</v>
      </c>
      <c r="D189" s="17">
        <f>SUM(D191)</f>
        <v>157000</v>
      </c>
      <c r="E189" s="17"/>
      <c r="F189" s="17">
        <f>SUM(D189:E189)</f>
        <v>157000</v>
      </c>
      <c r="G189" s="17">
        <f>SUM(G191)</f>
        <v>10034</v>
      </c>
      <c r="H189" s="17"/>
      <c r="I189" s="17">
        <f>SUM(G189:H189)</f>
        <v>10034</v>
      </c>
    </row>
    <row r="190" spans="1:9" ht="12.75">
      <c r="A190" s="44"/>
      <c r="B190" s="81"/>
      <c r="C190" s="65"/>
      <c r="D190" s="17"/>
      <c r="E190" s="17"/>
      <c r="F190" s="17"/>
      <c r="G190" s="17"/>
      <c r="H190" s="17"/>
      <c r="I190" s="17"/>
    </row>
    <row r="191" spans="1:9" ht="12.75">
      <c r="A191" s="44"/>
      <c r="B191" s="81"/>
      <c r="C191" s="77" t="s">
        <v>65</v>
      </c>
      <c r="D191" s="16">
        <f>SUM(D192:D192)</f>
        <v>157000</v>
      </c>
      <c r="E191" s="16">
        <f>SUM(E192:E192)</f>
        <v>0</v>
      </c>
      <c r="F191" s="16">
        <f>SUM(D191:E191)</f>
        <v>157000</v>
      </c>
      <c r="G191" s="16">
        <f>SUM(G192:G192)</f>
        <v>10034</v>
      </c>
      <c r="H191" s="16">
        <f>SUM(H192:H192)</f>
        <v>0</v>
      </c>
      <c r="I191" s="16">
        <f>SUM(G191:H191)</f>
        <v>10034</v>
      </c>
    </row>
    <row r="192" spans="1:9" ht="12.75">
      <c r="A192" s="44"/>
      <c r="B192" s="81"/>
      <c r="C192" s="65" t="s">
        <v>67</v>
      </c>
      <c r="D192" s="17">
        <v>157000</v>
      </c>
      <c r="E192" s="17"/>
      <c r="F192" s="17">
        <f>SUM(D192:E192)</f>
        <v>157000</v>
      </c>
      <c r="G192" s="17">
        <v>10034</v>
      </c>
      <c r="H192" s="17"/>
      <c r="I192" s="17">
        <f>SUM(G192:H192)</f>
        <v>10034</v>
      </c>
    </row>
    <row r="193" spans="1:9" ht="12.75">
      <c r="A193" s="44"/>
      <c r="B193" s="81"/>
      <c r="C193" s="65"/>
      <c r="D193" s="17"/>
      <c r="E193" s="17"/>
      <c r="F193" s="17"/>
      <c r="G193" s="17"/>
      <c r="H193" s="17"/>
      <c r="I193" s="17"/>
    </row>
    <row r="194" spans="1:9" ht="12.75">
      <c r="A194" s="82" t="s">
        <v>204</v>
      </c>
      <c r="B194" s="83"/>
      <c r="C194" s="77" t="s">
        <v>92</v>
      </c>
      <c r="D194" s="17"/>
      <c r="E194" s="17"/>
      <c r="F194" s="17"/>
      <c r="G194" s="17"/>
      <c r="H194" s="17"/>
      <c r="I194" s="17"/>
    </row>
    <row r="195" spans="1:9" ht="12.75">
      <c r="A195" s="45"/>
      <c r="B195" s="81"/>
      <c r="C195" s="77" t="s">
        <v>64</v>
      </c>
      <c r="D195" s="16">
        <f>SUM(D201,D208,D217,D225,D236,D246,D257,D266,D279,D289)</f>
        <v>645116704</v>
      </c>
      <c r="E195" s="16">
        <f>SUM(E201,E208,E217,E225,E236,E246,E257,E266,E279,E289)</f>
        <v>101646750</v>
      </c>
      <c r="F195" s="16">
        <f>SUM(D195:E195)</f>
        <v>746763454</v>
      </c>
      <c r="G195" s="16">
        <f>SUM(G201,G208,G217,G225,G236,G246,G257,G266,G279,G289)</f>
        <v>41230475</v>
      </c>
      <c r="H195" s="16">
        <f>SUM(H201,H208,H217,H225,H236,H246,H257,H266,H279,H289)</f>
        <v>6496413</v>
      </c>
      <c r="I195" s="16">
        <f>SUM(G195:H195)</f>
        <v>47726888</v>
      </c>
    </row>
    <row r="196" spans="1:9" ht="12.75">
      <c r="A196" s="45"/>
      <c r="B196" s="81"/>
      <c r="C196" s="77" t="s">
        <v>65</v>
      </c>
      <c r="D196" s="16">
        <f>SUM(D197:D198)</f>
        <v>645116704</v>
      </c>
      <c r="E196" s="16">
        <f>SUM(E197:E198)</f>
        <v>101646750</v>
      </c>
      <c r="F196" s="16">
        <f>SUM(D196:E196)</f>
        <v>746763454</v>
      </c>
      <c r="G196" s="16">
        <f>SUM(G197:G198)</f>
        <v>41230475</v>
      </c>
      <c r="H196" s="16">
        <f>SUM(H197:H198)</f>
        <v>6496413</v>
      </c>
      <c r="I196" s="16">
        <f>SUM(G196:H196)</f>
        <v>47726888</v>
      </c>
    </row>
    <row r="197" spans="1:9" ht="12.75">
      <c r="A197" s="45"/>
      <c r="B197" s="81"/>
      <c r="C197" s="65" t="s">
        <v>60</v>
      </c>
      <c r="D197" s="17">
        <f>SUM(D205,D212,D221,D232,D243,D254,D263,D275,D286,D294)</f>
        <v>639044995</v>
      </c>
      <c r="E197" s="17">
        <f>SUM(E205,E212,E221,E232,E243,E254,E263,E275,E286,E294)</f>
        <v>45991750</v>
      </c>
      <c r="F197" s="17">
        <f>SUM(D197:E197)</f>
        <v>685036745</v>
      </c>
      <c r="G197" s="17">
        <f>SUM(G205,G212,G221,G232,G243,G254,G263,G275,G286,G294)</f>
        <v>40842422</v>
      </c>
      <c r="H197" s="17">
        <f>SUM(H205,H212,H221,H232,H243,H254,H263,H275,H286,H294)</f>
        <v>2939410</v>
      </c>
      <c r="I197" s="17">
        <f>SUM(G197:H197)</f>
        <v>43781832</v>
      </c>
    </row>
    <row r="198" spans="1:9" ht="25.5">
      <c r="A198" s="45"/>
      <c r="B198" s="81"/>
      <c r="C198" s="65" t="s">
        <v>708</v>
      </c>
      <c r="D198" s="17">
        <f>SUM(D213,D233,D276)</f>
        <v>6071709</v>
      </c>
      <c r="E198" s="17">
        <f>SUM(E213,E233,E276)</f>
        <v>55655000</v>
      </c>
      <c r="F198" s="17">
        <f>SUM(D198:E198)</f>
        <v>61726709</v>
      </c>
      <c r="G198" s="17">
        <f>SUM(G213,G233,G276)</f>
        <v>388053</v>
      </c>
      <c r="H198" s="17">
        <f>SUM(H213,H233,H276)</f>
        <v>3557003</v>
      </c>
      <c r="I198" s="17">
        <f>SUM(G198:H198)</f>
        <v>3945056</v>
      </c>
    </row>
    <row r="199" spans="1:9" ht="12.75">
      <c r="A199" s="82" t="s">
        <v>288</v>
      </c>
      <c r="B199" s="81"/>
      <c r="C199" s="77" t="s">
        <v>8</v>
      </c>
      <c r="D199" s="16">
        <f>SUM(D204,D211)</f>
        <v>14586709</v>
      </c>
      <c r="E199" s="16">
        <f>SUM(E204)</f>
        <v>0</v>
      </c>
      <c r="F199" s="16">
        <f>SUM(D199:E199)</f>
        <v>14586709</v>
      </c>
      <c r="G199" s="16">
        <f>SUM(G204,G211)</f>
        <v>932263</v>
      </c>
      <c r="H199" s="16">
        <f>SUM(H204)</f>
        <v>0</v>
      </c>
      <c r="I199" s="16">
        <f>SUM(G199:H199)</f>
        <v>932263</v>
      </c>
    </row>
    <row r="200" spans="1:9" ht="12.75">
      <c r="A200" s="89" t="s">
        <v>289</v>
      </c>
      <c r="B200" s="88" t="s">
        <v>72</v>
      </c>
      <c r="C200" s="63" t="s">
        <v>81</v>
      </c>
      <c r="D200" s="18"/>
      <c r="E200" s="18"/>
      <c r="F200" s="18"/>
      <c r="G200" s="18"/>
      <c r="H200" s="18"/>
      <c r="I200" s="18"/>
    </row>
    <row r="201" spans="1:9" ht="12.75">
      <c r="A201" s="44"/>
      <c r="B201" s="81"/>
      <c r="C201" s="77" t="s">
        <v>64</v>
      </c>
      <c r="D201" s="16">
        <f>SUM(D202:D202)</f>
        <v>7909000</v>
      </c>
      <c r="E201" s="16">
        <f>SUM(E202:E202)</f>
        <v>0</v>
      </c>
      <c r="F201" s="16">
        <f>SUM(D201:E201)</f>
        <v>7909000</v>
      </c>
      <c r="G201" s="16">
        <f>SUM(G202:G202)</f>
        <v>505479</v>
      </c>
      <c r="H201" s="16">
        <f>SUM(H202:H202)</f>
        <v>0</v>
      </c>
      <c r="I201" s="16">
        <f>SUM(G201:H201)</f>
        <v>505479</v>
      </c>
    </row>
    <row r="202" spans="1:9" ht="12.75">
      <c r="A202" s="44"/>
      <c r="B202" s="81"/>
      <c r="C202" s="65" t="s">
        <v>66</v>
      </c>
      <c r="D202" s="17">
        <f>SUM(D204)</f>
        <v>7909000</v>
      </c>
      <c r="E202" s="17"/>
      <c r="F202" s="17">
        <f>SUM(D202:E202)</f>
        <v>7909000</v>
      </c>
      <c r="G202" s="17">
        <f>SUM(G204)</f>
        <v>505479</v>
      </c>
      <c r="H202" s="17"/>
      <c r="I202" s="17">
        <f>SUM(G202:H202)</f>
        <v>505479</v>
      </c>
    </row>
    <row r="203" spans="1:9" ht="12.75">
      <c r="A203" s="44"/>
      <c r="B203" s="81"/>
      <c r="C203" s="65"/>
      <c r="D203" s="17"/>
      <c r="E203" s="17"/>
      <c r="F203" s="17"/>
      <c r="G203" s="17"/>
      <c r="H203" s="17"/>
      <c r="I203" s="17"/>
    </row>
    <row r="204" spans="1:9" ht="12.75">
      <c r="A204" s="44"/>
      <c r="B204" s="81"/>
      <c r="C204" s="77" t="s">
        <v>65</v>
      </c>
      <c r="D204" s="16">
        <f>SUM(D205:D205)</f>
        <v>7909000</v>
      </c>
      <c r="E204" s="16">
        <f>SUM(E205:E205)</f>
        <v>0</v>
      </c>
      <c r="F204" s="16">
        <f>SUM(D204:E204)</f>
        <v>7909000</v>
      </c>
      <c r="G204" s="16">
        <f>SUM(G205:G205)</f>
        <v>505479</v>
      </c>
      <c r="H204" s="16">
        <f>SUM(H205:H205)</f>
        <v>0</v>
      </c>
      <c r="I204" s="16">
        <f>SUM(G204:H204)</f>
        <v>505479</v>
      </c>
    </row>
    <row r="205" spans="1:9" ht="12.75">
      <c r="A205" s="44"/>
      <c r="B205" s="81"/>
      <c r="C205" s="65" t="s">
        <v>67</v>
      </c>
      <c r="D205" s="17">
        <v>7909000</v>
      </c>
      <c r="E205" s="17"/>
      <c r="F205" s="17">
        <f>SUM(D205:E205)</f>
        <v>7909000</v>
      </c>
      <c r="G205" s="17">
        <v>505479</v>
      </c>
      <c r="H205" s="17"/>
      <c r="I205" s="17">
        <f>SUM(G205:H205)</f>
        <v>505479</v>
      </c>
    </row>
    <row r="206" spans="1:9" ht="12.75">
      <c r="A206" s="44"/>
      <c r="B206" s="81"/>
      <c r="C206" s="65"/>
      <c r="D206" s="17"/>
      <c r="E206" s="17"/>
      <c r="F206" s="17"/>
      <c r="G206" s="17"/>
      <c r="H206" s="17"/>
      <c r="I206" s="17"/>
    </row>
    <row r="207" spans="1:9" ht="12.75">
      <c r="A207" s="89" t="s">
        <v>555</v>
      </c>
      <c r="B207" s="88" t="s">
        <v>148</v>
      </c>
      <c r="C207" s="63" t="s">
        <v>149</v>
      </c>
      <c r="D207" s="17"/>
      <c r="E207" s="17"/>
      <c r="F207" s="17"/>
      <c r="G207" s="17"/>
      <c r="H207" s="17"/>
      <c r="I207" s="17"/>
    </row>
    <row r="208" spans="1:9" ht="12.75">
      <c r="A208" s="44"/>
      <c r="B208" s="81"/>
      <c r="C208" s="77" t="s">
        <v>64</v>
      </c>
      <c r="D208" s="16">
        <f>SUM(D209)</f>
        <v>6677709</v>
      </c>
      <c r="E208" s="16"/>
      <c r="F208" s="16">
        <f aca="true" t="shared" si="1" ref="F208:F213">SUM(D208:E208)</f>
        <v>6677709</v>
      </c>
      <c r="G208" s="16">
        <f>SUM(G209)</f>
        <v>426784</v>
      </c>
      <c r="H208" s="16"/>
      <c r="I208" s="16">
        <f aca="true" t="shared" si="2" ref="I208:I213">SUM(G208:H208)</f>
        <v>426784</v>
      </c>
    </row>
    <row r="209" spans="1:9" ht="12.75">
      <c r="A209" s="44"/>
      <c r="B209" s="81"/>
      <c r="C209" s="65" t="s">
        <v>66</v>
      </c>
      <c r="D209" s="17">
        <f>SUM(D211)</f>
        <v>6677709</v>
      </c>
      <c r="E209" s="17">
        <f>SUM(E211)</f>
        <v>0</v>
      </c>
      <c r="F209" s="17">
        <f t="shared" si="1"/>
        <v>6677709</v>
      </c>
      <c r="G209" s="17">
        <f>SUM(G211)</f>
        <v>426784</v>
      </c>
      <c r="H209" s="17">
        <f>SUM(H211)</f>
        <v>0</v>
      </c>
      <c r="I209" s="17">
        <f t="shared" si="2"/>
        <v>426784</v>
      </c>
    </row>
    <row r="210" spans="1:9" ht="12.75">
      <c r="A210" s="44"/>
      <c r="B210" s="81"/>
      <c r="C210" s="65"/>
      <c r="D210" s="17"/>
      <c r="E210" s="17"/>
      <c r="F210" s="17">
        <f t="shared" si="1"/>
        <v>0</v>
      </c>
      <c r="G210" s="17"/>
      <c r="H210" s="17"/>
      <c r="I210" s="17">
        <f t="shared" si="2"/>
        <v>0</v>
      </c>
    </row>
    <row r="211" spans="1:9" ht="12.75">
      <c r="A211" s="44"/>
      <c r="B211" s="81"/>
      <c r="C211" s="77" t="s">
        <v>65</v>
      </c>
      <c r="D211" s="16">
        <f>SUM(D212:D213)</f>
        <v>6677709</v>
      </c>
      <c r="E211" s="16">
        <f>SUM(E212:E213)</f>
        <v>0</v>
      </c>
      <c r="F211" s="16">
        <f t="shared" si="1"/>
        <v>6677709</v>
      </c>
      <c r="G211" s="16">
        <f>SUM(G212:G213)</f>
        <v>426784</v>
      </c>
      <c r="H211" s="16">
        <f>SUM(H212:H213)</f>
        <v>0</v>
      </c>
      <c r="I211" s="16">
        <f t="shared" si="2"/>
        <v>426784</v>
      </c>
    </row>
    <row r="212" spans="1:9" ht="12.75">
      <c r="A212" s="44"/>
      <c r="B212" s="81"/>
      <c r="C212" s="65" t="s">
        <v>67</v>
      </c>
      <c r="D212" s="17">
        <v>3556000</v>
      </c>
      <c r="E212" s="17"/>
      <c r="F212" s="17">
        <f t="shared" si="1"/>
        <v>3556000</v>
      </c>
      <c r="G212" s="17">
        <v>227270</v>
      </c>
      <c r="H212" s="17"/>
      <c r="I212" s="17">
        <f t="shared" si="2"/>
        <v>227270</v>
      </c>
    </row>
    <row r="213" spans="1:9" ht="12.75">
      <c r="A213" s="44"/>
      <c r="B213" s="81"/>
      <c r="C213" s="65" t="s">
        <v>709</v>
      </c>
      <c r="D213" s="17">
        <v>3121709</v>
      </c>
      <c r="E213" s="17"/>
      <c r="F213" s="17">
        <f t="shared" si="1"/>
        <v>3121709</v>
      </c>
      <c r="G213" s="17">
        <v>199514</v>
      </c>
      <c r="H213" s="17"/>
      <c r="I213" s="17">
        <f t="shared" si="2"/>
        <v>199514</v>
      </c>
    </row>
    <row r="214" spans="1:9" ht="12.75">
      <c r="A214" s="44"/>
      <c r="B214" s="81"/>
      <c r="C214" s="65"/>
      <c r="D214" s="17"/>
      <c r="E214" s="17"/>
      <c r="F214" s="17"/>
      <c r="G214" s="17"/>
      <c r="H214" s="17"/>
      <c r="I214" s="17"/>
    </row>
    <row r="215" spans="1:9" ht="12.75">
      <c r="A215" s="82" t="s">
        <v>290</v>
      </c>
      <c r="B215" s="83"/>
      <c r="C215" s="77" t="s">
        <v>515</v>
      </c>
      <c r="D215" s="16">
        <f>SUM(D220)</f>
        <v>800000</v>
      </c>
      <c r="E215" s="16">
        <f>SUM(E220)</f>
        <v>0</v>
      </c>
      <c r="F215" s="16">
        <f>SUM(F220)</f>
        <v>800000</v>
      </c>
      <c r="G215" s="16">
        <f>SUM(G220)</f>
        <v>51129</v>
      </c>
      <c r="H215" s="16">
        <f>SUM(H220)</f>
        <v>0</v>
      </c>
      <c r="I215" s="16">
        <f>SUM(G215:H215)</f>
        <v>51129</v>
      </c>
    </row>
    <row r="216" spans="1:9" ht="38.25">
      <c r="A216" s="89" t="s">
        <v>291</v>
      </c>
      <c r="B216" s="88" t="s">
        <v>97</v>
      </c>
      <c r="C216" s="63" t="s">
        <v>513</v>
      </c>
      <c r="D216" s="18"/>
      <c r="E216" s="18"/>
      <c r="F216" s="18"/>
      <c r="G216" s="18"/>
      <c r="H216" s="18"/>
      <c r="I216" s="18"/>
    </row>
    <row r="217" spans="1:9" ht="12.75">
      <c r="A217" s="44"/>
      <c r="B217" s="81"/>
      <c r="C217" s="77" t="s">
        <v>64</v>
      </c>
      <c r="D217" s="16">
        <f>SUM(D218:D218)</f>
        <v>800000</v>
      </c>
      <c r="E217" s="16">
        <f>SUM(E218:E218)</f>
        <v>0</v>
      </c>
      <c r="F217" s="16">
        <f>SUM(D217:E217)</f>
        <v>800000</v>
      </c>
      <c r="G217" s="16">
        <f>SUM(G218:G218)</f>
        <v>51129</v>
      </c>
      <c r="H217" s="16">
        <f>SUM(H218:H218)</f>
        <v>0</v>
      </c>
      <c r="I217" s="16">
        <f>SUM(G217:H217)</f>
        <v>51129</v>
      </c>
    </row>
    <row r="218" spans="1:9" ht="12.75">
      <c r="A218" s="44"/>
      <c r="B218" s="81"/>
      <c r="C218" s="65" t="s">
        <v>66</v>
      </c>
      <c r="D218" s="17">
        <f>SUM(D220)</f>
        <v>800000</v>
      </c>
      <c r="E218" s="17"/>
      <c r="F218" s="17">
        <f>SUM(D218:E218)</f>
        <v>800000</v>
      </c>
      <c r="G218" s="17">
        <f>SUM(G220)</f>
        <v>51129</v>
      </c>
      <c r="H218" s="17"/>
      <c r="I218" s="17">
        <f>SUM(G218:H218)</f>
        <v>51129</v>
      </c>
    </row>
    <row r="219" spans="1:9" ht="12.75">
      <c r="A219" s="44"/>
      <c r="B219" s="81"/>
      <c r="C219" s="65"/>
      <c r="D219" s="17"/>
      <c r="E219" s="17"/>
      <c r="F219" s="17"/>
      <c r="G219" s="17"/>
      <c r="H219" s="17"/>
      <c r="I219" s="17"/>
    </row>
    <row r="220" spans="1:9" ht="12.75">
      <c r="A220" s="44"/>
      <c r="B220" s="81"/>
      <c r="C220" s="77" t="s">
        <v>65</v>
      </c>
      <c r="D220" s="16">
        <f>SUM(D221:D221)</f>
        <v>800000</v>
      </c>
      <c r="E220" s="16">
        <f>SUM(E221:E221)</f>
        <v>0</v>
      </c>
      <c r="F220" s="16">
        <f>SUM(D220:E220)</f>
        <v>800000</v>
      </c>
      <c r="G220" s="16">
        <f>SUM(G221:G221)</f>
        <v>51129</v>
      </c>
      <c r="H220" s="16">
        <f>SUM(H221:H221)</f>
        <v>0</v>
      </c>
      <c r="I220" s="16">
        <f>SUM(G220:H220)</f>
        <v>51129</v>
      </c>
    </row>
    <row r="221" spans="1:9" ht="12.75">
      <c r="A221" s="44"/>
      <c r="B221" s="81"/>
      <c r="C221" s="65" t="s">
        <v>67</v>
      </c>
      <c r="D221" s="17">
        <v>800000</v>
      </c>
      <c r="E221" s="17"/>
      <c r="F221" s="17">
        <f>SUM(D221:E221)</f>
        <v>800000</v>
      </c>
      <c r="G221" s="17">
        <v>51129</v>
      </c>
      <c r="H221" s="17"/>
      <c r="I221" s="17">
        <f>SUM(G221:H221)</f>
        <v>51129</v>
      </c>
    </row>
    <row r="222" spans="1:9" ht="12.75">
      <c r="A222" s="82"/>
      <c r="B222" s="83"/>
      <c r="C222" s="77"/>
      <c r="D222" s="16"/>
      <c r="E222" s="16"/>
      <c r="F222" s="16"/>
      <c r="G222" s="16"/>
      <c r="H222" s="16"/>
      <c r="I222" s="16"/>
    </row>
    <row r="223" spans="1:9" ht="12.75">
      <c r="A223" s="82" t="s">
        <v>449</v>
      </c>
      <c r="B223" s="83"/>
      <c r="C223" s="77" t="s">
        <v>14</v>
      </c>
      <c r="D223" s="16">
        <f>SUM(D231,D242,D253,D262,D274,D285,D293)</f>
        <v>629729995</v>
      </c>
      <c r="E223" s="16">
        <f>SUM(E231,E242,E253,E262,E274,E285,E293)</f>
        <v>101646750</v>
      </c>
      <c r="F223" s="16">
        <f>SUM(D223:E223)</f>
        <v>731376745</v>
      </c>
      <c r="G223" s="16">
        <f>SUM(G231,G242,G253,G262,G274,G285,G293)</f>
        <v>40247083</v>
      </c>
      <c r="H223" s="16">
        <f>SUM(H231,H242,H253,H262,H274,H285,H293)</f>
        <v>6496413</v>
      </c>
      <c r="I223" s="16">
        <f>SUM(G223:H223)</f>
        <v>46743496</v>
      </c>
    </row>
    <row r="224" spans="1:9" ht="12.75">
      <c r="A224" s="89" t="s">
        <v>450</v>
      </c>
      <c r="B224" s="88" t="s">
        <v>76</v>
      </c>
      <c r="C224" s="63" t="s">
        <v>231</v>
      </c>
      <c r="D224" s="18"/>
      <c r="E224" s="18"/>
      <c r="F224" s="18"/>
      <c r="G224" s="18"/>
      <c r="H224" s="18"/>
      <c r="I224" s="18"/>
    </row>
    <row r="225" spans="1:9" ht="12.75">
      <c r="A225" s="44"/>
      <c r="B225" s="81"/>
      <c r="C225" s="77" t="s">
        <v>64</v>
      </c>
      <c r="D225" s="16">
        <f>SUM(D226,D228:D229)</f>
        <v>192836000</v>
      </c>
      <c r="E225" s="16">
        <f>SUM(E226,E228:E229)</f>
        <v>17886000</v>
      </c>
      <c r="F225" s="16">
        <f>SUM(D225:E225)</f>
        <v>210722000</v>
      </c>
      <c r="G225" s="16">
        <f>SUM(G226,G228:G229)</f>
        <v>12324465</v>
      </c>
      <c r="H225" s="16">
        <f>SUM(H226,H228:H229)</f>
        <v>1143124</v>
      </c>
      <c r="I225" s="16">
        <f>SUM(G225:H225)</f>
        <v>13467589</v>
      </c>
    </row>
    <row r="226" spans="1:9" ht="12.75">
      <c r="A226" s="44"/>
      <c r="B226" s="81"/>
      <c r="C226" s="65" t="s">
        <v>66</v>
      </c>
      <c r="D226" s="17">
        <f>SUM(D231)</f>
        <v>192836000</v>
      </c>
      <c r="E226" s="17"/>
      <c r="F226" s="17">
        <f>SUM(D226:E226)</f>
        <v>192836000</v>
      </c>
      <c r="G226" s="17">
        <f>SUM(G231)</f>
        <v>12324465</v>
      </c>
      <c r="H226" s="17"/>
      <c r="I226" s="17">
        <f>SUM(G226:H226)</f>
        <v>12324465</v>
      </c>
    </row>
    <row r="227" spans="1:9" ht="12.75">
      <c r="A227" s="44"/>
      <c r="B227" s="81"/>
      <c r="C227" s="65" t="s">
        <v>404</v>
      </c>
      <c r="D227" s="17">
        <v>1527000</v>
      </c>
      <c r="E227" s="17"/>
      <c r="F227" s="17">
        <f>SUM(D227:E227)</f>
        <v>1527000</v>
      </c>
      <c r="G227" s="17">
        <v>97593</v>
      </c>
      <c r="H227" s="17"/>
      <c r="I227" s="17">
        <f>SUM(G227:H227)</f>
        <v>97593</v>
      </c>
    </row>
    <row r="228" spans="1:9" ht="12.75">
      <c r="A228" s="44"/>
      <c r="B228" s="81"/>
      <c r="C228" s="65" t="s">
        <v>218</v>
      </c>
      <c r="D228" s="17"/>
      <c r="E228" s="17">
        <v>17874000</v>
      </c>
      <c r="F228" s="17">
        <f>SUM(D228:E228)</f>
        <v>17874000</v>
      </c>
      <c r="G228" s="17"/>
      <c r="H228" s="17">
        <v>1142357</v>
      </c>
      <c r="I228" s="17">
        <f>SUM(G228:H228)</f>
        <v>1142357</v>
      </c>
    </row>
    <row r="229" spans="1:9" ht="12.75">
      <c r="A229" s="44"/>
      <c r="B229" s="81"/>
      <c r="C229" s="65" t="s">
        <v>219</v>
      </c>
      <c r="D229" s="17"/>
      <c r="E229" s="17">
        <v>12000</v>
      </c>
      <c r="F229" s="17">
        <f>SUM(D229:E229)</f>
        <v>12000</v>
      </c>
      <c r="G229" s="17"/>
      <c r="H229" s="17">
        <v>767</v>
      </c>
      <c r="I229" s="17">
        <f>SUM(G229:H229)</f>
        <v>767</v>
      </c>
    </row>
    <row r="230" spans="1:9" ht="12.75">
      <c r="A230" s="44"/>
      <c r="B230" s="81"/>
      <c r="C230" s="65"/>
      <c r="D230" s="17"/>
      <c r="E230" s="17"/>
      <c r="F230" s="17"/>
      <c r="G230" s="17"/>
      <c r="H230" s="17"/>
      <c r="I230" s="17"/>
    </row>
    <row r="231" spans="1:9" ht="12.75">
      <c r="A231" s="44"/>
      <c r="B231" s="81"/>
      <c r="C231" s="77" t="s">
        <v>65</v>
      </c>
      <c r="D231" s="16">
        <f>SUM(D232:D233)</f>
        <v>192836000</v>
      </c>
      <c r="E231" s="16">
        <f>SUM(E232:E233)</f>
        <v>17886000</v>
      </c>
      <c r="F231" s="16">
        <f>SUM(D231:E231)</f>
        <v>210722000</v>
      </c>
      <c r="G231" s="16">
        <f>SUM(G232:G233)</f>
        <v>12324465</v>
      </c>
      <c r="H231" s="16">
        <f>SUM(H232:H233)</f>
        <v>1143124</v>
      </c>
      <c r="I231" s="16">
        <f>SUM(G231:H231)</f>
        <v>13467589</v>
      </c>
    </row>
    <row r="232" spans="1:9" ht="12.75">
      <c r="A232" s="44"/>
      <c r="B232" s="81"/>
      <c r="C232" s="65" t="s">
        <v>67</v>
      </c>
      <c r="D232" s="17">
        <f>190859000+1527000</f>
        <v>192386000</v>
      </c>
      <c r="E232" s="17">
        <v>17886000</v>
      </c>
      <c r="F232" s="17">
        <f>SUM(D232:E232)</f>
        <v>210272000</v>
      </c>
      <c r="G232" s="17">
        <f>12198112+97593</f>
        <v>12295705</v>
      </c>
      <c r="H232" s="17">
        <v>1143124</v>
      </c>
      <c r="I232" s="17">
        <f>SUM(G232:H232)</f>
        <v>13438829</v>
      </c>
    </row>
    <row r="233" spans="1:9" ht="12.75">
      <c r="A233" s="44"/>
      <c r="B233" s="81"/>
      <c r="C233" s="65" t="s">
        <v>69</v>
      </c>
      <c r="D233" s="17">
        <v>450000</v>
      </c>
      <c r="E233" s="17"/>
      <c r="F233" s="17">
        <f>SUM(D233:E233)</f>
        <v>450000</v>
      </c>
      <c r="G233" s="17">
        <v>28760</v>
      </c>
      <c r="H233" s="17"/>
      <c r="I233" s="17">
        <f>SUM(G233:H233)</f>
        <v>28760</v>
      </c>
    </row>
    <row r="234" spans="1:9" ht="12.75">
      <c r="A234" s="44"/>
      <c r="B234" s="81"/>
      <c r="C234" s="65"/>
      <c r="D234" s="17"/>
      <c r="E234" s="17"/>
      <c r="F234" s="17"/>
      <c r="G234" s="17"/>
      <c r="H234" s="17"/>
      <c r="I234" s="17"/>
    </row>
    <row r="235" spans="1:9" ht="12.75">
      <c r="A235" s="90" t="s">
        <v>451</v>
      </c>
      <c r="B235" s="88" t="s">
        <v>84</v>
      </c>
      <c r="C235" s="63" t="s">
        <v>419</v>
      </c>
      <c r="D235" s="18"/>
      <c r="E235" s="18"/>
      <c r="F235" s="18"/>
      <c r="G235" s="18"/>
      <c r="H235" s="18"/>
      <c r="I235" s="18"/>
    </row>
    <row r="236" spans="1:9" ht="12.75">
      <c r="A236" s="44"/>
      <c r="B236" s="81"/>
      <c r="C236" s="77" t="s">
        <v>64</v>
      </c>
      <c r="D236" s="16">
        <f>SUM(D237)</f>
        <v>44934000</v>
      </c>
      <c r="E236" s="16">
        <f>SUM(E237:E240)</f>
        <v>250750</v>
      </c>
      <c r="F236" s="16">
        <f>SUM(D236:E236)</f>
        <v>45184750</v>
      </c>
      <c r="G236" s="16">
        <f>SUM(G237)</f>
        <v>2871806</v>
      </c>
      <c r="H236" s="16">
        <f>SUM(H237:H240)</f>
        <v>16026</v>
      </c>
      <c r="I236" s="16">
        <f>SUM(G236:H236)</f>
        <v>2887832</v>
      </c>
    </row>
    <row r="237" spans="1:9" ht="12.75">
      <c r="A237" s="44"/>
      <c r="B237" s="81"/>
      <c r="C237" s="65" t="s">
        <v>66</v>
      </c>
      <c r="D237" s="17">
        <f>SUM(D242)</f>
        <v>44934000</v>
      </c>
      <c r="E237" s="17"/>
      <c r="F237" s="17">
        <f>SUM(D237:E237)</f>
        <v>44934000</v>
      </c>
      <c r="G237" s="17">
        <f>SUM(G242)</f>
        <v>2871806</v>
      </c>
      <c r="H237" s="17"/>
      <c r="I237" s="17">
        <f>SUM(G237:H237)</f>
        <v>2871806</v>
      </c>
    </row>
    <row r="238" spans="1:9" ht="12.75">
      <c r="A238" s="44"/>
      <c r="B238" s="81"/>
      <c r="C238" s="65" t="s">
        <v>404</v>
      </c>
      <c r="D238" s="17">
        <v>31055000</v>
      </c>
      <c r="E238" s="17"/>
      <c r="F238" s="17">
        <f>SUM(D238:E238)</f>
        <v>31055000</v>
      </c>
      <c r="G238" s="17">
        <v>1984776</v>
      </c>
      <c r="H238" s="17"/>
      <c r="I238" s="17">
        <f>SUM(G238:H238)</f>
        <v>1984776</v>
      </c>
    </row>
    <row r="239" spans="1:9" ht="12.75">
      <c r="A239" s="44"/>
      <c r="B239" s="81"/>
      <c r="C239" s="65" t="s">
        <v>218</v>
      </c>
      <c r="D239" s="17"/>
      <c r="E239" s="17">
        <v>53000</v>
      </c>
      <c r="F239" s="17">
        <f>SUM(D239:E239)</f>
        <v>53000</v>
      </c>
      <c r="G239" s="17"/>
      <c r="H239" s="17">
        <v>3387</v>
      </c>
      <c r="I239" s="17">
        <f>SUM(G239:H239)</f>
        <v>3387</v>
      </c>
    </row>
    <row r="240" spans="1:9" ht="12.75">
      <c r="A240" s="44"/>
      <c r="B240" s="81"/>
      <c r="C240" s="65" t="s">
        <v>219</v>
      </c>
      <c r="D240" s="17"/>
      <c r="E240" s="17">
        <v>197750</v>
      </c>
      <c r="F240" s="17">
        <f>SUM(D240:E240)</f>
        <v>197750</v>
      </c>
      <c r="G240" s="17"/>
      <c r="H240" s="17">
        <v>12639</v>
      </c>
      <c r="I240" s="17">
        <f>SUM(G240:H240)</f>
        <v>12639</v>
      </c>
    </row>
    <row r="241" spans="1:9" ht="12.75">
      <c r="A241" s="44"/>
      <c r="B241" s="81"/>
      <c r="C241" s="65"/>
      <c r="D241" s="17"/>
      <c r="E241" s="17"/>
      <c r="F241" s="17"/>
      <c r="G241" s="17"/>
      <c r="H241" s="17"/>
      <c r="I241" s="17"/>
    </row>
    <row r="242" spans="1:9" ht="12.75">
      <c r="A242" s="44"/>
      <c r="B242" s="81"/>
      <c r="C242" s="77" t="s">
        <v>65</v>
      </c>
      <c r="D242" s="16">
        <f>SUM(D243:D243)</f>
        <v>44934000</v>
      </c>
      <c r="E242" s="16">
        <f>SUM(E243:E243)</f>
        <v>250750</v>
      </c>
      <c r="F242" s="16">
        <f>SUM(D242:E242)</f>
        <v>45184750</v>
      </c>
      <c r="G242" s="16">
        <f>SUM(G243:G243)</f>
        <v>2871806</v>
      </c>
      <c r="H242" s="16">
        <f>SUM(H243:H243)</f>
        <v>16026</v>
      </c>
      <c r="I242" s="16">
        <f>SUM(G242:H242)</f>
        <v>2887832</v>
      </c>
    </row>
    <row r="243" spans="1:9" ht="12.75">
      <c r="A243" s="44"/>
      <c r="B243" s="81"/>
      <c r="C243" s="65" t="s">
        <v>67</v>
      </c>
      <c r="D243" s="17">
        <f>10879000+31055000+3000000</f>
        <v>44934000</v>
      </c>
      <c r="E243" s="17">
        <v>250750</v>
      </c>
      <c r="F243" s="17">
        <f>SUM(D243:E243)</f>
        <v>45184750</v>
      </c>
      <c r="G243" s="17">
        <f>695295+1984776+191735</f>
        <v>2871806</v>
      </c>
      <c r="H243" s="17">
        <v>16026</v>
      </c>
      <c r="I243" s="17">
        <f>SUM(G243:H243)</f>
        <v>2887832</v>
      </c>
    </row>
    <row r="244" spans="1:9" ht="12.75">
      <c r="A244" s="44"/>
      <c r="B244" s="81"/>
      <c r="C244" s="65"/>
      <c r="D244" s="17"/>
      <c r="E244" s="17"/>
      <c r="F244" s="17"/>
      <c r="G244" s="17"/>
      <c r="H244" s="17"/>
      <c r="I244" s="17"/>
    </row>
    <row r="245" spans="1:9" ht="12.75">
      <c r="A245" s="89" t="s">
        <v>452</v>
      </c>
      <c r="B245" s="88" t="s">
        <v>77</v>
      </c>
      <c r="C245" s="63" t="s">
        <v>78</v>
      </c>
      <c r="D245" s="18"/>
      <c r="E245" s="18"/>
      <c r="F245" s="18"/>
      <c r="G245" s="18"/>
      <c r="H245" s="18"/>
      <c r="I245" s="18"/>
    </row>
    <row r="246" spans="1:9" ht="12.75">
      <c r="A246" s="44"/>
      <c r="B246" s="81"/>
      <c r="C246" s="77" t="s">
        <v>64</v>
      </c>
      <c r="D246" s="16">
        <f>SUM(D247,D250:D251)</f>
        <v>276878600</v>
      </c>
      <c r="E246" s="16">
        <f>SUM(E247:E251)</f>
        <v>4282750</v>
      </c>
      <c r="F246" s="16">
        <f aca="true" t="shared" si="3" ref="F246:F251">SUM(D246:E246)</f>
        <v>281161350</v>
      </c>
      <c r="G246" s="16">
        <f>SUM(G247,G250:G251)</f>
        <v>17695768</v>
      </c>
      <c r="H246" s="16">
        <f>SUM(H247:H251)</f>
        <v>273719</v>
      </c>
      <c r="I246" s="16">
        <f aca="true" t="shared" si="4" ref="I246:I251">SUM(G246:H246)</f>
        <v>17969487</v>
      </c>
    </row>
    <row r="247" spans="1:9" ht="12.75">
      <c r="A247" s="44"/>
      <c r="B247" s="81"/>
      <c r="C247" s="65" t="s">
        <v>66</v>
      </c>
      <c r="D247" s="17">
        <f>SUM(D253)</f>
        <v>276878600</v>
      </c>
      <c r="E247" s="17"/>
      <c r="F247" s="17">
        <f t="shared" si="3"/>
        <v>276878600</v>
      </c>
      <c r="G247" s="17">
        <f>SUM(G253)</f>
        <v>17695768</v>
      </c>
      <c r="H247" s="17"/>
      <c r="I247" s="17">
        <f t="shared" si="4"/>
        <v>17695768</v>
      </c>
    </row>
    <row r="248" spans="1:9" ht="12.75">
      <c r="A248" s="44"/>
      <c r="B248" s="81"/>
      <c r="C248" s="65" t="s">
        <v>404</v>
      </c>
      <c r="D248" s="17">
        <v>200787600</v>
      </c>
      <c r="E248" s="17"/>
      <c r="F248" s="17">
        <f t="shared" si="3"/>
        <v>200787600</v>
      </c>
      <c r="G248" s="17">
        <v>12832666</v>
      </c>
      <c r="H248" s="17"/>
      <c r="I248" s="17">
        <f t="shared" si="4"/>
        <v>12832666</v>
      </c>
    </row>
    <row r="249" spans="1:9" ht="12.75">
      <c r="A249" s="44"/>
      <c r="B249" s="81"/>
      <c r="C249" s="65" t="s">
        <v>561</v>
      </c>
      <c r="D249" s="17"/>
      <c r="E249" s="17">
        <v>1135000</v>
      </c>
      <c r="F249" s="17">
        <f t="shared" si="3"/>
        <v>1135000</v>
      </c>
      <c r="G249" s="17"/>
      <c r="H249" s="17">
        <v>72540</v>
      </c>
      <c r="I249" s="17">
        <f t="shared" si="4"/>
        <v>72540</v>
      </c>
    </row>
    <row r="250" spans="1:9" ht="12.75">
      <c r="A250" s="44"/>
      <c r="B250" s="81"/>
      <c r="C250" s="65" t="s">
        <v>218</v>
      </c>
      <c r="D250" s="17"/>
      <c r="E250" s="17">
        <v>1758000</v>
      </c>
      <c r="F250" s="17">
        <f t="shared" si="3"/>
        <v>1758000</v>
      </c>
      <c r="G250" s="17"/>
      <c r="H250" s="17">
        <v>112357</v>
      </c>
      <c r="I250" s="17">
        <f t="shared" si="4"/>
        <v>112357</v>
      </c>
    </row>
    <row r="251" spans="1:9" ht="12.75">
      <c r="A251" s="44"/>
      <c r="B251" s="81"/>
      <c r="C251" s="65" t="s">
        <v>219</v>
      </c>
      <c r="D251" s="17"/>
      <c r="E251" s="17">
        <v>1389750</v>
      </c>
      <c r="F251" s="17">
        <f t="shared" si="3"/>
        <v>1389750</v>
      </c>
      <c r="G251" s="17"/>
      <c r="H251" s="17">
        <v>88822</v>
      </c>
      <c r="I251" s="17">
        <f t="shared" si="4"/>
        <v>88822</v>
      </c>
    </row>
    <row r="252" spans="1:9" ht="12.75">
      <c r="A252" s="44"/>
      <c r="B252" s="81"/>
      <c r="C252" s="65"/>
      <c r="D252" s="17"/>
      <c r="E252" s="17"/>
      <c r="F252" s="17"/>
      <c r="G252" s="17"/>
      <c r="H252" s="17"/>
      <c r="I252" s="17"/>
    </row>
    <row r="253" spans="1:9" ht="12.75">
      <c r="A253" s="44"/>
      <c r="B253" s="81"/>
      <c r="C253" s="77" t="s">
        <v>65</v>
      </c>
      <c r="D253" s="16">
        <f>SUM(D254:D254)</f>
        <v>276878600</v>
      </c>
      <c r="E253" s="16">
        <f>SUM(E254:E254)</f>
        <v>4282750</v>
      </c>
      <c r="F253" s="16">
        <f>SUM(D253:E253)</f>
        <v>281161350</v>
      </c>
      <c r="G253" s="16">
        <f>SUM(G254:G254)</f>
        <v>17695768</v>
      </c>
      <c r="H253" s="16">
        <f>SUM(H254:H254)</f>
        <v>273719</v>
      </c>
      <c r="I253" s="16">
        <f>SUM(G253:H253)</f>
        <v>17969487</v>
      </c>
    </row>
    <row r="254" spans="1:9" ht="12.75">
      <c r="A254" s="44"/>
      <c r="B254" s="81"/>
      <c r="C254" s="65" t="s">
        <v>67</v>
      </c>
      <c r="D254" s="17">
        <f>79401000+200787600-3310000</f>
        <v>276878600</v>
      </c>
      <c r="E254" s="17">
        <v>4282750</v>
      </c>
      <c r="F254" s="17">
        <f>SUM(D254:E254)</f>
        <v>281161350</v>
      </c>
      <c r="G254" s="17">
        <f>5074650+12832666-211548</f>
        <v>17695768</v>
      </c>
      <c r="H254" s="17">
        <v>273719</v>
      </c>
      <c r="I254" s="17">
        <f>SUM(G254:H254)</f>
        <v>17969487</v>
      </c>
    </row>
    <row r="255" spans="1:9" ht="12.75">
      <c r="A255" s="44"/>
      <c r="B255" s="81"/>
      <c r="C255" s="65"/>
      <c r="D255" s="17"/>
      <c r="E255" s="17"/>
      <c r="F255" s="17"/>
      <c r="G255" s="17"/>
      <c r="H255" s="17"/>
      <c r="I255" s="17"/>
    </row>
    <row r="256" spans="1:9" ht="12.75">
      <c r="A256" s="89" t="s">
        <v>453</v>
      </c>
      <c r="B256" s="88" t="s">
        <v>85</v>
      </c>
      <c r="C256" s="63" t="s">
        <v>86</v>
      </c>
      <c r="D256" s="18"/>
      <c r="E256" s="18"/>
      <c r="F256" s="18"/>
      <c r="G256" s="18"/>
      <c r="H256" s="18"/>
      <c r="I256" s="18"/>
    </row>
    <row r="257" spans="1:9" ht="12.75">
      <c r="A257" s="44"/>
      <c r="B257" s="81"/>
      <c r="C257" s="77" t="s">
        <v>64</v>
      </c>
      <c r="D257" s="16">
        <f>SUM(D258,D260:D260)</f>
        <v>10904000</v>
      </c>
      <c r="E257" s="16">
        <f>SUM(E258:E260)</f>
        <v>75000</v>
      </c>
      <c r="F257" s="16">
        <f>SUM(D257:E257)</f>
        <v>10979000</v>
      </c>
      <c r="G257" s="16">
        <f>SUM(G258,G260:G260)</f>
        <v>696893</v>
      </c>
      <c r="H257" s="16">
        <f>SUM(H258:H260)</f>
        <v>4793</v>
      </c>
      <c r="I257" s="16">
        <f>SUM(G257:H257)</f>
        <v>701686</v>
      </c>
    </row>
    <row r="258" spans="1:9" ht="12.75">
      <c r="A258" s="44"/>
      <c r="B258" s="81"/>
      <c r="C258" s="65" t="s">
        <v>66</v>
      </c>
      <c r="D258" s="17">
        <f>SUM(D262)</f>
        <v>10904000</v>
      </c>
      <c r="E258" s="17"/>
      <c r="F258" s="17">
        <f>SUM(D258:E258)</f>
        <v>10904000</v>
      </c>
      <c r="G258" s="17">
        <f>SUM(G262)</f>
        <v>696893</v>
      </c>
      <c r="H258" s="17"/>
      <c r="I258" s="17">
        <f>SUM(G258:H258)</f>
        <v>696893</v>
      </c>
    </row>
    <row r="259" spans="1:9" ht="12.75">
      <c r="A259" s="44"/>
      <c r="B259" s="81"/>
      <c r="C259" s="65" t="s">
        <v>404</v>
      </c>
      <c r="D259" s="17">
        <v>8160000</v>
      </c>
      <c r="E259" s="17"/>
      <c r="F259" s="17">
        <f>SUM(D259:E259)</f>
        <v>8160000</v>
      </c>
      <c r="G259" s="17">
        <v>521519</v>
      </c>
      <c r="H259" s="17"/>
      <c r="I259" s="17">
        <f>SUM(G259:H259)</f>
        <v>521519</v>
      </c>
    </row>
    <row r="260" spans="1:9" ht="12.75">
      <c r="A260" s="44"/>
      <c r="B260" s="81"/>
      <c r="C260" s="65" t="s">
        <v>219</v>
      </c>
      <c r="D260" s="17"/>
      <c r="E260" s="17">
        <v>75000</v>
      </c>
      <c r="F260" s="17">
        <f>SUM(D260:E260)</f>
        <v>75000</v>
      </c>
      <c r="G260" s="17"/>
      <c r="H260" s="17">
        <v>4793</v>
      </c>
      <c r="I260" s="17">
        <f>SUM(G260:H260)</f>
        <v>4793</v>
      </c>
    </row>
    <row r="261" spans="1:9" ht="12.75">
      <c r="A261" s="44"/>
      <c r="B261" s="81"/>
      <c r="C261" s="65"/>
      <c r="D261" s="17"/>
      <c r="E261" s="17"/>
      <c r="F261" s="17"/>
      <c r="G261" s="17"/>
      <c r="H261" s="17"/>
      <c r="I261" s="17"/>
    </row>
    <row r="262" spans="1:9" ht="12.75">
      <c r="A262" s="44"/>
      <c r="B262" s="81"/>
      <c r="C262" s="77" t="s">
        <v>65</v>
      </c>
      <c r="D262" s="16">
        <f>SUM(D263:D263)</f>
        <v>10904000</v>
      </c>
      <c r="E262" s="16">
        <f>SUM(E263:E263)</f>
        <v>75000</v>
      </c>
      <c r="F262" s="16">
        <f>SUM(D262:E262)</f>
        <v>10979000</v>
      </c>
      <c r="G262" s="16">
        <f>SUM(G263:G263)</f>
        <v>696893</v>
      </c>
      <c r="H262" s="16">
        <f>SUM(H263:H263)</f>
        <v>4793</v>
      </c>
      <c r="I262" s="16">
        <f>SUM(G262:H262)</f>
        <v>701686</v>
      </c>
    </row>
    <row r="263" spans="1:9" ht="12.75">
      <c r="A263" s="44"/>
      <c r="B263" s="81"/>
      <c r="C263" s="65" t="s">
        <v>67</v>
      </c>
      <c r="D263" s="17">
        <f>2434000+8160000+310000</f>
        <v>10904000</v>
      </c>
      <c r="E263" s="17">
        <v>75000</v>
      </c>
      <c r="F263" s="17">
        <f>SUM(D263:E263)</f>
        <v>10979000</v>
      </c>
      <c r="G263" s="17">
        <f>155561+521519+19813</f>
        <v>696893</v>
      </c>
      <c r="H263" s="17">
        <v>4793</v>
      </c>
      <c r="I263" s="17">
        <f>SUM(G263:H263)</f>
        <v>701686</v>
      </c>
    </row>
    <row r="264" spans="1:9" ht="12.75">
      <c r="A264" s="44"/>
      <c r="B264" s="81"/>
      <c r="C264" s="65"/>
      <c r="D264" s="17"/>
      <c r="E264" s="17"/>
      <c r="F264" s="17"/>
      <c r="G264" s="17"/>
      <c r="H264" s="17"/>
      <c r="I264" s="17"/>
    </row>
    <row r="265" spans="1:9" ht="12.75">
      <c r="A265" s="89" t="s">
        <v>454</v>
      </c>
      <c r="B265" s="88" t="s">
        <v>79</v>
      </c>
      <c r="C265" s="63" t="s">
        <v>87</v>
      </c>
      <c r="D265" s="18"/>
      <c r="E265" s="18"/>
      <c r="F265" s="18"/>
      <c r="G265" s="18"/>
      <c r="H265" s="18"/>
      <c r="I265" s="18"/>
    </row>
    <row r="266" spans="1:9" ht="12.75">
      <c r="A266" s="44"/>
      <c r="B266" s="81"/>
      <c r="C266" s="77" t="s">
        <v>64</v>
      </c>
      <c r="D266" s="16">
        <f>SUM(D267,D271:D272)</f>
        <v>94868395</v>
      </c>
      <c r="E266" s="16">
        <f>SUM(E268:E272)</f>
        <v>78471000</v>
      </c>
      <c r="F266" s="16">
        <f aca="true" t="shared" si="5" ref="F266:F272">SUM(D266:E266)</f>
        <v>173339395</v>
      </c>
      <c r="G266" s="16">
        <f>SUM(G267,G271:G272)</f>
        <v>6063195</v>
      </c>
      <c r="H266" s="16">
        <f>SUM(H268:H272)</f>
        <v>5015211</v>
      </c>
      <c r="I266" s="16">
        <f aca="true" t="shared" si="6" ref="I266:I272">SUM(G266:H266)</f>
        <v>11078406</v>
      </c>
    </row>
    <row r="267" spans="1:9" ht="12.75">
      <c r="A267" s="44"/>
      <c r="B267" s="81"/>
      <c r="C267" s="65" t="s">
        <v>66</v>
      </c>
      <c r="D267" s="17">
        <f>SUM(D274)</f>
        <v>94868395</v>
      </c>
      <c r="E267" s="17"/>
      <c r="F267" s="17">
        <f t="shared" si="5"/>
        <v>94868395</v>
      </c>
      <c r="G267" s="17">
        <f>SUM(G274)</f>
        <v>6063195</v>
      </c>
      <c r="H267" s="17"/>
      <c r="I267" s="17">
        <f t="shared" si="6"/>
        <v>6063195</v>
      </c>
    </row>
    <row r="268" spans="1:9" ht="12.75">
      <c r="A268" s="44"/>
      <c r="B268" s="81"/>
      <c r="C268" s="65" t="s">
        <v>420</v>
      </c>
      <c r="D268" s="17">
        <f>92368395+2500000</f>
        <v>94868395</v>
      </c>
      <c r="E268" s="17"/>
      <c r="F268" s="17">
        <f t="shared" si="5"/>
        <v>94868395</v>
      </c>
      <c r="G268" s="17">
        <f>5903416+159779</f>
        <v>6063195</v>
      </c>
      <c r="H268" s="17"/>
      <c r="I268" s="17">
        <f t="shared" si="6"/>
        <v>6063195</v>
      </c>
    </row>
    <row r="269" spans="1:9" ht="12.75">
      <c r="A269" s="44"/>
      <c r="B269" s="81"/>
      <c r="C269" s="65" t="s">
        <v>561</v>
      </c>
      <c r="D269" s="17"/>
      <c r="E269" s="17">
        <v>296000</v>
      </c>
      <c r="F269" s="17">
        <f t="shared" si="5"/>
        <v>296000</v>
      </c>
      <c r="G269" s="17"/>
      <c r="H269" s="17">
        <v>18917</v>
      </c>
      <c r="I269" s="17">
        <f t="shared" si="6"/>
        <v>18917</v>
      </c>
    </row>
    <row r="270" spans="1:9" ht="12.75">
      <c r="A270" s="44"/>
      <c r="B270" s="81"/>
      <c r="C270" s="65" t="s">
        <v>598</v>
      </c>
      <c r="D270" s="17"/>
      <c r="E270" s="17">
        <v>55255000</v>
      </c>
      <c r="F270" s="17">
        <f t="shared" si="5"/>
        <v>55255000</v>
      </c>
      <c r="G270" s="17"/>
      <c r="H270" s="17">
        <v>3531438</v>
      </c>
      <c r="I270" s="17">
        <f t="shared" si="6"/>
        <v>3531438</v>
      </c>
    </row>
    <row r="271" spans="1:9" ht="12.75">
      <c r="A271" s="44"/>
      <c r="B271" s="81"/>
      <c r="C271" s="65" t="s">
        <v>218</v>
      </c>
      <c r="D271" s="17"/>
      <c r="E271" s="17">
        <v>17343000</v>
      </c>
      <c r="F271" s="17">
        <f t="shared" si="5"/>
        <v>17343000</v>
      </c>
      <c r="G271" s="17"/>
      <c r="H271" s="17">
        <v>1108420</v>
      </c>
      <c r="I271" s="17">
        <f t="shared" si="6"/>
        <v>1108420</v>
      </c>
    </row>
    <row r="272" spans="1:9" ht="12.75">
      <c r="A272" s="44"/>
      <c r="B272" s="81"/>
      <c r="C272" s="65" t="s">
        <v>219</v>
      </c>
      <c r="D272" s="17"/>
      <c r="E272" s="17">
        <v>5577000</v>
      </c>
      <c r="F272" s="17">
        <f t="shared" si="5"/>
        <v>5577000</v>
      </c>
      <c r="G272" s="17"/>
      <c r="H272" s="17">
        <v>356436</v>
      </c>
      <c r="I272" s="17">
        <f t="shared" si="6"/>
        <v>356436</v>
      </c>
    </row>
    <row r="273" spans="1:9" ht="12.75">
      <c r="A273" s="44"/>
      <c r="B273" s="81"/>
      <c r="C273" s="65"/>
      <c r="D273" s="17"/>
      <c r="E273" s="17"/>
      <c r="F273" s="17"/>
      <c r="G273" s="17"/>
      <c r="H273" s="17"/>
      <c r="I273" s="17"/>
    </row>
    <row r="274" spans="1:9" ht="12.75">
      <c r="A274" s="44"/>
      <c r="B274" s="81"/>
      <c r="C274" s="77" t="s">
        <v>65</v>
      </c>
      <c r="D274" s="16">
        <f>SUM(D275:D276)</f>
        <v>94868395</v>
      </c>
      <c r="E274" s="16">
        <f>SUM(E275:E276)</f>
        <v>78471000</v>
      </c>
      <c r="F274" s="16">
        <f>SUM(D274:E274)</f>
        <v>173339395</v>
      </c>
      <c r="G274" s="16">
        <f>SUM(G275:G276)</f>
        <v>6063195</v>
      </c>
      <c r="H274" s="16">
        <f>SUM(H275:H276)</f>
        <v>5015211</v>
      </c>
      <c r="I274" s="16">
        <f>SUM(G274:H274)</f>
        <v>11078406</v>
      </c>
    </row>
    <row r="275" spans="1:9" ht="12.75">
      <c r="A275" s="44"/>
      <c r="B275" s="81"/>
      <c r="C275" s="65" t="s">
        <v>67</v>
      </c>
      <c r="D275" s="17">
        <v>92368395</v>
      </c>
      <c r="E275" s="17">
        <f>22520000+296000</f>
        <v>22816000</v>
      </c>
      <c r="F275" s="17">
        <f>SUM(D275:E275)</f>
        <v>115184395</v>
      </c>
      <c r="G275" s="17">
        <v>5903416</v>
      </c>
      <c r="H275" s="17">
        <f>1439291+18917</f>
        <v>1458208</v>
      </c>
      <c r="I275" s="17">
        <f>SUM(G275:H275)</f>
        <v>7361624</v>
      </c>
    </row>
    <row r="276" spans="1:9" ht="12.75">
      <c r="A276" s="44"/>
      <c r="B276" s="81"/>
      <c r="C276" s="65" t="s">
        <v>69</v>
      </c>
      <c r="D276" s="17">
        <v>2500000</v>
      </c>
      <c r="E276" s="17">
        <f>400000+55255000</f>
        <v>55655000</v>
      </c>
      <c r="F276" s="17">
        <f>SUM(D276:E276)</f>
        <v>58155000</v>
      </c>
      <c r="G276" s="17">
        <v>159779</v>
      </c>
      <c r="H276" s="17">
        <f>25565+3531438</f>
        <v>3557003</v>
      </c>
      <c r="I276" s="17">
        <f>SUM(G276:H276)</f>
        <v>3716782</v>
      </c>
    </row>
    <row r="277" spans="1:9" ht="12.75">
      <c r="A277" s="44"/>
      <c r="B277" s="81"/>
      <c r="C277" s="65"/>
      <c r="D277" s="17"/>
      <c r="E277" s="17"/>
      <c r="F277" s="17"/>
      <c r="G277" s="17"/>
      <c r="H277" s="17"/>
      <c r="I277" s="17"/>
    </row>
    <row r="278" spans="1:9" ht="12.75">
      <c r="A278" s="89" t="s">
        <v>455</v>
      </c>
      <c r="B278" s="88" t="s">
        <v>421</v>
      </c>
      <c r="C278" s="63" t="s">
        <v>547</v>
      </c>
      <c r="D278" s="18"/>
      <c r="E278" s="18"/>
      <c r="F278" s="18"/>
      <c r="G278" s="18"/>
      <c r="H278" s="18"/>
      <c r="I278" s="18"/>
    </row>
    <row r="279" spans="1:9" ht="12.75">
      <c r="A279" s="44"/>
      <c r="B279" s="81"/>
      <c r="C279" s="77" t="s">
        <v>64</v>
      </c>
      <c r="D279" s="16">
        <f>SUM(D280,D282:D283)</f>
        <v>7299000</v>
      </c>
      <c r="E279" s="16">
        <f>SUM(E280,E282:E283)</f>
        <v>212250</v>
      </c>
      <c r="F279" s="16">
        <f>SUM(D279:E279)</f>
        <v>7511250</v>
      </c>
      <c r="G279" s="16">
        <f>SUM(G280,G282:G283)</f>
        <v>466491</v>
      </c>
      <c r="H279" s="16">
        <f>SUM(H280,H282:H283)</f>
        <v>13565</v>
      </c>
      <c r="I279" s="16">
        <f>SUM(G279:H279)</f>
        <v>480056</v>
      </c>
    </row>
    <row r="280" spans="1:9" ht="12.75">
      <c r="A280" s="44"/>
      <c r="B280" s="81"/>
      <c r="C280" s="65" t="s">
        <v>66</v>
      </c>
      <c r="D280" s="17">
        <f>SUM(D285)</f>
        <v>7299000</v>
      </c>
      <c r="E280" s="17"/>
      <c r="F280" s="17">
        <f>SUM(D280:E280)</f>
        <v>7299000</v>
      </c>
      <c r="G280" s="17">
        <f>SUM(G285)</f>
        <v>466491</v>
      </c>
      <c r="H280" s="17"/>
      <c r="I280" s="17">
        <f>SUM(G280:H280)</f>
        <v>466491</v>
      </c>
    </row>
    <row r="281" spans="1:9" ht="12.75">
      <c r="A281" s="44"/>
      <c r="B281" s="81"/>
      <c r="C281" s="65" t="s">
        <v>404</v>
      </c>
      <c r="D281" s="17">
        <v>3946000</v>
      </c>
      <c r="E281" s="17"/>
      <c r="F281" s="17">
        <f>SUM(D281:E281)</f>
        <v>3946000</v>
      </c>
      <c r="G281" s="17">
        <v>252195</v>
      </c>
      <c r="H281" s="17"/>
      <c r="I281" s="17">
        <f>SUM(G281:H281)</f>
        <v>252195</v>
      </c>
    </row>
    <row r="282" spans="1:9" ht="12.75">
      <c r="A282" s="44"/>
      <c r="B282" s="81"/>
      <c r="C282" s="65" t="s">
        <v>218</v>
      </c>
      <c r="D282" s="17"/>
      <c r="E282" s="17">
        <v>65000</v>
      </c>
      <c r="F282" s="17">
        <f>SUM(D282:E282)</f>
        <v>65000</v>
      </c>
      <c r="G282" s="17"/>
      <c r="H282" s="17">
        <v>4154</v>
      </c>
      <c r="I282" s="17">
        <f>SUM(G282:H282)</f>
        <v>4154</v>
      </c>
    </row>
    <row r="283" spans="1:9" ht="12.75">
      <c r="A283" s="44"/>
      <c r="B283" s="81"/>
      <c r="C283" s="65" t="s">
        <v>219</v>
      </c>
      <c r="D283" s="17"/>
      <c r="E283" s="17">
        <v>147250</v>
      </c>
      <c r="F283" s="17">
        <f>SUM(D283:E283)</f>
        <v>147250</v>
      </c>
      <c r="G283" s="17"/>
      <c r="H283" s="17">
        <v>9411</v>
      </c>
      <c r="I283" s="17">
        <f>SUM(G283:H283)</f>
        <v>9411</v>
      </c>
    </row>
    <row r="284" spans="1:9" ht="12.75">
      <c r="A284" s="44"/>
      <c r="B284" s="81"/>
      <c r="C284" s="65"/>
      <c r="D284" s="17"/>
      <c r="E284" s="17"/>
      <c r="F284" s="17"/>
      <c r="G284" s="17"/>
      <c r="H284" s="17"/>
      <c r="I284" s="17"/>
    </row>
    <row r="285" spans="1:9" ht="12.75">
      <c r="A285" s="44"/>
      <c r="B285" s="81"/>
      <c r="C285" s="77" t="s">
        <v>65</v>
      </c>
      <c r="D285" s="16">
        <f>SUM(D286:D286)</f>
        <v>7299000</v>
      </c>
      <c r="E285" s="16">
        <f>SUM(E286:E286)</f>
        <v>212250</v>
      </c>
      <c r="F285" s="16">
        <f>SUM(D285:E285)</f>
        <v>7511250</v>
      </c>
      <c r="G285" s="16">
        <f>SUM(G286:G286)</f>
        <v>466491</v>
      </c>
      <c r="H285" s="16">
        <f>SUM(H286:H286)</f>
        <v>13565</v>
      </c>
      <c r="I285" s="16">
        <f>SUM(G285:H285)</f>
        <v>480056</v>
      </c>
    </row>
    <row r="286" spans="1:9" ht="12.75">
      <c r="A286" s="44"/>
      <c r="B286" s="81"/>
      <c r="C286" s="65" t="s">
        <v>67</v>
      </c>
      <c r="D286" s="17">
        <f>3353000+3946000</f>
        <v>7299000</v>
      </c>
      <c r="E286" s="17">
        <v>212250</v>
      </c>
      <c r="F286" s="17">
        <f>SUM(D286:E286)</f>
        <v>7511250</v>
      </c>
      <c r="G286" s="17">
        <f>214296+252195</f>
        <v>466491</v>
      </c>
      <c r="H286" s="17">
        <v>13565</v>
      </c>
      <c r="I286" s="17">
        <f>SUM(G286:H286)</f>
        <v>480056</v>
      </c>
    </row>
    <row r="287" spans="1:9" ht="12.75">
      <c r="A287" s="44"/>
      <c r="B287" s="81"/>
      <c r="C287" s="65"/>
      <c r="D287" s="17"/>
      <c r="E287" s="17"/>
      <c r="F287" s="17"/>
      <c r="G287" s="17"/>
      <c r="H287" s="17"/>
      <c r="I287" s="17"/>
    </row>
    <row r="288" spans="1:9" ht="12.75">
      <c r="A288" s="89" t="s">
        <v>456</v>
      </c>
      <c r="B288" s="88" t="s">
        <v>88</v>
      </c>
      <c r="C288" s="63" t="s">
        <v>422</v>
      </c>
      <c r="D288" s="18"/>
      <c r="E288" s="18"/>
      <c r="F288" s="18"/>
      <c r="G288" s="18"/>
      <c r="H288" s="18"/>
      <c r="I288" s="18"/>
    </row>
    <row r="289" spans="1:9" ht="12.75">
      <c r="A289" s="44"/>
      <c r="B289" s="81"/>
      <c r="C289" s="77" t="s">
        <v>64</v>
      </c>
      <c r="D289" s="16">
        <f>SUM(D290)</f>
        <v>2010000</v>
      </c>
      <c r="E289" s="16">
        <f>SUM(E290:E291)</f>
        <v>469000</v>
      </c>
      <c r="F289" s="16">
        <f>SUM(D289:E289)</f>
        <v>2479000</v>
      </c>
      <c r="G289" s="16">
        <f>SUM(G290)</f>
        <v>128465</v>
      </c>
      <c r="H289" s="16">
        <f>SUM(H290:H291)</f>
        <v>29975</v>
      </c>
      <c r="I289" s="16">
        <f>SUM(G289:H289)</f>
        <v>158440</v>
      </c>
    </row>
    <row r="290" spans="1:9" ht="12.75">
      <c r="A290" s="44"/>
      <c r="B290" s="81"/>
      <c r="C290" s="65" t="s">
        <v>66</v>
      </c>
      <c r="D290" s="17">
        <f>SUM(D293)</f>
        <v>2010000</v>
      </c>
      <c r="E290" s="17"/>
      <c r="F290" s="17">
        <f>SUM(D290:E290)</f>
        <v>2010000</v>
      </c>
      <c r="G290" s="17">
        <f>SUM(G293)</f>
        <v>128465</v>
      </c>
      <c r="H290" s="17"/>
      <c r="I290" s="17">
        <f>SUM(G290:H290)</f>
        <v>128465</v>
      </c>
    </row>
    <row r="291" spans="1:9" ht="12.75">
      <c r="A291" s="44"/>
      <c r="B291" s="81"/>
      <c r="C291" s="65" t="s">
        <v>561</v>
      </c>
      <c r="D291" s="17"/>
      <c r="E291" s="17">
        <v>469000</v>
      </c>
      <c r="F291" s="17">
        <f>SUM(D291:E291)</f>
        <v>469000</v>
      </c>
      <c r="G291" s="17"/>
      <c r="H291" s="17">
        <v>29975</v>
      </c>
      <c r="I291" s="17">
        <f>SUM(G291:H291)</f>
        <v>29975</v>
      </c>
    </row>
    <row r="292" spans="1:9" ht="12.75">
      <c r="A292" s="44"/>
      <c r="B292" s="81"/>
      <c r="C292" s="65"/>
      <c r="D292" s="17"/>
      <c r="E292" s="17"/>
      <c r="F292" s="17"/>
      <c r="G292" s="17"/>
      <c r="H292" s="17"/>
      <c r="I292" s="17"/>
    </row>
    <row r="293" spans="1:9" ht="12.75">
      <c r="A293" s="44"/>
      <c r="B293" s="81"/>
      <c r="C293" s="77" t="s">
        <v>65</v>
      </c>
      <c r="D293" s="16">
        <f>SUM(D294:D294)</f>
        <v>2010000</v>
      </c>
      <c r="E293" s="16">
        <f>SUM(E294:E294)</f>
        <v>469000</v>
      </c>
      <c r="F293" s="16">
        <f>SUM(D293:E293)</f>
        <v>2479000</v>
      </c>
      <c r="G293" s="16">
        <f>SUM(G294:G294)</f>
        <v>128465</v>
      </c>
      <c r="H293" s="16">
        <f>SUM(H294:H294)</f>
        <v>29975</v>
      </c>
      <c r="I293" s="16">
        <f>SUM(G293:H293)</f>
        <v>158440</v>
      </c>
    </row>
    <row r="294" spans="1:9" ht="12.75">
      <c r="A294" s="44"/>
      <c r="B294" s="81"/>
      <c r="C294" s="65" t="s">
        <v>67</v>
      </c>
      <c r="D294" s="17">
        <f>2010000</f>
        <v>2010000</v>
      </c>
      <c r="E294" s="17">
        <v>469000</v>
      </c>
      <c r="F294" s="17">
        <f>SUM(D294:E294)</f>
        <v>2479000</v>
      </c>
      <c r="G294" s="17">
        <v>128465</v>
      </c>
      <c r="H294" s="17">
        <v>29975</v>
      </c>
      <c r="I294" s="17">
        <f>SUM(G294:H294)</f>
        <v>158440</v>
      </c>
    </row>
    <row r="295" spans="1:9" ht="12.75">
      <c r="A295" s="44"/>
      <c r="B295" s="81"/>
      <c r="C295" s="65"/>
      <c r="D295" s="17"/>
      <c r="E295" s="17"/>
      <c r="F295" s="17"/>
      <c r="G295" s="17"/>
      <c r="H295" s="17"/>
      <c r="I295" s="17"/>
    </row>
    <row r="296" spans="1:9" ht="12.75">
      <c r="A296" s="82" t="s">
        <v>205</v>
      </c>
      <c r="B296" s="83"/>
      <c r="C296" s="77" t="s">
        <v>91</v>
      </c>
      <c r="D296" s="17"/>
      <c r="E296" s="17"/>
      <c r="F296" s="17"/>
      <c r="G296" s="17"/>
      <c r="H296" s="17"/>
      <c r="I296" s="17"/>
    </row>
    <row r="297" spans="1:9" ht="12.75">
      <c r="A297" s="45"/>
      <c r="B297" s="81"/>
      <c r="C297" s="77" t="s">
        <v>64</v>
      </c>
      <c r="D297" s="16">
        <f>SUM(D303,D310,D318,D325,D332,D341,D351,D358,D365,D372,D382,D391,D400,D407,D414)</f>
        <v>96966400</v>
      </c>
      <c r="E297" s="16">
        <f>SUM(E303,E310,E318,E325,E332,E341,E351,E358,E365,E372,E382,E391,E400,E407,E414)</f>
        <v>3601537</v>
      </c>
      <c r="F297" s="16">
        <f>SUM(D297:E297)</f>
        <v>100567937</v>
      </c>
      <c r="G297" s="16">
        <f>SUM(G303,G310,G318,G325,G332,G341,G351,G358,G365,G372,G382,G391,G400,G407,G414)</f>
        <v>6197282</v>
      </c>
      <c r="H297" s="16">
        <f>SUM(H303,H310,H318,H325,H332,H341,H351,H358,H365,H372,H382,H391,H400,H407,H414)</f>
        <v>230177</v>
      </c>
      <c r="I297" s="16">
        <f>SUM(G297:H297)</f>
        <v>6427459</v>
      </c>
    </row>
    <row r="298" spans="1:9" ht="12.75">
      <c r="A298" s="45"/>
      <c r="B298" s="81"/>
      <c r="C298" s="77" t="s">
        <v>65</v>
      </c>
      <c r="D298" s="16">
        <f>SUM(D299:D300)</f>
        <v>96966400</v>
      </c>
      <c r="E298" s="16">
        <f>SUM(E299:E300)</f>
        <v>3601537</v>
      </c>
      <c r="F298" s="16">
        <f>SUM(D298:E298)</f>
        <v>100567937</v>
      </c>
      <c r="G298" s="16">
        <f>SUM(G299:G300)</f>
        <v>6197282</v>
      </c>
      <c r="H298" s="16">
        <f>SUM(H299:H300)</f>
        <v>230177</v>
      </c>
      <c r="I298" s="16">
        <f>SUM(G298:H298)</f>
        <v>6427459</v>
      </c>
    </row>
    <row r="299" spans="1:9" ht="12.75">
      <c r="A299" s="45"/>
      <c r="B299" s="81"/>
      <c r="C299" s="65" t="s">
        <v>60</v>
      </c>
      <c r="D299" s="17">
        <f>SUM(D307,D322,D329,D338,D348,D355,D362,D369,D379,D388,D397,D404,D411,D418)</f>
        <v>96874400</v>
      </c>
      <c r="E299" s="17">
        <f>SUM(E307,E322,E329,E338,E348,E355,E362,E369,E379,E388,E397,E404,E411,E418)</f>
        <v>3601537</v>
      </c>
      <c r="F299" s="17">
        <f>SUM(D299:E299)</f>
        <v>100475937</v>
      </c>
      <c r="G299" s="17">
        <f>SUM(G307,G322,G329,G338,G348,G355,G362,G369,G379,G388,G397,G404,G411,G418)</f>
        <v>6191402</v>
      </c>
      <c r="H299" s="17">
        <f>SUM(H307,H322,H329,H338,H348,H355,H362,H369,H379,H388,H397,H404,H411,H418)</f>
        <v>230177</v>
      </c>
      <c r="I299" s="17">
        <f>SUM(G299:H299)</f>
        <v>6421579</v>
      </c>
    </row>
    <row r="300" spans="1:9" ht="25.5">
      <c r="A300" s="45"/>
      <c r="B300" s="81"/>
      <c r="C300" s="65" t="s">
        <v>708</v>
      </c>
      <c r="D300" s="17">
        <f>SUM(D314)</f>
        <v>92000</v>
      </c>
      <c r="E300" s="17">
        <f>SUM(E314)</f>
        <v>0</v>
      </c>
      <c r="F300" s="17">
        <f>SUM(D300:E300)</f>
        <v>92000</v>
      </c>
      <c r="G300" s="17">
        <f>SUM(G314)</f>
        <v>5880</v>
      </c>
      <c r="H300" s="17">
        <f>SUM(H314)</f>
        <v>0</v>
      </c>
      <c r="I300" s="17">
        <f>SUM(G300:H300)</f>
        <v>5880</v>
      </c>
    </row>
    <row r="301" spans="1:9" ht="12.75">
      <c r="A301" s="82" t="s">
        <v>292</v>
      </c>
      <c r="B301" s="81"/>
      <c r="C301" s="77" t="s">
        <v>8</v>
      </c>
      <c r="D301" s="16">
        <f>SUM(D306,D313)</f>
        <v>3249500</v>
      </c>
      <c r="E301" s="16">
        <f>SUM(E306,E313)</f>
        <v>0</v>
      </c>
      <c r="F301" s="16">
        <f>SUM(D301:E301)</f>
        <v>3249500</v>
      </c>
      <c r="G301" s="16">
        <f>SUM(G306,G313)</f>
        <v>207681</v>
      </c>
      <c r="H301" s="16">
        <f>SUM(H306,H313)</f>
        <v>0</v>
      </c>
      <c r="I301" s="16">
        <f>SUM(G301:H301)</f>
        <v>207681</v>
      </c>
    </row>
    <row r="302" spans="1:9" ht="12.75">
      <c r="A302" s="89" t="s">
        <v>293</v>
      </c>
      <c r="B302" s="88" t="s">
        <v>72</v>
      </c>
      <c r="C302" s="63" t="s">
        <v>81</v>
      </c>
      <c r="D302" s="18"/>
      <c r="E302" s="18"/>
      <c r="F302" s="18"/>
      <c r="G302" s="18"/>
      <c r="H302" s="18"/>
      <c r="I302" s="18"/>
    </row>
    <row r="303" spans="1:9" ht="12.75">
      <c r="A303" s="44"/>
      <c r="B303" s="81"/>
      <c r="C303" s="77" t="s">
        <v>64</v>
      </c>
      <c r="D303" s="16">
        <f>SUM(D304)</f>
        <v>3157500</v>
      </c>
      <c r="E303" s="16">
        <f>SUM(E304)</f>
        <v>0</v>
      </c>
      <c r="F303" s="16">
        <f>SUM(D303:E303)</f>
        <v>3157500</v>
      </c>
      <c r="G303" s="16">
        <f>SUM(G304)</f>
        <v>201801</v>
      </c>
      <c r="H303" s="16">
        <f>SUM(H304)</f>
        <v>0</v>
      </c>
      <c r="I303" s="16">
        <f>SUM(G303:H303)</f>
        <v>201801</v>
      </c>
    </row>
    <row r="304" spans="1:9" ht="12.75">
      <c r="A304" s="44"/>
      <c r="B304" s="81"/>
      <c r="C304" s="65" t="s">
        <v>66</v>
      </c>
      <c r="D304" s="17">
        <f>SUM(D306)</f>
        <v>3157500</v>
      </c>
      <c r="E304" s="17"/>
      <c r="F304" s="17">
        <f>SUM(D304:E304)</f>
        <v>3157500</v>
      </c>
      <c r="G304" s="17">
        <f>SUM(G306)</f>
        <v>201801</v>
      </c>
      <c r="H304" s="17"/>
      <c r="I304" s="17">
        <f>SUM(G304:H304)</f>
        <v>201801</v>
      </c>
    </row>
    <row r="305" spans="1:9" ht="12.75">
      <c r="A305" s="44"/>
      <c r="B305" s="81"/>
      <c r="C305" s="65"/>
      <c r="D305" s="17"/>
      <c r="E305" s="17"/>
      <c r="F305" s="17"/>
      <c r="G305" s="17"/>
      <c r="H305" s="17"/>
      <c r="I305" s="17"/>
    </row>
    <row r="306" spans="1:9" ht="12.75">
      <c r="A306" s="44"/>
      <c r="B306" s="81"/>
      <c r="C306" s="77" t="s">
        <v>65</v>
      </c>
      <c r="D306" s="16">
        <f>SUM(D307:D307)</f>
        <v>3157500</v>
      </c>
      <c r="E306" s="16">
        <f>SUM(E307:E307)</f>
        <v>0</v>
      </c>
      <c r="F306" s="16">
        <f>SUM(D306:E306)</f>
        <v>3157500</v>
      </c>
      <c r="G306" s="16">
        <f>SUM(G307:G307)</f>
        <v>201801</v>
      </c>
      <c r="H306" s="16">
        <f>SUM(H307:H307)</f>
        <v>0</v>
      </c>
      <c r="I306" s="16">
        <f>SUM(G306:H306)</f>
        <v>201801</v>
      </c>
    </row>
    <row r="307" spans="1:9" ht="12.75">
      <c r="A307" s="44"/>
      <c r="B307" s="81"/>
      <c r="C307" s="65" t="s">
        <v>67</v>
      </c>
      <c r="D307" s="17">
        <v>3157500</v>
      </c>
      <c r="E307" s="17"/>
      <c r="F307" s="17">
        <f>SUM(D307:E307)</f>
        <v>3157500</v>
      </c>
      <c r="G307" s="17">
        <v>201801</v>
      </c>
      <c r="H307" s="17"/>
      <c r="I307" s="17">
        <f>SUM(G307:H307)</f>
        <v>201801</v>
      </c>
    </row>
    <row r="308" spans="1:9" ht="12.75">
      <c r="A308" s="44"/>
      <c r="B308" s="81"/>
      <c r="C308" s="65"/>
      <c r="D308" s="17"/>
      <c r="E308" s="17"/>
      <c r="F308" s="17"/>
      <c r="G308" s="17"/>
      <c r="H308" s="17"/>
      <c r="I308" s="17"/>
    </row>
    <row r="309" spans="1:9" ht="12.75">
      <c r="A309" s="89" t="s">
        <v>565</v>
      </c>
      <c r="B309" s="88" t="s">
        <v>148</v>
      </c>
      <c r="C309" s="63" t="s">
        <v>149</v>
      </c>
      <c r="D309" s="17"/>
      <c r="E309" s="17"/>
      <c r="F309" s="17"/>
      <c r="G309" s="17"/>
      <c r="H309" s="17"/>
      <c r="I309" s="17"/>
    </row>
    <row r="310" spans="1:9" ht="12.75">
      <c r="A310" s="44"/>
      <c r="B310" s="81"/>
      <c r="C310" s="77" t="s">
        <v>64</v>
      </c>
      <c r="D310" s="16">
        <f>SUM(D311)</f>
        <v>92000</v>
      </c>
      <c r="E310" s="16"/>
      <c r="F310" s="16">
        <f>SUM(D310:E310)</f>
        <v>92000</v>
      </c>
      <c r="G310" s="16">
        <f>SUM(G311)</f>
        <v>5880</v>
      </c>
      <c r="H310" s="16"/>
      <c r="I310" s="16">
        <f>SUM(G310:H310)</f>
        <v>5880</v>
      </c>
    </row>
    <row r="311" spans="1:9" ht="12.75">
      <c r="A311" s="44"/>
      <c r="B311" s="81"/>
      <c r="C311" s="65" t="s">
        <v>66</v>
      </c>
      <c r="D311" s="17">
        <f>SUM(D313)</f>
        <v>92000</v>
      </c>
      <c r="E311" s="17"/>
      <c r="F311" s="17">
        <f>SUM(D311:E311)</f>
        <v>92000</v>
      </c>
      <c r="G311" s="17">
        <f>SUM(G313)</f>
        <v>5880</v>
      </c>
      <c r="H311" s="17"/>
      <c r="I311" s="17">
        <f>SUM(G311:H311)</f>
        <v>5880</v>
      </c>
    </row>
    <row r="312" spans="1:9" ht="12.75">
      <c r="A312" s="44"/>
      <c r="B312" s="81"/>
      <c r="C312" s="65"/>
      <c r="D312" s="17"/>
      <c r="E312" s="17"/>
      <c r="F312" s="17"/>
      <c r="G312" s="17"/>
      <c r="H312" s="17"/>
      <c r="I312" s="17"/>
    </row>
    <row r="313" spans="1:9" ht="12.75">
      <c r="A313" s="44"/>
      <c r="B313" s="81"/>
      <c r="C313" s="77" t="s">
        <v>65</v>
      </c>
      <c r="D313" s="16">
        <f>SUM(D314)</f>
        <v>92000</v>
      </c>
      <c r="E313" s="16"/>
      <c r="F313" s="16">
        <f>SUM(D313:E313)</f>
        <v>92000</v>
      </c>
      <c r="G313" s="16">
        <f>SUM(G314)</f>
        <v>5880</v>
      </c>
      <c r="H313" s="16"/>
      <c r="I313" s="16">
        <f>SUM(G313:H313)</f>
        <v>5880</v>
      </c>
    </row>
    <row r="314" spans="1:9" ht="12.75">
      <c r="A314" s="44"/>
      <c r="B314" s="81"/>
      <c r="C314" s="65" t="s">
        <v>709</v>
      </c>
      <c r="D314" s="17">
        <v>92000</v>
      </c>
      <c r="E314" s="17"/>
      <c r="F314" s="17">
        <f>SUM(D314:E314)</f>
        <v>92000</v>
      </c>
      <c r="G314" s="17">
        <v>5880</v>
      </c>
      <c r="H314" s="17"/>
      <c r="I314" s="17">
        <f>SUM(G314:H314)</f>
        <v>5880</v>
      </c>
    </row>
    <row r="315" spans="1:9" ht="12.75">
      <c r="A315" s="44"/>
      <c r="B315" s="81"/>
      <c r="C315" s="65"/>
      <c r="D315" s="17"/>
      <c r="E315" s="17"/>
      <c r="F315" s="17"/>
      <c r="G315" s="17"/>
      <c r="H315" s="17"/>
      <c r="I315" s="17"/>
    </row>
    <row r="316" spans="1:9" ht="12.75">
      <c r="A316" s="82" t="s">
        <v>294</v>
      </c>
      <c r="B316" s="83"/>
      <c r="C316" s="77" t="s">
        <v>515</v>
      </c>
      <c r="D316" s="16">
        <f>SUM(D321,D328,D337,D347,D354,D361,D368,D378,D387,D396,D403,D410,D417)</f>
        <v>93716900</v>
      </c>
      <c r="E316" s="16">
        <f>SUM(E321,E328,E337,E347,E354,E361,E368,E378,E387,E396,E403,E410,E417)</f>
        <v>3601537</v>
      </c>
      <c r="F316" s="16">
        <f>SUM(D316:E316)</f>
        <v>97318437</v>
      </c>
      <c r="G316" s="16">
        <f>SUM(G321,G328,G337,G347,G354,G361,G368,G378,G387,G396,G403,G410,G417)</f>
        <v>5989601</v>
      </c>
      <c r="H316" s="16">
        <f>SUM(H321,H328,H337,H347,H354,H361,H368,H378,H387,H396,H403,H410,H417)</f>
        <v>230177</v>
      </c>
      <c r="I316" s="16">
        <f>SUM(G316:H316)</f>
        <v>6219778</v>
      </c>
    </row>
    <row r="317" spans="1:9" ht="12.75">
      <c r="A317" s="89" t="s">
        <v>295</v>
      </c>
      <c r="B317" s="88" t="s">
        <v>93</v>
      </c>
      <c r="C317" s="63" t="s">
        <v>94</v>
      </c>
      <c r="D317" s="18"/>
      <c r="E317" s="18"/>
      <c r="F317" s="18"/>
      <c r="G317" s="18"/>
      <c r="H317" s="18"/>
      <c r="I317" s="18"/>
    </row>
    <row r="318" spans="1:9" ht="12.75">
      <c r="A318" s="44"/>
      <c r="B318" s="81"/>
      <c r="C318" s="77" t="s">
        <v>64</v>
      </c>
      <c r="D318" s="16">
        <f>SUM(D319)</f>
        <v>15000000</v>
      </c>
      <c r="E318" s="16">
        <f>SUM(E319)</f>
        <v>0</v>
      </c>
      <c r="F318" s="16">
        <f>SUM(D318:E318)</f>
        <v>15000000</v>
      </c>
      <c r="G318" s="16">
        <f>SUM(G319)</f>
        <v>958675</v>
      </c>
      <c r="H318" s="16">
        <f>SUM(H319)</f>
        <v>0</v>
      </c>
      <c r="I318" s="16">
        <f>SUM(G318:H318)</f>
        <v>958675</v>
      </c>
    </row>
    <row r="319" spans="1:9" ht="12.75">
      <c r="A319" s="44"/>
      <c r="B319" s="81"/>
      <c r="C319" s="65" t="s">
        <v>66</v>
      </c>
      <c r="D319" s="17">
        <f>SUM(D321)</f>
        <v>15000000</v>
      </c>
      <c r="E319" s="17"/>
      <c r="F319" s="17">
        <f>SUM(D319:E319)</f>
        <v>15000000</v>
      </c>
      <c r="G319" s="17">
        <f>SUM(G321)</f>
        <v>958675</v>
      </c>
      <c r="H319" s="17"/>
      <c r="I319" s="17">
        <f>SUM(G319:H319)</f>
        <v>958675</v>
      </c>
    </row>
    <row r="320" spans="1:9" ht="12.75">
      <c r="A320" s="44"/>
      <c r="B320" s="81"/>
      <c r="C320" s="65"/>
      <c r="D320" s="17"/>
      <c r="E320" s="17"/>
      <c r="F320" s="17"/>
      <c r="G320" s="17"/>
      <c r="H320" s="17"/>
      <c r="I320" s="17"/>
    </row>
    <row r="321" spans="1:9" ht="12.75">
      <c r="A321" s="44"/>
      <c r="B321" s="81"/>
      <c r="C321" s="77" t="s">
        <v>65</v>
      </c>
      <c r="D321" s="16">
        <f>SUM(D322:D322)</f>
        <v>15000000</v>
      </c>
      <c r="E321" s="16">
        <f>SUM(E322:E322)</f>
        <v>0</v>
      </c>
      <c r="F321" s="16">
        <f>SUM(D321:E321)</f>
        <v>15000000</v>
      </c>
      <c r="G321" s="16">
        <f>SUM(G322:G322)</f>
        <v>958675</v>
      </c>
      <c r="H321" s="16">
        <f>SUM(H322:H322)</f>
        <v>0</v>
      </c>
      <c r="I321" s="16">
        <f>SUM(G321:H321)</f>
        <v>958675</v>
      </c>
    </row>
    <row r="322" spans="1:9" ht="12.75">
      <c r="A322" s="44"/>
      <c r="B322" s="81"/>
      <c r="C322" s="65" t="s">
        <v>67</v>
      </c>
      <c r="D322" s="17">
        <v>15000000</v>
      </c>
      <c r="E322" s="17"/>
      <c r="F322" s="17">
        <f>SUM(D322:E322)</f>
        <v>15000000</v>
      </c>
      <c r="G322" s="17">
        <v>958675</v>
      </c>
      <c r="H322" s="17"/>
      <c r="I322" s="17">
        <f>SUM(G322:H322)</f>
        <v>958675</v>
      </c>
    </row>
    <row r="323" spans="1:9" ht="12.75">
      <c r="A323" s="44"/>
      <c r="B323" s="81"/>
      <c r="C323" s="65"/>
      <c r="D323" s="17"/>
      <c r="E323" s="17"/>
      <c r="F323" s="17"/>
      <c r="G323" s="17"/>
      <c r="H323" s="17"/>
      <c r="I323" s="17"/>
    </row>
    <row r="324" spans="1:9" ht="12.75">
      <c r="A324" s="89" t="s">
        <v>457</v>
      </c>
      <c r="B324" s="88" t="s">
        <v>96</v>
      </c>
      <c r="C324" s="63" t="s">
        <v>95</v>
      </c>
      <c r="D324" s="18"/>
      <c r="E324" s="18"/>
      <c r="F324" s="18"/>
      <c r="G324" s="18"/>
      <c r="H324" s="18"/>
      <c r="I324" s="18"/>
    </row>
    <row r="325" spans="1:9" ht="12.75">
      <c r="A325" s="44"/>
      <c r="B325" s="81"/>
      <c r="C325" s="77" t="s">
        <v>64</v>
      </c>
      <c r="D325" s="16">
        <f>SUM(D326:D326)</f>
        <v>5288000</v>
      </c>
      <c r="E325" s="16">
        <f>SUM(E326:E326)</f>
        <v>0</v>
      </c>
      <c r="F325" s="16">
        <f>SUM(D325:E325)</f>
        <v>5288000</v>
      </c>
      <c r="G325" s="16">
        <f>SUM(G326:G326)</f>
        <v>337964</v>
      </c>
      <c r="H325" s="16">
        <f>SUM(H326:H326)</f>
        <v>0</v>
      </c>
      <c r="I325" s="16">
        <f>SUM(G325:H325)</f>
        <v>337964</v>
      </c>
    </row>
    <row r="326" spans="1:9" ht="12.75">
      <c r="A326" s="44"/>
      <c r="B326" s="81"/>
      <c r="C326" s="65" t="s">
        <v>66</v>
      </c>
      <c r="D326" s="17">
        <f>SUM(D328)</f>
        <v>5288000</v>
      </c>
      <c r="E326" s="17"/>
      <c r="F326" s="17">
        <f>SUM(D326:E326)</f>
        <v>5288000</v>
      </c>
      <c r="G326" s="17">
        <f>SUM(G328)</f>
        <v>337964</v>
      </c>
      <c r="H326" s="17"/>
      <c r="I326" s="17">
        <f>SUM(G326:H326)</f>
        <v>337964</v>
      </c>
    </row>
    <row r="327" spans="1:9" ht="12.75">
      <c r="A327" s="44"/>
      <c r="B327" s="81"/>
      <c r="C327" s="65"/>
      <c r="D327" s="17"/>
      <c r="E327" s="17"/>
      <c r="F327" s="17"/>
      <c r="G327" s="17"/>
      <c r="H327" s="17"/>
      <c r="I327" s="17"/>
    </row>
    <row r="328" spans="1:9" ht="12.75">
      <c r="A328" s="44"/>
      <c r="B328" s="81"/>
      <c r="C328" s="77" t="s">
        <v>65</v>
      </c>
      <c r="D328" s="16">
        <f>SUM(D329:D329)</f>
        <v>5288000</v>
      </c>
      <c r="E328" s="16">
        <f>SUM(E329:E329)</f>
        <v>0</v>
      </c>
      <c r="F328" s="16">
        <f>SUM(D328:E328)</f>
        <v>5288000</v>
      </c>
      <c r="G328" s="16">
        <f>SUM(G329:G329)</f>
        <v>337964</v>
      </c>
      <c r="H328" s="16">
        <f>SUM(H329:H329)</f>
        <v>0</v>
      </c>
      <c r="I328" s="16">
        <f>SUM(G328:H328)</f>
        <v>337964</v>
      </c>
    </row>
    <row r="329" spans="1:9" ht="12.75">
      <c r="A329" s="44"/>
      <c r="B329" s="81"/>
      <c r="C329" s="65" t="s">
        <v>67</v>
      </c>
      <c r="D329" s="17">
        <v>5288000</v>
      </c>
      <c r="E329" s="17"/>
      <c r="F329" s="17">
        <f>SUM(D329:E329)</f>
        <v>5288000</v>
      </c>
      <c r="G329" s="17">
        <v>337964</v>
      </c>
      <c r="H329" s="17"/>
      <c r="I329" s="17">
        <f>SUM(G329:H329)</f>
        <v>337964</v>
      </c>
    </row>
    <row r="330" spans="1:9" ht="12.75">
      <c r="A330" s="44"/>
      <c r="B330" s="81"/>
      <c r="C330" s="65"/>
      <c r="D330" s="17"/>
      <c r="E330" s="17"/>
      <c r="F330" s="17"/>
      <c r="G330" s="17"/>
      <c r="H330" s="17"/>
      <c r="I330" s="17"/>
    </row>
    <row r="331" spans="1:9" ht="25.5">
      <c r="A331" s="89" t="s">
        <v>458</v>
      </c>
      <c r="B331" s="88" t="s">
        <v>97</v>
      </c>
      <c r="C331" s="63" t="s">
        <v>546</v>
      </c>
      <c r="D331" s="18"/>
      <c r="E331" s="18"/>
      <c r="F331" s="18"/>
      <c r="G331" s="18"/>
      <c r="H331" s="18"/>
      <c r="I331" s="18"/>
    </row>
    <row r="332" spans="1:9" ht="12.75">
      <c r="A332" s="44"/>
      <c r="B332" s="81"/>
      <c r="C332" s="77" t="s">
        <v>64</v>
      </c>
      <c r="D332" s="16">
        <f>SUM(D333:D335)</f>
        <v>19110700</v>
      </c>
      <c r="E332" s="16">
        <f>SUM(E333:E335)</f>
        <v>681600</v>
      </c>
      <c r="F332" s="16">
        <f>SUM(D332:E332)</f>
        <v>19792300</v>
      </c>
      <c r="G332" s="16">
        <f>SUM(G333:G335)</f>
        <v>1221396</v>
      </c>
      <c r="H332" s="16">
        <f>SUM(H333:H335)</f>
        <v>43561</v>
      </c>
      <c r="I332" s="16">
        <f>SUM(G332:H332)</f>
        <v>1264957</v>
      </c>
    </row>
    <row r="333" spans="1:9" ht="12.75">
      <c r="A333" s="44"/>
      <c r="B333" s="81"/>
      <c r="C333" s="65" t="s">
        <v>66</v>
      </c>
      <c r="D333" s="17">
        <f>SUM(D337)</f>
        <v>19110700</v>
      </c>
      <c r="E333" s="17"/>
      <c r="F333" s="17">
        <f>SUM(D333:E333)</f>
        <v>19110700</v>
      </c>
      <c r="G333" s="17">
        <f>SUM(G337)</f>
        <v>1221396</v>
      </c>
      <c r="H333" s="17"/>
      <c r="I333" s="17">
        <f>SUM(G333:H333)</f>
        <v>1221396</v>
      </c>
    </row>
    <row r="334" spans="1:9" ht="25.5">
      <c r="A334" s="44"/>
      <c r="B334" s="81"/>
      <c r="C334" s="65" t="s">
        <v>225</v>
      </c>
      <c r="D334" s="17"/>
      <c r="E334" s="17">
        <v>658600</v>
      </c>
      <c r="F334" s="17">
        <f>SUM(D334:E334)</f>
        <v>658600</v>
      </c>
      <c r="G334" s="17"/>
      <c r="H334" s="17">
        <v>42091</v>
      </c>
      <c r="I334" s="17">
        <f>SUM(G334:H334)</f>
        <v>42091</v>
      </c>
    </row>
    <row r="335" spans="1:9" ht="12.75">
      <c r="A335" s="44"/>
      <c r="B335" s="81"/>
      <c r="C335" s="65" t="s">
        <v>219</v>
      </c>
      <c r="D335" s="17"/>
      <c r="E335" s="17">
        <v>23000</v>
      </c>
      <c r="F335" s="17">
        <f>SUM(D335:E335)</f>
        <v>23000</v>
      </c>
      <c r="G335" s="17"/>
      <c r="H335" s="17">
        <v>1470</v>
      </c>
      <c r="I335" s="17">
        <f>SUM(G335:H335)</f>
        <v>1470</v>
      </c>
    </row>
    <row r="336" spans="1:9" ht="12.75">
      <c r="A336" s="44"/>
      <c r="B336" s="81"/>
      <c r="C336" s="65"/>
      <c r="D336" s="17"/>
      <c r="E336" s="17"/>
      <c r="F336" s="17"/>
      <c r="G336" s="17"/>
      <c r="H336" s="17"/>
      <c r="I336" s="17"/>
    </row>
    <row r="337" spans="1:9" ht="12.75">
      <c r="A337" s="44"/>
      <c r="B337" s="81"/>
      <c r="C337" s="77" t="s">
        <v>65</v>
      </c>
      <c r="D337" s="16">
        <f>SUM(D338:D338)</f>
        <v>19110700</v>
      </c>
      <c r="E337" s="16">
        <f>SUM(E338:E338)</f>
        <v>681600</v>
      </c>
      <c r="F337" s="16">
        <f>SUM(D337:E337)</f>
        <v>19792300</v>
      </c>
      <c r="G337" s="16">
        <f>SUM(G338:G338)</f>
        <v>1221396</v>
      </c>
      <c r="H337" s="16">
        <f>SUM(H338:H338)</f>
        <v>43561</v>
      </c>
      <c r="I337" s="16">
        <f>SUM(G337:H337)</f>
        <v>1264957</v>
      </c>
    </row>
    <row r="338" spans="1:9" ht="12.75">
      <c r="A338" s="44"/>
      <c r="B338" s="81"/>
      <c r="C338" s="65" t="s">
        <v>67</v>
      </c>
      <c r="D338" s="17">
        <v>19110700</v>
      </c>
      <c r="E338" s="17">
        <v>681600</v>
      </c>
      <c r="F338" s="17">
        <f>SUM(D338:E338)</f>
        <v>19792300</v>
      </c>
      <c r="G338" s="17">
        <v>1221396</v>
      </c>
      <c r="H338" s="17">
        <v>43561</v>
      </c>
      <c r="I338" s="17">
        <f>SUM(G338:H338)</f>
        <v>1264957</v>
      </c>
    </row>
    <row r="339" spans="1:9" ht="12.75">
      <c r="A339" s="44"/>
      <c r="B339" s="81"/>
      <c r="C339" s="65"/>
      <c r="D339" s="17"/>
      <c r="E339" s="17"/>
      <c r="F339" s="17"/>
      <c r="G339" s="17"/>
      <c r="H339" s="17"/>
      <c r="I339" s="17"/>
    </row>
    <row r="340" spans="1:9" ht="12.75">
      <c r="A340" s="89" t="s">
        <v>459</v>
      </c>
      <c r="B340" s="88" t="s">
        <v>98</v>
      </c>
      <c r="C340" s="63" t="s">
        <v>220</v>
      </c>
      <c r="D340" s="18"/>
      <c r="E340" s="18"/>
      <c r="F340" s="18"/>
      <c r="G340" s="18"/>
      <c r="H340" s="18"/>
      <c r="I340" s="18"/>
    </row>
    <row r="341" spans="1:9" ht="12.75">
      <c r="A341" s="44"/>
      <c r="B341" s="81"/>
      <c r="C341" s="77" t="s">
        <v>64</v>
      </c>
      <c r="D341" s="16">
        <f>SUM(D342:D345)</f>
        <v>6349700</v>
      </c>
      <c r="E341" s="16">
        <f>SUM(E342:E345)</f>
        <v>652687</v>
      </c>
      <c r="F341" s="16">
        <f>SUM(D341:E341)</f>
        <v>7002387</v>
      </c>
      <c r="G341" s="16">
        <f>SUM(G342:G345)</f>
        <v>405820</v>
      </c>
      <c r="H341" s="16">
        <f>SUM(H342:H345)</f>
        <v>41716</v>
      </c>
      <c r="I341" s="16">
        <f>SUM(G341:H341)</f>
        <v>447536</v>
      </c>
    </row>
    <row r="342" spans="1:9" ht="12.75">
      <c r="A342" s="44"/>
      <c r="B342" s="81"/>
      <c r="C342" s="65" t="s">
        <v>66</v>
      </c>
      <c r="D342" s="17">
        <f>SUM(D347)</f>
        <v>6349700</v>
      </c>
      <c r="E342" s="17"/>
      <c r="F342" s="17">
        <f>SUM(D342:E342)</f>
        <v>6349700</v>
      </c>
      <c r="G342" s="17">
        <f>SUM(G347)</f>
        <v>405820</v>
      </c>
      <c r="H342" s="17"/>
      <c r="I342" s="17">
        <f>SUM(G342:H342)</f>
        <v>405820</v>
      </c>
    </row>
    <row r="343" spans="1:9" ht="12.75">
      <c r="A343" s="44"/>
      <c r="B343" s="81"/>
      <c r="C343" s="65" t="s">
        <v>561</v>
      </c>
      <c r="D343" s="17"/>
      <c r="E343" s="17">
        <v>23437</v>
      </c>
      <c r="F343" s="17">
        <f>SUM(D343:E343)</f>
        <v>23437</v>
      </c>
      <c r="G343" s="17"/>
      <c r="H343" s="17">
        <v>1498</v>
      </c>
      <c r="I343" s="17">
        <f>SUM(G343:H343)</f>
        <v>1498</v>
      </c>
    </row>
    <row r="344" spans="1:9" ht="25.5">
      <c r="A344" s="44"/>
      <c r="B344" s="81"/>
      <c r="C344" s="65" t="s">
        <v>226</v>
      </c>
      <c r="D344" s="17"/>
      <c r="E344" s="17">
        <v>459000</v>
      </c>
      <c r="F344" s="17">
        <f>SUM(D344:E344)</f>
        <v>459000</v>
      </c>
      <c r="G344" s="17"/>
      <c r="H344" s="17">
        <v>29336</v>
      </c>
      <c r="I344" s="17">
        <f>SUM(G344:H344)</f>
        <v>29336</v>
      </c>
    </row>
    <row r="345" spans="1:9" ht="12.75">
      <c r="A345" s="44"/>
      <c r="B345" s="81"/>
      <c r="C345" s="65" t="s">
        <v>219</v>
      </c>
      <c r="D345" s="17"/>
      <c r="E345" s="17">
        <v>170250</v>
      </c>
      <c r="F345" s="17">
        <f>SUM(D345:E345)</f>
        <v>170250</v>
      </c>
      <c r="G345" s="17"/>
      <c r="H345" s="17">
        <v>10882</v>
      </c>
      <c r="I345" s="17">
        <f>SUM(G345:H345)</f>
        <v>10882</v>
      </c>
    </row>
    <row r="346" spans="1:9" ht="12.75">
      <c r="A346" s="44"/>
      <c r="B346" s="81"/>
      <c r="C346" s="65"/>
      <c r="D346" s="17"/>
      <c r="E346" s="17"/>
      <c r="F346" s="17"/>
      <c r="G346" s="17"/>
      <c r="H346" s="17"/>
      <c r="I346" s="17"/>
    </row>
    <row r="347" spans="1:9" ht="12.75">
      <c r="A347" s="44"/>
      <c r="B347" s="81"/>
      <c r="C347" s="77" t="s">
        <v>65</v>
      </c>
      <c r="D347" s="16">
        <f>SUM(D348:D348)</f>
        <v>6349700</v>
      </c>
      <c r="E347" s="16">
        <f>SUM(E348:E348)</f>
        <v>652687</v>
      </c>
      <c r="F347" s="16">
        <f>SUM(D347:E347)</f>
        <v>7002387</v>
      </c>
      <c r="G347" s="16">
        <f>SUM(G348:G348)</f>
        <v>405820</v>
      </c>
      <c r="H347" s="16">
        <f>SUM(H348:H348)</f>
        <v>41716</v>
      </c>
      <c r="I347" s="16">
        <f>SUM(G347:H347)</f>
        <v>447536</v>
      </c>
    </row>
    <row r="348" spans="1:9" ht="12.75">
      <c r="A348" s="44"/>
      <c r="B348" s="81"/>
      <c r="C348" s="65" t="s">
        <v>67</v>
      </c>
      <c r="D348" s="17">
        <v>6349700</v>
      </c>
      <c r="E348" s="17">
        <v>652687</v>
      </c>
      <c r="F348" s="17">
        <f>SUM(D348:E348)</f>
        <v>7002387</v>
      </c>
      <c r="G348" s="17">
        <v>405820</v>
      </c>
      <c r="H348" s="17">
        <v>41716</v>
      </c>
      <c r="I348" s="17">
        <f>SUM(G348:H348)</f>
        <v>447536</v>
      </c>
    </row>
    <row r="349" spans="1:9" ht="12.75">
      <c r="A349" s="44"/>
      <c r="B349" s="81"/>
      <c r="C349" s="65"/>
      <c r="D349" s="17"/>
      <c r="E349" s="17"/>
      <c r="F349" s="17"/>
      <c r="G349" s="17"/>
      <c r="H349" s="17"/>
      <c r="I349" s="17"/>
    </row>
    <row r="350" spans="1:9" ht="12.75">
      <c r="A350" s="89" t="s">
        <v>460</v>
      </c>
      <c r="B350" s="88" t="s">
        <v>99</v>
      </c>
      <c r="C350" s="63" t="s">
        <v>221</v>
      </c>
      <c r="D350" s="18"/>
      <c r="E350" s="18"/>
      <c r="F350" s="18"/>
      <c r="G350" s="18"/>
      <c r="H350" s="18"/>
      <c r="I350" s="18"/>
    </row>
    <row r="351" spans="1:9" ht="12.75">
      <c r="A351" s="44"/>
      <c r="B351" s="81"/>
      <c r="C351" s="77" t="s">
        <v>64</v>
      </c>
      <c r="D351" s="16">
        <f>SUM(D352)</f>
        <v>1135000</v>
      </c>
      <c r="E351" s="16">
        <f>SUM(E352)</f>
        <v>0</v>
      </c>
      <c r="F351" s="16">
        <f>SUM(D351:E351)</f>
        <v>1135000</v>
      </c>
      <c r="G351" s="16">
        <f>SUM(G352)</f>
        <v>72540</v>
      </c>
      <c r="H351" s="16">
        <f>SUM(H352)</f>
        <v>0</v>
      </c>
      <c r="I351" s="16">
        <f>SUM(G351:H351)</f>
        <v>72540</v>
      </c>
    </row>
    <row r="352" spans="1:9" ht="12.75">
      <c r="A352" s="44"/>
      <c r="B352" s="81"/>
      <c r="C352" s="65" t="s">
        <v>66</v>
      </c>
      <c r="D352" s="17">
        <f>SUM(D354)</f>
        <v>1135000</v>
      </c>
      <c r="E352" s="17"/>
      <c r="F352" s="17">
        <f>SUM(D352:E352)</f>
        <v>1135000</v>
      </c>
      <c r="G352" s="17">
        <f>SUM(G354)</f>
        <v>72540</v>
      </c>
      <c r="H352" s="17"/>
      <c r="I352" s="17">
        <f>SUM(G352:H352)</f>
        <v>72540</v>
      </c>
    </row>
    <row r="353" spans="1:9" ht="12.75">
      <c r="A353" s="44"/>
      <c r="B353" s="81"/>
      <c r="C353" s="65"/>
      <c r="D353" s="17"/>
      <c r="E353" s="17"/>
      <c r="F353" s="17"/>
      <c r="G353" s="17"/>
      <c r="H353" s="17"/>
      <c r="I353" s="17"/>
    </row>
    <row r="354" spans="1:9" ht="12.75">
      <c r="A354" s="44"/>
      <c r="B354" s="81"/>
      <c r="C354" s="77" t="s">
        <v>65</v>
      </c>
      <c r="D354" s="16">
        <f>SUM(D355:D355)</f>
        <v>1135000</v>
      </c>
      <c r="E354" s="16">
        <f>SUM(E355:E355)</f>
        <v>0</v>
      </c>
      <c r="F354" s="16">
        <f>SUM(D354:E354)</f>
        <v>1135000</v>
      </c>
      <c r="G354" s="16">
        <f>SUM(G355:G355)</f>
        <v>72540</v>
      </c>
      <c r="H354" s="16">
        <f>SUM(H355:H355)</f>
        <v>0</v>
      </c>
      <c r="I354" s="16">
        <f>SUM(G354:H354)</f>
        <v>72540</v>
      </c>
    </row>
    <row r="355" spans="1:9" ht="12.75">
      <c r="A355" s="44"/>
      <c r="B355" s="81"/>
      <c r="C355" s="65" t="s">
        <v>67</v>
      </c>
      <c r="D355" s="17">
        <v>1135000</v>
      </c>
      <c r="E355" s="17"/>
      <c r="F355" s="17">
        <f>SUM(D355:E355)</f>
        <v>1135000</v>
      </c>
      <c r="G355" s="17">
        <v>72540</v>
      </c>
      <c r="H355" s="17"/>
      <c r="I355" s="17">
        <f>SUM(G355:H355)</f>
        <v>72540</v>
      </c>
    </row>
    <row r="356" spans="1:9" ht="12.75">
      <c r="A356" s="44"/>
      <c r="B356" s="81"/>
      <c r="C356" s="65"/>
      <c r="D356" s="17"/>
      <c r="E356" s="17"/>
      <c r="F356" s="17"/>
      <c r="G356" s="17"/>
      <c r="H356" s="17"/>
      <c r="I356" s="17"/>
    </row>
    <row r="357" spans="1:9" ht="12.75">
      <c r="A357" s="89" t="s">
        <v>461</v>
      </c>
      <c r="B357" s="88" t="s">
        <v>83</v>
      </c>
      <c r="C357" s="63" t="s">
        <v>222</v>
      </c>
      <c r="D357" s="18"/>
      <c r="E357" s="18"/>
      <c r="F357" s="18"/>
      <c r="G357" s="18"/>
      <c r="H357" s="18"/>
      <c r="I357" s="18"/>
    </row>
    <row r="358" spans="1:9" ht="12.75">
      <c r="A358" s="44"/>
      <c r="B358" s="81"/>
      <c r="C358" s="77" t="s">
        <v>64</v>
      </c>
      <c r="D358" s="16">
        <f>SUM(D359)</f>
        <v>496000</v>
      </c>
      <c r="E358" s="16">
        <f>SUM(E359)</f>
        <v>0</v>
      </c>
      <c r="F358" s="16">
        <f>SUM(D358:E358)</f>
        <v>496000</v>
      </c>
      <c r="G358" s="16">
        <f>SUM(G359)</f>
        <v>31700</v>
      </c>
      <c r="H358" s="16">
        <f>SUM(H359)</f>
        <v>0</v>
      </c>
      <c r="I358" s="16">
        <f>SUM(G358:H358)</f>
        <v>31700</v>
      </c>
    </row>
    <row r="359" spans="1:9" ht="12.75">
      <c r="A359" s="44"/>
      <c r="B359" s="81"/>
      <c r="C359" s="65" t="s">
        <v>66</v>
      </c>
      <c r="D359" s="17">
        <f>SUM(D361)</f>
        <v>496000</v>
      </c>
      <c r="E359" s="17"/>
      <c r="F359" s="17">
        <f>SUM(D359:E359)</f>
        <v>496000</v>
      </c>
      <c r="G359" s="17">
        <f>SUM(G361)</f>
        <v>31700</v>
      </c>
      <c r="H359" s="17"/>
      <c r="I359" s="17">
        <f>SUM(G359:H359)</f>
        <v>31700</v>
      </c>
    </row>
    <row r="360" spans="1:9" ht="12.75">
      <c r="A360" s="44"/>
      <c r="B360" s="81"/>
      <c r="C360" s="65"/>
      <c r="D360" s="17"/>
      <c r="E360" s="17"/>
      <c r="F360" s="17"/>
      <c r="G360" s="17"/>
      <c r="H360" s="17"/>
      <c r="I360" s="17"/>
    </row>
    <row r="361" spans="1:9" ht="12.75">
      <c r="A361" s="44"/>
      <c r="B361" s="81"/>
      <c r="C361" s="77" t="s">
        <v>65</v>
      </c>
      <c r="D361" s="16">
        <f>SUM(D362:D362)</f>
        <v>496000</v>
      </c>
      <c r="E361" s="16">
        <f>SUM(E362:E362)</f>
        <v>0</v>
      </c>
      <c r="F361" s="16">
        <f>SUM(D361:E361)</f>
        <v>496000</v>
      </c>
      <c r="G361" s="16">
        <f>SUM(G362:G362)</f>
        <v>31700</v>
      </c>
      <c r="H361" s="16">
        <f>SUM(H362:H362)</f>
        <v>0</v>
      </c>
      <c r="I361" s="16">
        <f>SUM(G361:H361)</f>
        <v>31700</v>
      </c>
    </row>
    <row r="362" spans="1:9" ht="12.75">
      <c r="A362" s="44"/>
      <c r="B362" s="81"/>
      <c r="C362" s="65" t="s">
        <v>67</v>
      </c>
      <c r="D362" s="17">
        <v>496000</v>
      </c>
      <c r="E362" s="17"/>
      <c r="F362" s="17">
        <f>SUM(D362:E362)</f>
        <v>496000</v>
      </c>
      <c r="G362" s="17">
        <v>31700</v>
      </c>
      <c r="H362" s="17"/>
      <c r="I362" s="17">
        <f>SUM(G362:H362)</f>
        <v>31700</v>
      </c>
    </row>
    <row r="363" spans="1:9" ht="12.75">
      <c r="A363" s="44"/>
      <c r="B363" s="81"/>
      <c r="C363" s="65"/>
      <c r="D363" s="17"/>
      <c r="E363" s="17"/>
      <c r="F363" s="17"/>
      <c r="G363" s="17"/>
      <c r="H363" s="17"/>
      <c r="I363" s="17"/>
    </row>
    <row r="364" spans="1:9" ht="12.75">
      <c r="A364" s="89" t="s">
        <v>462</v>
      </c>
      <c r="B364" s="88" t="s">
        <v>100</v>
      </c>
      <c r="C364" s="63" t="s">
        <v>101</v>
      </c>
      <c r="D364" s="18"/>
      <c r="E364" s="18"/>
      <c r="F364" s="18"/>
      <c r="G364" s="18"/>
      <c r="H364" s="18"/>
      <c r="I364" s="18"/>
    </row>
    <row r="365" spans="1:9" ht="12.75">
      <c r="A365" s="44"/>
      <c r="B365" s="81"/>
      <c r="C365" s="77" t="s">
        <v>64</v>
      </c>
      <c r="D365" s="16">
        <f>SUM(D366)</f>
        <v>5326000</v>
      </c>
      <c r="E365" s="16">
        <f>SUM(E366)</f>
        <v>0</v>
      </c>
      <c r="F365" s="16">
        <f>SUM(D365:E365)</f>
        <v>5326000</v>
      </c>
      <c r="G365" s="16">
        <f>SUM(G366)</f>
        <v>340393</v>
      </c>
      <c r="H365" s="16">
        <f>SUM(H366)</f>
        <v>0</v>
      </c>
      <c r="I365" s="16">
        <f>SUM(G365:H365)</f>
        <v>340393</v>
      </c>
    </row>
    <row r="366" spans="1:9" ht="12.75">
      <c r="A366" s="44"/>
      <c r="B366" s="81"/>
      <c r="C366" s="65" t="s">
        <v>66</v>
      </c>
      <c r="D366" s="17">
        <f>SUM(D368)</f>
        <v>5326000</v>
      </c>
      <c r="E366" s="17"/>
      <c r="F366" s="17">
        <f>SUM(D366:E366)</f>
        <v>5326000</v>
      </c>
      <c r="G366" s="17">
        <f>SUM(G368)</f>
        <v>340393</v>
      </c>
      <c r="H366" s="17"/>
      <c r="I366" s="17">
        <f>SUM(G366:H366)</f>
        <v>340393</v>
      </c>
    </row>
    <row r="367" spans="1:9" ht="12.75">
      <c r="A367" s="44"/>
      <c r="B367" s="81"/>
      <c r="C367" s="65"/>
      <c r="D367" s="17"/>
      <c r="E367" s="17"/>
      <c r="F367" s="17"/>
      <c r="G367" s="17"/>
      <c r="H367" s="17"/>
      <c r="I367" s="17"/>
    </row>
    <row r="368" spans="1:9" ht="12.75">
      <c r="A368" s="44"/>
      <c r="B368" s="81"/>
      <c r="C368" s="77" t="s">
        <v>65</v>
      </c>
      <c r="D368" s="16">
        <f>SUM(D369:D369)</f>
        <v>5326000</v>
      </c>
      <c r="E368" s="16">
        <f>SUM(E369:E369)</f>
        <v>0</v>
      </c>
      <c r="F368" s="16">
        <f>SUM(D368:E368)</f>
        <v>5326000</v>
      </c>
      <c r="G368" s="16">
        <f>SUM(G369:G369)</f>
        <v>340393</v>
      </c>
      <c r="H368" s="16">
        <f>SUM(H369:H369)</f>
        <v>0</v>
      </c>
      <c r="I368" s="16">
        <f>SUM(G368:H368)</f>
        <v>340393</v>
      </c>
    </row>
    <row r="369" spans="1:9" ht="12.75">
      <c r="A369" s="44"/>
      <c r="B369" s="81"/>
      <c r="C369" s="65" t="s">
        <v>67</v>
      </c>
      <c r="D369" s="17">
        <v>5326000</v>
      </c>
      <c r="E369" s="17"/>
      <c r="F369" s="17">
        <f>SUM(D369:E369)</f>
        <v>5326000</v>
      </c>
      <c r="G369" s="17">
        <v>340393</v>
      </c>
      <c r="H369" s="17"/>
      <c r="I369" s="17">
        <f>SUM(G369:H369)</f>
        <v>340393</v>
      </c>
    </row>
    <row r="370" spans="1:9" ht="12.75">
      <c r="A370" s="44"/>
      <c r="B370" s="81"/>
      <c r="C370" s="65"/>
      <c r="D370" s="17"/>
      <c r="E370" s="17"/>
      <c r="F370" s="17"/>
      <c r="G370" s="17"/>
      <c r="H370" s="17"/>
      <c r="I370" s="17"/>
    </row>
    <row r="371" spans="1:9" ht="12.75">
      <c r="A371" s="89" t="s">
        <v>463</v>
      </c>
      <c r="B371" s="88" t="s">
        <v>102</v>
      </c>
      <c r="C371" s="63" t="s">
        <v>103</v>
      </c>
      <c r="D371" s="18"/>
      <c r="E371" s="18"/>
      <c r="F371" s="18"/>
      <c r="G371" s="18"/>
      <c r="H371" s="18"/>
      <c r="I371" s="18"/>
    </row>
    <row r="372" spans="1:9" ht="12.75">
      <c r="A372" s="44"/>
      <c r="B372" s="81"/>
      <c r="C372" s="77" t="s">
        <v>64</v>
      </c>
      <c r="D372" s="16">
        <f>SUM(D373,D375:D376)</f>
        <v>19373000</v>
      </c>
      <c r="E372" s="16">
        <f>SUM(E373,E375:E376)</f>
        <v>707000</v>
      </c>
      <c r="F372" s="16">
        <f>SUM(D372:E372)</f>
        <v>20080000</v>
      </c>
      <c r="G372" s="16">
        <f>SUM(G373,G375:G376)</f>
        <v>1238160</v>
      </c>
      <c r="H372" s="16">
        <f>SUM(H373,H375:H376)</f>
        <v>45185</v>
      </c>
      <c r="I372" s="16">
        <f>SUM(G372:H372)</f>
        <v>1283345</v>
      </c>
    </row>
    <row r="373" spans="1:9" ht="12.75">
      <c r="A373" s="44"/>
      <c r="B373" s="81"/>
      <c r="C373" s="65" t="s">
        <v>66</v>
      </c>
      <c r="D373" s="17">
        <f>SUM(D378)</f>
        <v>19373000</v>
      </c>
      <c r="E373" s="17"/>
      <c r="F373" s="17">
        <f>SUM(D373:E373)</f>
        <v>19373000</v>
      </c>
      <c r="G373" s="17">
        <f>SUM(G378)</f>
        <v>1238160</v>
      </c>
      <c r="H373" s="17"/>
      <c r="I373" s="17">
        <f>SUM(G373:H373)</f>
        <v>1238160</v>
      </c>
    </row>
    <row r="374" spans="1:9" ht="12.75">
      <c r="A374" s="44"/>
      <c r="B374" s="81"/>
      <c r="C374" s="65" t="s">
        <v>420</v>
      </c>
      <c r="D374" s="17">
        <v>1515000</v>
      </c>
      <c r="E374" s="17"/>
      <c r="F374" s="17">
        <f>SUM(D374:E374)</f>
        <v>1515000</v>
      </c>
      <c r="G374" s="17">
        <v>96826</v>
      </c>
      <c r="H374" s="17"/>
      <c r="I374" s="17">
        <f>SUM(G374:H374)</f>
        <v>96826</v>
      </c>
    </row>
    <row r="375" spans="1:9" ht="25.5">
      <c r="A375" s="44"/>
      <c r="B375" s="81"/>
      <c r="C375" s="65" t="s">
        <v>225</v>
      </c>
      <c r="D375" s="17"/>
      <c r="E375" s="17">
        <v>704000</v>
      </c>
      <c r="F375" s="17">
        <f>SUM(D375:E375)</f>
        <v>704000</v>
      </c>
      <c r="G375" s="17"/>
      <c r="H375" s="17">
        <v>44993</v>
      </c>
      <c r="I375" s="17">
        <f>SUM(G375:H375)</f>
        <v>44993</v>
      </c>
    </row>
    <row r="376" spans="1:9" ht="12.75">
      <c r="A376" s="44"/>
      <c r="B376" s="81"/>
      <c r="C376" s="65" t="s">
        <v>219</v>
      </c>
      <c r="D376" s="17"/>
      <c r="E376" s="17">
        <v>3000</v>
      </c>
      <c r="F376" s="17">
        <f>SUM(D376:E376)</f>
        <v>3000</v>
      </c>
      <c r="G376" s="17"/>
      <c r="H376" s="17">
        <v>192</v>
      </c>
      <c r="I376" s="17">
        <f>SUM(G376:H376)</f>
        <v>192</v>
      </c>
    </row>
    <row r="377" spans="1:9" ht="12.75">
      <c r="A377" s="44"/>
      <c r="B377" s="81"/>
      <c r="C377" s="65"/>
      <c r="D377" s="17"/>
      <c r="E377" s="17"/>
      <c r="F377" s="17"/>
      <c r="G377" s="17"/>
      <c r="H377" s="17"/>
      <c r="I377" s="17"/>
    </row>
    <row r="378" spans="1:9" ht="12.75">
      <c r="A378" s="44"/>
      <c r="B378" s="81"/>
      <c r="C378" s="77" t="s">
        <v>65</v>
      </c>
      <c r="D378" s="16">
        <f>SUM(D379:D379)</f>
        <v>19373000</v>
      </c>
      <c r="E378" s="16">
        <f>SUM(E379:E379)</f>
        <v>707000</v>
      </c>
      <c r="F378" s="16">
        <f>SUM(D378:E378)</f>
        <v>20080000</v>
      </c>
      <c r="G378" s="16">
        <f>SUM(G379:G379)</f>
        <v>1238160</v>
      </c>
      <c r="H378" s="16">
        <f>SUM(H379:H379)</f>
        <v>45185</v>
      </c>
      <c r="I378" s="16">
        <f>SUM(G378:H378)</f>
        <v>1283345</v>
      </c>
    </row>
    <row r="379" spans="1:9" ht="12.75">
      <c r="A379" s="44"/>
      <c r="B379" s="81"/>
      <c r="C379" s="65" t="s">
        <v>67</v>
      </c>
      <c r="D379" s="17">
        <f>17858000+1515000</f>
        <v>19373000</v>
      </c>
      <c r="E379" s="17">
        <v>707000</v>
      </c>
      <c r="F379" s="17">
        <f>SUM(D379:E379)</f>
        <v>20080000</v>
      </c>
      <c r="G379" s="17">
        <f>1141334+96826</f>
        <v>1238160</v>
      </c>
      <c r="H379" s="17">
        <v>45185</v>
      </c>
      <c r="I379" s="17">
        <f>SUM(G379:H379)</f>
        <v>1283345</v>
      </c>
    </row>
    <row r="380" spans="1:9" ht="12.75">
      <c r="A380" s="44"/>
      <c r="B380" s="81"/>
      <c r="C380" s="65"/>
      <c r="D380" s="17"/>
      <c r="E380" s="17"/>
      <c r="F380" s="17"/>
      <c r="G380" s="17"/>
      <c r="H380" s="17"/>
      <c r="I380" s="17"/>
    </row>
    <row r="381" spans="1:9" ht="12.75">
      <c r="A381" s="89" t="s">
        <v>464</v>
      </c>
      <c r="B381" s="88" t="s">
        <v>109</v>
      </c>
      <c r="C381" s="63" t="s">
        <v>110</v>
      </c>
      <c r="D381" s="18"/>
      <c r="E381" s="18"/>
      <c r="F381" s="18"/>
      <c r="G381" s="18"/>
      <c r="H381" s="18"/>
      <c r="I381" s="18"/>
    </row>
    <row r="382" spans="1:9" ht="12.75">
      <c r="A382" s="44"/>
      <c r="B382" s="81"/>
      <c r="C382" s="77" t="s">
        <v>64</v>
      </c>
      <c r="D382" s="16">
        <f>SUM(D383:D385)</f>
        <v>1395000</v>
      </c>
      <c r="E382" s="16">
        <f>SUM(E383:E385)</f>
        <v>222000</v>
      </c>
      <c r="F382" s="16">
        <f>SUM(D382:E382)</f>
        <v>1617000</v>
      </c>
      <c r="G382" s="16">
        <f>SUM(G383:G385)</f>
        <v>89158</v>
      </c>
      <c r="H382" s="16">
        <f>SUM(H383:H385)</f>
        <v>14187</v>
      </c>
      <c r="I382" s="16">
        <f>SUM(G382:H382)</f>
        <v>103345</v>
      </c>
    </row>
    <row r="383" spans="1:9" ht="12.75">
      <c r="A383" s="44"/>
      <c r="B383" s="81"/>
      <c r="C383" s="65" t="s">
        <v>66</v>
      </c>
      <c r="D383" s="17">
        <f>SUM(D387)</f>
        <v>1395000</v>
      </c>
      <c r="E383" s="17"/>
      <c r="F383" s="17">
        <f>SUM(D383:E383)</f>
        <v>1395000</v>
      </c>
      <c r="G383" s="17">
        <f>SUM(G387)</f>
        <v>89158</v>
      </c>
      <c r="H383" s="17"/>
      <c r="I383" s="17">
        <f>SUM(G383:H383)</f>
        <v>89158</v>
      </c>
    </row>
    <row r="384" spans="1:9" ht="25.5">
      <c r="A384" s="44"/>
      <c r="B384" s="81"/>
      <c r="C384" s="65" t="s">
        <v>225</v>
      </c>
      <c r="D384" s="17"/>
      <c r="E384" s="17">
        <v>200000</v>
      </c>
      <c r="F384" s="17">
        <f>SUM(D384:E384)</f>
        <v>200000</v>
      </c>
      <c r="G384" s="17"/>
      <c r="H384" s="17">
        <v>12781</v>
      </c>
      <c r="I384" s="17">
        <f>SUM(G384:H384)</f>
        <v>12781</v>
      </c>
    </row>
    <row r="385" spans="1:9" ht="12.75">
      <c r="A385" s="44"/>
      <c r="B385" s="81"/>
      <c r="C385" s="65" t="s">
        <v>219</v>
      </c>
      <c r="D385" s="17"/>
      <c r="E385" s="17">
        <v>22000</v>
      </c>
      <c r="F385" s="17">
        <f>SUM(D385:E385)</f>
        <v>22000</v>
      </c>
      <c r="G385" s="17"/>
      <c r="H385" s="17">
        <v>1406</v>
      </c>
      <c r="I385" s="17">
        <f>SUM(G385:H385)</f>
        <v>1406</v>
      </c>
    </row>
    <row r="386" spans="1:9" ht="12.75">
      <c r="A386" s="44"/>
      <c r="B386" s="81"/>
      <c r="C386" s="65"/>
      <c r="D386" s="17"/>
      <c r="E386" s="17"/>
      <c r="F386" s="17"/>
      <c r="G386" s="17"/>
      <c r="H386" s="17"/>
      <c r="I386" s="17"/>
    </row>
    <row r="387" spans="1:9" ht="12.75">
      <c r="A387" s="44"/>
      <c r="B387" s="81"/>
      <c r="C387" s="77" t="s">
        <v>65</v>
      </c>
      <c r="D387" s="16">
        <f>SUM(D388:D388)</f>
        <v>1395000</v>
      </c>
      <c r="E387" s="16">
        <f>SUM(E388:E388)</f>
        <v>222000</v>
      </c>
      <c r="F387" s="16">
        <f>SUM(D387:E387)</f>
        <v>1617000</v>
      </c>
      <c r="G387" s="16">
        <f>SUM(G388:G388)</f>
        <v>89158</v>
      </c>
      <c r="H387" s="16">
        <f>SUM(H388:H388)</f>
        <v>14187</v>
      </c>
      <c r="I387" s="16">
        <f>SUM(G387:H387)</f>
        <v>103345</v>
      </c>
    </row>
    <row r="388" spans="1:9" ht="12.75">
      <c r="A388" s="44"/>
      <c r="B388" s="81"/>
      <c r="C388" s="65" t="s">
        <v>67</v>
      </c>
      <c r="D388" s="17">
        <v>1395000</v>
      </c>
      <c r="E388" s="17">
        <v>222000</v>
      </c>
      <c r="F388" s="17">
        <f>SUM(D388:E388)</f>
        <v>1617000</v>
      </c>
      <c r="G388" s="17">
        <v>89158</v>
      </c>
      <c r="H388" s="17">
        <v>14187</v>
      </c>
      <c r="I388" s="17">
        <f>SUM(G388:H388)</f>
        <v>103345</v>
      </c>
    </row>
    <row r="389" spans="1:9" ht="12.75">
      <c r="A389" s="44"/>
      <c r="B389" s="81"/>
      <c r="C389" s="65"/>
      <c r="D389" s="17"/>
      <c r="E389" s="17"/>
      <c r="F389" s="17"/>
      <c r="G389" s="17"/>
      <c r="H389" s="17"/>
      <c r="I389" s="17"/>
    </row>
    <row r="390" spans="1:9" ht="12.75">
      <c r="A390" s="89" t="s">
        <v>465</v>
      </c>
      <c r="B390" s="88" t="s">
        <v>111</v>
      </c>
      <c r="C390" s="63" t="s">
        <v>112</v>
      </c>
      <c r="D390" s="18"/>
      <c r="E390" s="18"/>
      <c r="F390" s="18"/>
      <c r="G390" s="18"/>
      <c r="H390" s="18"/>
      <c r="I390" s="18"/>
    </row>
    <row r="391" spans="1:9" ht="12.75">
      <c r="A391" s="44"/>
      <c r="B391" s="81"/>
      <c r="C391" s="77" t="s">
        <v>64</v>
      </c>
      <c r="D391" s="16">
        <f>SUM(D392:D394)</f>
        <v>8975500</v>
      </c>
      <c r="E391" s="16">
        <f>SUM(E392:E394)</f>
        <v>1338250</v>
      </c>
      <c r="F391" s="16">
        <f>SUM(D391:E391)</f>
        <v>10313750</v>
      </c>
      <c r="G391" s="16">
        <f>SUM(G392:G394)</f>
        <v>573638</v>
      </c>
      <c r="H391" s="16">
        <f>SUM(H392:H394)</f>
        <v>85528</v>
      </c>
      <c r="I391" s="16">
        <f>SUM(G391:H391)</f>
        <v>659166</v>
      </c>
    </row>
    <row r="392" spans="1:9" ht="12.75">
      <c r="A392" s="44"/>
      <c r="B392" s="81"/>
      <c r="C392" s="65" t="s">
        <v>66</v>
      </c>
      <c r="D392" s="17">
        <f>SUM(D396)</f>
        <v>8975500</v>
      </c>
      <c r="E392" s="17"/>
      <c r="F392" s="17">
        <f>SUM(D392:E392)</f>
        <v>8975500</v>
      </c>
      <c r="G392" s="17">
        <f>SUM(G396)</f>
        <v>573638</v>
      </c>
      <c r="H392" s="17"/>
      <c r="I392" s="17">
        <f>SUM(G392:H392)</f>
        <v>573638</v>
      </c>
    </row>
    <row r="393" spans="1:9" ht="25.5">
      <c r="A393" s="44"/>
      <c r="B393" s="81"/>
      <c r="C393" s="65" t="s">
        <v>225</v>
      </c>
      <c r="D393" s="17"/>
      <c r="E393" s="17">
        <v>1280000</v>
      </c>
      <c r="F393" s="17">
        <f>SUM(D393:E393)</f>
        <v>1280000</v>
      </c>
      <c r="G393" s="17"/>
      <c r="H393" s="17">
        <v>81806</v>
      </c>
      <c r="I393" s="17">
        <f>SUM(G393:H393)</f>
        <v>81806</v>
      </c>
    </row>
    <row r="394" spans="1:9" ht="12.75">
      <c r="A394" s="44"/>
      <c r="B394" s="81"/>
      <c r="C394" s="65" t="s">
        <v>219</v>
      </c>
      <c r="D394" s="17"/>
      <c r="E394" s="17">
        <v>58250</v>
      </c>
      <c r="F394" s="17">
        <f>SUM(D394:E394)</f>
        <v>58250</v>
      </c>
      <c r="G394" s="17"/>
      <c r="H394" s="17">
        <v>3722</v>
      </c>
      <c r="I394" s="17">
        <f>SUM(G394:H394)</f>
        <v>3722</v>
      </c>
    </row>
    <row r="395" spans="1:9" ht="12.75">
      <c r="A395" s="44"/>
      <c r="B395" s="81"/>
      <c r="C395" s="65"/>
      <c r="D395" s="17"/>
      <c r="E395" s="17"/>
      <c r="F395" s="17"/>
      <c r="G395" s="17"/>
      <c r="H395" s="17"/>
      <c r="I395" s="17"/>
    </row>
    <row r="396" spans="1:9" ht="12.75">
      <c r="A396" s="44"/>
      <c r="B396" s="81"/>
      <c r="C396" s="77" t="s">
        <v>65</v>
      </c>
      <c r="D396" s="16">
        <f>SUM(D397:D397)</f>
        <v>8975500</v>
      </c>
      <c r="E396" s="16">
        <f>SUM(E397:E397)</f>
        <v>1338250</v>
      </c>
      <c r="F396" s="16">
        <f>SUM(D396:E396)</f>
        <v>10313750</v>
      </c>
      <c r="G396" s="16">
        <f>SUM(G397:G397)</f>
        <v>573638</v>
      </c>
      <c r="H396" s="16">
        <f>SUM(H397:H397)</f>
        <v>85528</v>
      </c>
      <c r="I396" s="16">
        <f>SUM(G396:H396)</f>
        <v>659166</v>
      </c>
    </row>
    <row r="397" spans="1:9" ht="12.75">
      <c r="A397" s="44"/>
      <c r="B397" s="81"/>
      <c r="C397" s="65" t="s">
        <v>67</v>
      </c>
      <c r="D397" s="17">
        <v>8975500</v>
      </c>
      <c r="E397" s="17">
        <v>1338250</v>
      </c>
      <c r="F397" s="17">
        <f>SUM(D397:E397)</f>
        <v>10313750</v>
      </c>
      <c r="G397" s="17">
        <v>573638</v>
      </c>
      <c r="H397" s="17">
        <v>85528</v>
      </c>
      <c r="I397" s="17">
        <f>SUM(G397:H397)</f>
        <v>659166</v>
      </c>
    </row>
    <row r="398" spans="1:9" ht="12.75">
      <c r="A398" s="44"/>
      <c r="B398" s="81"/>
      <c r="C398" s="65"/>
      <c r="D398" s="17"/>
      <c r="E398" s="17"/>
      <c r="F398" s="17"/>
      <c r="G398" s="17"/>
      <c r="H398" s="17"/>
      <c r="I398" s="17"/>
    </row>
    <row r="399" spans="1:9" ht="12.75">
      <c r="A399" s="89" t="s">
        <v>466</v>
      </c>
      <c r="B399" s="88" t="s">
        <v>113</v>
      </c>
      <c r="C399" s="63" t="s">
        <v>114</v>
      </c>
      <c r="D399" s="18"/>
      <c r="E399" s="18"/>
      <c r="F399" s="18"/>
      <c r="G399" s="18"/>
      <c r="H399" s="18"/>
      <c r="I399" s="18"/>
    </row>
    <row r="400" spans="1:9" ht="12.75">
      <c r="A400" s="44"/>
      <c r="B400" s="81"/>
      <c r="C400" s="77" t="s">
        <v>64</v>
      </c>
      <c r="D400" s="16">
        <f>SUM(D401:D401)</f>
        <v>8310000</v>
      </c>
      <c r="E400" s="16">
        <f>SUM(E401:E401)</f>
        <v>0</v>
      </c>
      <c r="F400" s="16">
        <f>SUM(D400:E400)</f>
        <v>8310000</v>
      </c>
      <c r="G400" s="16">
        <f>SUM(G401:G401)</f>
        <v>531106</v>
      </c>
      <c r="H400" s="16">
        <f>SUM(H401:H401)</f>
        <v>0</v>
      </c>
      <c r="I400" s="16">
        <f>SUM(G400:H400)</f>
        <v>531106</v>
      </c>
    </row>
    <row r="401" spans="1:9" ht="12.75">
      <c r="A401" s="44"/>
      <c r="B401" s="81"/>
      <c r="C401" s="65" t="s">
        <v>66</v>
      </c>
      <c r="D401" s="17">
        <f>SUM(D403)</f>
        <v>8310000</v>
      </c>
      <c r="E401" s="17"/>
      <c r="F401" s="17">
        <f>SUM(D401:E401)</f>
        <v>8310000</v>
      </c>
      <c r="G401" s="17">
        <f>SUM(G403)</f>
        <v>531106</v>
      </c>
      <c r="H401" s="17"/>
      <c r="I401" s="17">
        <f>SUM(G401:H401)</f>
        <v>531106</v>
      </c>
    </row>
    <row r="402" spans="1:9" ht="12.75">
      <c r="A402" s="44"/>
      <c r="B402" s="81"/>
      <c r="C402" s="65"/>
      <c r="D402" s="17"/>
      <c r="E402" s="17"/>
      <c r="F402" s="17"/>
      <c r="G402" s="17"/>
      <c r="H402" s="17"/>
      <c r="I402" s="17"/>
    </row>
    <row r="403" spans="1:9" ht="12.75">
      <c r="A403" s="44"/>
      <c r="B403" s="81"/>
      <c r="C403" s="77" t="s">
        <v>65</v>
      </c>
      <c r="D403" s="16">
        <f>SUM(D404:D404)</f>
        <v>8310000</v>
      </c>
      <c r="E403" s="16">
        <f>SUM(E404:E404)</f>
        <v>0</v>
      </c>
      <c r="F403" s="16">
        <f>SUM(D403:E403)</f>
        <v>8310000</v>
      </c>
      <c r="G403" s="16">
        <f>SUM(G404:G404)</f>
        <v>531106</v>
      </c>
      <c r="H403" s="16">
        <f>SUM(H404:H404)</f>
        <v>0</v>
      </c>
      <c r="I403" s="16">
        <f>SUM(G403:H403)</f>
        <v>531106</v>
      </c>
    </row>
    <row r="404" spans="1:9" ht="12.75">
      <c r="A404" s="44"/>
      <c r="B404" s="81"/>
      <c r="C404" s="65" t="s">
        <v>67</v>
      </c>
      <c r="D404" s="17">
        <v>8310000</v>
      </c>
      <c r="E404" s="17"/>
      <c r="F404" s="17">
        <f>SUM(D404:E404)</f>
        <v>8310000</v>
      </c>
      <c r="G404" s="17">
        <v>531106</v>
      </c>
      <c r="H404" s="17"/>
      <c r="I404" s="17">
        <f>SUM(G404:H404)</f>
        <v>531106</v>
      </c>
    </row>
    <row r="405" spans="1:9" ht="12.75">
      <c r="A405" s="44"/>
      <c r="B405" s="81"/>
      <c r="C405" s="65"/>
      <c r="D405" s="17"/>
      <c r="E405" s="17"/>
      <c r="F405" s="17"/>
      <c r="G405" s="17"/>
      <c r="H405" s="17"/>
      <c r="I405" s="17"/>
    </row>
    <row r="406" spans="1:9" ht="12.75">
      <c r="A406" s="89" t="s">
        <v>467</v>
      </c>
      <c r="B406" s="88" t="s">
        <v>115</v>
      </c>
      <c r="C406" s="63" t="s">
        <v>116</v>
      </c>
      <c r="D406" s="18"/>
      <c r="E406" s="18"/>
      <c r="F406" s="18"/>
      <c r="G406" s="18"/>
      <c r="H406" s="18"/>
      <c r="I406" s="18"/>
    </row>
    <row r="407" spans="1:9" ht="12.75">
      <c r="A407" s="44"/>
      <c r="B407" s="81"/>
      <c r="C407" s="77" t="s">
        <v>64</v>
      </c>
      <c r="D407" s="16">
        <f>SUM(D408:D408)</f>
        <v>1008000</v>
      </c>
      <c r="E407" s="16">
        <f>SUM(E408:E408)</f>
        <v>0</v>
      </c>
      <c r="F407" s="16">
        <f>SUM(D407:E407)</f>
        <v>1008000</v>
      </c>
      <c r="G407" s="16">
        <f>SUM(G408:G408)</f>
        <v>64423</v>
      </c>
      <c r="H407" s="16">
        <f>SUM(H408:H408)</f>
        <v>0</v>
      </c>
      <c r="I407" s="16">
        <f>SUM(G407:H407)</f>
        <v>64423</v>
      </c>
    </row>
    <row r="408" spans="1:9" ht="12.75">
      <c r="A408" s="44"/>
      <c r="B408" s="81"/>
      <c r="C408" s="65" t="s">
        <v>66</v>
      </c>
      <c r="D408" s="17">
        <f>SUM(D410)</f>
        <v>1008000</v>
      </c>
      <c r="E408" s="17"/>
      <c r="F408" s="17">
        <f>SUM(D408:E408)</f>
        <v>1008000</v>
      </c>
      <c r="G408" s="17">
        <f>SUM(G410)</f>
        <v>64423</v>
      </c>
      <c r="H408" s="17"/>
      <c r="I408" s="17">
        <f>SUM(G408:H408)</f>
        <v>64423</v>
      </c>
    </row>
    <row r="409" spans="1:9" ht="12.75">
      <c r="A409" s="44"/>
      <c r="B409" s="81"/>
      <c r="C409" s="65"/>
      <c r="D409" s="17"/>
      <c r="E409" s="17"/>
      <c r="F409" s="17"/>
      <c r="G409" s="17"/>
      <c r="H409" s="17"/>
      <c r="I409" s="17"/>
    </row>
    <row r="410" spans="1:9" ht="12.75">
      <c r="A410" s="44"/>
      <c r="B410" s="81"/>
      <c r="C410" s="77" t="s">
        <v>65</v>
      </c>
      <c r="D410" s="16">
        <f>SUM(D411:D411)</f>
        <v>1008000</v>
      </c>
      <c r="E410" s="16">
        <f>SUM(E411:E411)</f>
        <v>0</v>
      </c>
      <c r="F410" s="16">
        <f>SUM(D410:E410)</f>
        <v>1008000</v>
      </c>
      <c r="G410" s="16">
        <f>SUM(G411:G411)</f>
        <v>64423</v>
      </c>
      <c r="H410" s="16">
        <f>SUM(H411:H411)</f>
        <v>0</v>
      </c>
      <c r="I410" s="16">
        <f>SUM(G410:H410)</f>
        <v>64423</v>
      </c>
    </row>
    <row r="411" spans="1:9" ht="12.75">
      <c r="A411" s="44"/>
      <c r="B411" s="81"/>
      <c r="C411" s="65" t="s">
        <v>67</v>
      </c>
      <c r="D411" s="17">
        <v>1008000</v>
      </c>
      <c r="E411" s="17"/>
      <c r="F411" s="17">
        <f>SUM(D411:E411)</f>
        <v>1008000</v>
      </c>
      <c r="G411" s="17">
        <v>64423</v>
      </c>
      <c r="H411" s="17"/>
      <c r="I411" s="17">
        <f>SUM(G411:H411)</f>
        <v>64423</v>
      </c>
    </row>
    <row r="412" spans="1:9" ht="12.75">
      <c r="A412" s="44"/>
      <c r="B412" s="81"/>
      <c r="C412" s="65"/>
      <c r="D412" s="17"/>
      <c r="E412" s="17"/>
      <c r="F412" s="17"/>
      <c r="G412" s="17"/>
      <c r="H412" s="17"/>
      <c r="I412" s="17"/>
    </row>
    <row r="413" spans="1:9" ht="12.75">
      <c r="A413" s="89" t="s">
        <v>468</v>
      </c>
      <c r="B413" s="88" t="s">
        <v>198</v>
      </c>
      <c r="C413" s="63" t="s">
        <v>516</v>
      </c>
      <c r="D413" s="18"/>
      <c r="E413" s="18"/>
      <c r="F413" s="18"/>
      <c r="G413" s="18"/>
      <c r="H413" s="18"/>
      <c r="I413" s="18"/>
    </row>
    <row r="414" spans="1:9" ht="12.75">
      <c r="A414" s="44"/>
      <c r="B414" s="81"/>
      <c r="C414" s="77" t="s">
        <v>64</v>
      </c>
      <c r="D414" s="16">
        <f>SUM(D415:D415)</f>
        <v>1950000</v>
      </c>
      <c r="E414" s="16">
        <f>SUM(E415:E415)</f>
        <v>0</v>
      </c>
      <c r="F414" s="16">
        <f>SUM(D414:E414)</f>
        <v>1950000</v>
      </c>
      <c r="G414" s="16">
        <f>SUM(G415:G415)</f>
        <v>124628</v>
      </c>
      <c r="H414" s="16">
        <f>SUM(H415:H415)</f>
        <v>0</v>
      </c>
      <c r="I414" s="16">
        <f>SUM(G414:H414)</f>
        <v>124628</v>
      </c>
    </row>
    <row r="415" spans="1:9" ht="12.75">
      <c r="A415" s="44"/>
      <c r="B415" s="81"/>
      <c r="C415" s="65" t="s">
        <v>66</v>
      </c>
      <c r="D415" s="17">
        <f>SUM(D417)</f>
        <v>1950000</v>
      </c>
      <c r="E415" s="17"/>
      <c r="F415" s="17">
        <f>SUM(D415:E415)</f>
        <v>1950000</v>
      </c>
      <c r="G415" s="17">
        <f>SUM(G417)</f>
        <v>124628</v>
      </c>
      <c r="H415" s="17"/>
      <c r="I415" s="17">
        <f>SUM(G415:H415)</f>
        <v>124628</v>
      </c>
    </row>
    <row r="416" spans="1:9" ht="12.75">
      <c r="A416" s="44"/>
      <c r="B416" s="81"/>
      <c r="C416" s="65"/>
      <c r="D416" s="17"/>
      <c r="E416" s="17"/>
      <c r="F416" s="17"/>
      <c r="G416" s="17"/>
      <c r="H416" s="17"/>
      <c r="I416" s="17"/>
    </row>
    <row r="417" spans="1:9" ht="12.75">
      <c r="A417" s="44"/>
      <c r="B417" s="81"/>
      <c r="C417" s="77" t="s">
        <v>65</v>
      </c>
      <c r="D417" s="16">
        <f>SUM(D418:D418)</f>
        <v>1950000</v>
      </c>
      <c r="E417" s="16">
        <f>SUM(E418:E418)</f>
        <v>0</v>
      </c>
      <c r="F417" s="16">
        <f>SUM(D417:E417)</f>
        <v>1950000</v>
      </c>
      <c r="G417" s="16">
        <f>SUM(G418:G418)</f>
        <v>124628</v>
      </c>
      <c r="H417" s="16">
        <f>SUM(H418:H418)</f>
        <v>0</v>
      </c>
      <c r="I417" s="16">
        <f>SUM(G417:H417)</f>
        <v>124628</v>
      </c>
    </row>
    <row r="418" spans="1:9" ht="12.75">
      <c r="A418" s="44"/>
      <c r="B418" s="81"/>
      <c r="C418" s="65" t="s">
        <v>67</v>
      </c>
      <c r="D418" s="17">
        <v>1950000</v>
      </c>
      <c r="E418" s="17"/>
      <c r="F418" s="17">
        <f>SUM(D418:E418)</f>
        <v>1950000</v>
      </c>
      <c r="G418" s="17">
        <v>124628</v>
      </c>
      <c r="H418" s="17"/>
      <c r="I418" s="17">
        <f>SUM(G418:H418)</f>
        <v>124628</v>
      </c>
    </row>
    <row r="419" spans="1:9" ht="12.75">
      <c r="A419" s="44"/>
      <c r="B419" s="81"/>
      <c r="C419" s="65"/>
      <c r="D419" s="17"/>
      <c r="E419" s="17"/>
      <c r="F419" s="17"/>
      <c r="G419" s="17"/>
      <c r="H419" s="17"/>
      <c r="I419" s="17"/>
    </row>
    <row r="420" spans="1:9" ht="12.75">
      <c r="A420" s="82" t="s">
        <v>206</v>
      </c>
      <c r="B420" s="83"/>
      <c r="C420" s="77" t="s">
        <v>121</v>
      </c>
      <c r="D420" s="17"/>
      <c r="E420" s="17"/>
      <c r="F420" s="17"/>
      <c r="G420" s="17"/>
      <c r="H420" s="17"/>
      <c r="I420" s="17"/>
    </row>
    <row r="421" spans="1:9" ht="12.75">
      <c r="A421" s="45"/>
      <c r="B421" s="81"/>
      <c r="C421" s="77" t="s">
        <v>64</v>
      </c>
      <c r="D421" s="16">
        <f>SUM(D427,D435,D443,D452,D460,D471,D481,D488,D495,D502,D510,D518,D525,D533,D541)</f>
        <v>248976762</v>
      </c>
      <c r="E421" s="16">
        <f>SUM(E427,E435,E443,E452,E460,E471,E481,E488,E495,E502,E510,E518,E525,E533,E541)</f>
        <v>44608230</v>
      </c>
      <c r="F421" s="16">
        <f>SUM(D421:E421)</f>
        <v>293584992</v>
      </c>
      <c r="G421" s="16">
        <f>SUM(G427,G435,G443,G452,G460,G471,G481,G488,G495,G502,G510,G518,G525,G533,G541)</f>
        <v>15912514</v>
      </c>
      <c r="H421" s="16">
        <f>SUM(H427,H435,H443,H452,H460,H471,H481,H488,H495,H502,H510,H518,H525,H533,H541)</f>
        <v>2850987</v>
      </c>
      <c r="I421" s="16">
        <f>SUM(G421:H421)</f>
        <v>18763501</v>
      </c>
    </row>
    <row r="422" spans="1:9" ht="12.75">
      <c r="A422" s="45"/>
      <c r="B422" s="81"/>
      <c r="C422" s="77" t="s">
        <v>65</v>
      </c>
      <c r="D422" s="16">
        <f>SUM(D423:D424)</f>
        <v>248976762</v>
      </c>
      <c r="E422" s="16">
        <f>SUM(E423:E424)</f>
        <v>44608230</v>
      </c>
      <c r="F422" s="16">
        <f>SUM(D422:E422)</f>
        <v>293584992</v>
      </c>
      <c r="G422" s="16">
        <f>SUM(G423:G424)</f>
        <v>15912514</v>
      </c>
      <c r="H422" s="16">
        <f>SUM(H423:H424)</f>
        <v>2850987</v>
      </c>
      <c r="I422" s="16">
        <f>SUM(G422:H422)</f>
        <v>18763501</v>
      </c>
    </row>
    <row r="423" spans="1:9" ht="12.75">
      <c r="A423" s="45"/>
      <c r="B423" s="81"/>
      <c r="C423" s="65" t="s">
        <v>60</v>
      </c>
      <c r="D423" s="17">
        <f>SUM(D431,D439,D448,D457,D466,D477,D485,D492,D499,D506,D514,D522,D529,D537,D545)</f>
        <v>196685499</v>
      </c>
      <c r="E423" s="17">
        <f>SUM(E431,E439,E448,E457,E466,E477,E485,E492,E499,E506,E514,E522,E529,E537,E545)</f>
        <v>10245797</v>
      </c>
      <c r="F423" s="17">
        <f>SUM(D423:E423)</f>
        <v>206931296</v>
      </c>
      <c r="G423" s="17">
        <f>SUM(G431,G439,G448,G457,G466,G477,G485,G492,G499,G506,G514,G522,G529,G537,G545)</f>
        <v>12570493</v>
      </c>
      <c r="H423" s="17">
        <f>SUM(H431,H439,H448,H457,H466,H477,H485,H492,H499,H506,H514,H522,H529,H537,H545)</f>
        <v>654827</v>
      </c>
      <c r="I423" s="17">
        <f>SUM(G423:H423)</f>
        <v>13225320</v>
      </c>
    </row>
    <row r="424" spans="1:9" ht="12.75">
      <c r="A424" s="45"/>
      <c r="B424" s="81"/>
      <c r="C424" s="65" t="s">
        <v>68</v>
      </c>
      <c r="D424" s="17">
        <f>SUM(D449,D467,D478,D507,D530,D538)</f>
        <v>52291263</v>
      </c>
      <c r="E424" s="17">
        <f>SUM(E449,E467,E478,E507,E530,E538)</f>
        <v>34362433</v>
      </c>
      <c r="F424" s="17">
        <f>SUM(D424:E424)</f>
        <v>86653696</v>
      </c>
      <c r="G424" s="17">
        <f>SUM(G449,G467,G478,G507,G530,G538)</f>
        <v>3342021</v>
      </c>
      <c r="H424" s="17">
        <f>SUM(H449,H467,H478,H507,H530,H538)</f>
        <v>2196160</v>
      </c>
      <c r="I424" s="17">
        <f>SUM(G424:H424)</f>
        <v>5538181</v>
      </c>
    </row>
    <row r="425" spans="1:9" ht="12.75">
      <c r="A425" s="82" t="s">
        <v>296</v>
      </c>
      <c r="B425" s="81"/>
      <c r="C425" s="77" t="s">
        <v>8</v>
      </c>
      <c r="D425" s="16">
        <f>SUM(D430)</f>
        <v>7420400</v>
      </c>
      <c r="E425" s="16">
        <f>SUM(E430)</f>
        <v>0</v>
      </c>
      <c r="F425" s="16">
        <f>SUM(D425:E425)</f>
        <v>7420400</v>
      </c>
      <c r="G425" s="16">
        <f>SUM(G430)</f>
        <v>474251</v>
      </c>
      <c r="H425" s="16">
        <f>SUM(H430)</f>
        <v>0</v>
      </c>
      <c r="I425" s="16">
        <f>SUM(G425:H425)</f>
        <v>474251</v>
      </c>
    </row>
    <row r="426" spans="1:9" ht="12.75">
      <c r="A426" s="89" t="s">
        <v>297</v>
      </c>
      <c r="B426" s="88" t="s">
        <v>72</v>
      </c>
      <c r="C426" s="63" t="s">
        <v>81</v>
      </c>
      <c r="D426" s="18"/>
      <c r="E426" s="18"/>
      <c r="F426" s="18"/>
      <c r="G426" s="18"/>
      <c r="H426" s="18"/>
      <c r="I426" s="18"/>
    </row>
    <row r="427" spans="1:9" ht="12.75">
      <c r="A427" s="44"/>
      <c r="B427" s="81"/>
      <c r="C427" s="77" t="s">
        <v>64</v>
      </c>
      <c r="D427" s="16">
        <f>SUM(D428)</f>
        <v>7420400</v>
      </c>
      <c r="E427" s="16">
        <f>SUM(E428)</f>
        <v>0</v>
      </c>
      <c r="F427" s="16">
        <f>SUM(D427:E427)</f>
        <v>7420400</v>
      </c>
      <c r="G427" s="16">
        <f>SUM(G428)</f>
        <v>474251</v>
      </c>
      <c r="H427" s="16">
        <f>SUM(H428)</f>
        <v>0</v>
      </c>
      <c r="I427" s="16">
        <f>SUM(G427:H427)</f>
        <v>474251</v>
      </c>
    </row>
    <row r="428" spans="1:9" ht="12.75">
      <c r="A428" s="44"/>
      <c r="B428" s="81"/>
      <c r="C428" s="65" t="s">
        <v>66</v>
      </c>
      <c r="D428" s="17">
        <f>SUM(D430)</f>
        <v>7420400</v>
      </c>
      <c r="E428" s="17"/>
      <c r="F428" s="17">
        <f>SUM(D428:E428)</f>
        <v>7420400</v>
      </c>
      <c r="G428" s="17">
        <f>SUM(G430)</f>
        <v>474251</v>
      </c>
      <c r="H428" s="17"/>
      <c r="I428" s="17">
        <f>SUM(G428:H428)</f>
        <v>474251</v>
      </c>
    </row>
    <row r="429" spans="1:9" ht="12.75">
      <c r="A429" s="44"/>
      <c r="B429" s="81"/>
      <c r="C429" s="65"/>
      <c r="D429" s="17"/>
      <c r="E429" s="17"/>
      <c r="F429" s="17"/>
      <c r="G429" s="17"/>
      <c r="H429" s="17"/>
      <c r="I429" s="17"/>
    </row>
    <row r="430" spans="1:9" ht="12.75">
      <c r="A430" s="44"/>
      <c r="B430" s="81"/>
      <c r="C430" s="77" t="s">
        <v>65</v>
      </c>
      <c r="D430" s="16">
        <f>SUM(D431:D431)</f>
        <v>7420400</v>
      </c>
      <c r="E430" s="16">
        <f>SUM(E431:E431)</f>
        <v>0</v>
      </c>
      <c r="F430" s="16">
        <f>SUM(D430:E430)</f>
        <v>7420400</v>
      </c>
      <c r="G430" s="16">
        <f>SUM(G431:G431)</f>
        <v>474251</v>
      </c>
      <c r="H430" s="16">
        <f>SUM(H431:H431)</f>
        <v>0</v>
      </c>
      <c r="I430" s="16">
        <f>SUM(G430:H430)</f>
        <v>474251</v>
      </c>
    </row>
    <row r="431" spans="1:9" ht="12.75">
      <c r="A431" s="44"/>
      <c r="B431" s="81"/>
      <c r="C431" s="65" t="s">
        <v>67</v>
      </c>
      <c r="D431" s="17">
        <v>7420400</v>
      </c>
      <c r="E431" s="17"/>
      <c r="F431" s="17">
        <f>SUM(D431:E431)</f>
        <v>7420400</v>
      </c>
      <c r="G431" s="17">
        <v>474251</v>
      </c>
      <c r="H431" s="17"/>
      <c r="I431" s="17">
        <f>SUM(G431:H431)</f>
        <v>474251</v>
      </c>
    </row>
    <row r="432" spans="1:9" ht="12.75">
      <c r="A432" s="44"/>
      <c r="B432" s="81"/>
      <c r="C432" s="65"/>
      <c r="D432" s="17"/>
      <c r="E432" s="17"/>
      <c r="F432" s="17"/>
      <c r="G432" s="17"/>
      <c r="H432" s="17"/>
      <c r="I432" s="17"/>
    </row>
    <row r="433" spans="1:9" ht="12.75">
      <c r="A433" s="82" t="s">
        <v>298</v>
      </c>
      <c r="B433" s="81"/>
      <c r="C433" s="77" t="s">
        <v>40</v>
      </c>
      <c r="D433" s="16">
        <f>SUM(D438)</f>
        <v>50000</v>
      </c>
      <c r="E433" s="16">
        <f>SUM(E438)</f>
        <v>0</v>
      </c>
      <c r="F433" s="16">
        <f>SUM(D433:E433)</f>
        <v>50000</v>
      </c>
      <c r="G433" s="16">
        <f>SUM(G438)</f>
        <v>3196</v>
      </c>
      <c r="H433" s="16">
        <f>SUM(H438)</f>
        <v>0</v>
      </c>
      <c r="I433" s="16">
        <f>SUM(G433:H433)</f>
        <v>3196</v>
      </c>
    </row>
    <row r="434" spans="1:9" ht="12.75">
      <c r="A434" s="89" t="s">
        <v>299</v>
      </c>
      <c r="B434" s="88" t="s">
        <v>122</v>
      </c>
      <c r="C434" s="63" t="s">
        <v>229</v>
      </c>
      <c r="D434" s="18"/>
      <c r="E434" s="18"/>
      <c r="F434" s="18"/>
      <c r="G434" s="18"/>
      <c r="H434" s="18"/>
      <c r="I434" s="18"/>
    </row>
    <row r="435" spans="1:9" ht="12.75">
      <c r="A435" s="44"/>
      <c r="B435" s="81"/>
      <c r="C435" s="77" t="s">
        <v>64</v>
      </c>
      <c r="D435" s="16">
        <f>SUM(D436)</f>
        <v>50000</v>
      </c>
      <c r="E435" s="16">
        <f>SUM(E436)</f>
        <v>0</v>
      </c>
      <c r="F435" s="16">
        <f>SUM(D435:E435)</f>
        <v>50000</v>
      </c>
      <c r="G435" s="16">
        <f>SUM(G436)</f>
        <v>3196</v>
      </c>
      <c r="H435" s="16">
        <f>SUM(H436)</f>
        <v>0</v>
      </c>
      <c r="I435" s="16">
        <f>SUM(G435:H435)</f>
        <v>3196</v>
      </c>
    </row>
    <row r="436" spans="1:9" ht="12.75">
      <c r="A436" s="44"/>
      <c r="B436" s="81"/>
      <c r="C436" s="65" t="s">
        <v>66</v>
      </c>
      <c r="D436" s="17">
        <f>SUM(D438)</f>
        <v>50000</v>
      </c>
      <c r="E436" s="17"/>
      <c r="F436" s="17">
        <f>SUM(D436:E436)</f>
        <v>50000</v>
      </c>
      <c r="G436" s="17">
        <f>SUM(G438)</f>
        <v>3196</v>
      </c>
      <c r="H436" s="17"/>
      <c r="I436" s="17">
        <f>SUM(G436:H436)</f>
        <v>3196</v>
      </c>
    </row>
    <row r="437" spans="1:9" ht="12.75">
      <c r="A437" s="44"/>
      <c r="B437" s="81"/>
      <c r="C437" s="65"/>
      <c r="D437" s="17"/>
      <c r="E437" s="17"/>
      <c r="F437" s="17"/>
      <c r="G437" s="17"/>
      <c r="H437" s="17"/>
      <c r="I437" s="17"/>
    </row>
    <row r="438" spans="1:9" ht="12.75">
      <c r="A438" s="44"/>
      <c r="B438" s="81"/>
      <c r="C438" s="77" t="s">
        <v>65</v>
      </c>
      <c r="D438" s="16">
        <f>SUM(D439:D439)</f>
        <v>50000</v>
      </c>
      <c r="E438" s="16">
        <f>SUM(E439:E439)</f>
        <v>0</v>
      </c>
      <c r="F438" s="16">
        <f>SUM(D438:E438)</f>
        <v>50000</v>
      </c>
      <c r="G438" s="16">
        <f>SUM(G439:G439)</f>
        <v>3196</v>
      </c>
      <c r="H438" s="16">
        <f>SUM(H439:H439)</f>
        <v>0</v>
      </c>
      <c r="I438" s="16">
        <f>SUM(G438:H438)</f>
        <v>3196</v>
      </c>
    </row>
    <row r="439" spans="1:9" ht="12.75">
      <c r="A439" s="44"/>
      <c r="B439" s="81"/>
      <c r="C439" s="65" t="s">
        <v>67</v>
      </c>
      <c r="D439" s="17">
        <v>50000</v>
      </c>
      <c r="E439" s="17"/>
      <c r="F439" s="17">
        <f>SUM(D439:E439)</f>
        <v>50000</v>
      </c>
      <c r="G439" s="17">
        <v>3196</v>
      </c>
      <c r="H439" s="17"/>
      <c r="I439" s="17">
        <f>SUM(G439:H439)</f>
        <v>3196</v>
      </c>
    </row>
    <row r="440" spans="1:9" ht="12.75">
      <c r="A440" s="44"/>
      <c r="B440" s="81"/>
      <c r="C440" s="65"/>
      <c r="D440" s="17"/>
      <c r="E440" s="17"/>
      <c r="F440" s="17"/>
      <c r="G440" s="17"/>
      <c r="H440" s="17"/>
      <c r="I440" s="17"/>
    </row>
    <row r="441" spans="1:9" ht="12.75">
      <c r="A441" s="82" t="s">
        <v>300</v>
      </c>
      <c r="B441" s="83"/>
      <c r="C441" s="77" t="s">
        <v>10</v>
      </c>
      <c r="D441" s="16">
        <f>SUM(D447,D456,D465)</f>
        <v>166665451</v>
      </c>
      <c r="E441" s="16">
        <f>SUM(E447,E456,E465)</f>
        <v>37368075</v>
      </c>
      <c r="F441" s="16">
        <f>SUM(D441:E441)</f>
        <v>204033526</v>
      </c>
      <c r="G441" s="16">
        <f>SUM(G447,G456,G465)</f>
        <v>10651863</v>
      </c>
      <c r="H441" s="16">
        <f>SUM(H447,H456,H465)</f>
        <v>2388257</v>
      </c>
      <c r="I441" s="16">
        <f>SUM(G441:H441)</f>
        <v>13040120</v>
      </c>
    </row>
    <row r="442" spans="1:9" ht="12.75">
      <c r="A442" s="89" t="s">
        <v>301</v>
      </c>
      <c r="B442" s="88" t="s">
        <v>123</v>
      </c>
      <c r="C442" s="63" t="s">
        <v>128</v>
      </c>
      <c r="D442" s="18"/>
      <c r="E442" s="18"/>
      <c r="F442" s="18"/>
      <c r="G442" s="18"/>
      <c r="H442" s="18"/>
      <c r="I442" s="18"/>
    </row>
    <row r="443" spans="1:9" ht="12.75">
      <c r="A443" s="44"/>
      <c r="B443" s="81"/>
      <c r="C443" s="77" t="s">
        <v>64</v>
      </c>
      <c r="D443" s="16">
        <f>SUM(D444)</f>
        <v>54968106</v>
      </c>
      <c r="E443" s="16">
        <f>SUM(E444:E445)</f>
        <v>17362433</v>
      </c>
      <c r="F443" s="16">
        <f>SUM(D443:E443)</f>
        <v>72330539</v>
      </c>
      <c r="G443" s="16">
        <f>SUM(G444)</f>
        <v>3513103</v>
      </c>
      <c r="H443" s="16">
        <f>SUM(H444:H445)</f>
        <v>1109662</v>
      </c>
      <c r="I443" s="16">
        <f>SUM(G443:H443)</f>
        <v>4622765</v>
      </c>
    </row>
    <row r="444" spans="1:9" ht="12.75">
      <c r="A444" s="44"/>
      <c r="B444" s="81"/>
      <c r="C444" s="65" t="s">
        <v>66</v>
      </c>
      <c r="D444" s="17">
        <f>SUM(D447)</f>
        <v>54968106</v>
      </c>
      <c r="E444" s="17"/>
      <c r="F444" s="17">
        <f>SUM(D444:E444)</f>
        <v>54968106</v>
      </c>
      <c r="G444" s="17">
        <f>SUM(G447)</f>
        <v>3513103</v>
      </c>
      <c r="H444" s="17"/>
      <c r="I444" s="17">
        <f>SUM(G444:H444)</f>
        <v>3513103</v>
      </c>
    </row>
    <row r="445" spans="1:9" ht="12.75">
      <c r="A445" s="44"/>
      <c r="B445" s="81"/>
      <c r="C445" s="65" t="s">
        <v>598</v>
      </c>
      <c r="D445" s="17"/>
      <c r="E445" s="17">
        <v>17362433</v>
      </c>
      <c r="F445" s="17">
        <f>SUM(D445:E445)</f>
        <v>17362433</v>
      </c>
      <c r="G445" s="17"/>
      <c r="H445" s="17">
        <v>1109662</v>
      </c>
      <c r="I445" s="17">
        <f>SUM(G445:H445)</f>
        <v>1109662</v>
      </c>
    </row>
    <row r="446" spans="1:9" ht="12.75">
      <c r="A446" s="44"/>
      <c r="B446" s="81"/>
      <c r="C446" s="65"/>
      <c r="D446" s="17"/>
      <c r="E446" s="17"/>
      <c r="F446" s="17"/>
      <c r="G446" s="17"/>
      <c r="H446" s="17"/>
      <c r="I446" s="17"/>
    </row>
    <row r="447" spans="1:9" ht="12.75">
      <c r="A447" s="44"/>
      <c r="B447" s="81"/>
      <c r="C447" s="77" t="s">
        <v>65</v>
      </c>
      <c r="D447" s="16">
        <f>SUM(D448:D449)</f>
        <v>54968106</v>
      </c>
      <c r="E447" s="16">
        <f>SUM(E448:E449)</f>
        <v>17362433</v>
      </c>
      <c r="F447" s="16">
        <f>SUM(D447:E447)</f>
        <v>72330539</v>
      </c>
      <c r="G447" s="16">
        <f>SUM(G448:G449)</f>
        <v>3513103</v>
      </c>
      <c r="H447" s="16">
        <f>SUM(H448:H449)</f>
        <v>1109662</v>
      </c>
      <c r="I447" s="16">
        <f>SUM(G447:H447)</f>
        <v>4622765</v>
      </c>
    </row>
    <row r="448" spans="1:9" ht="12.75">
      <c r="A448" s="44"/>
      <c r="B448" s="81"/>
      <c r="C448" s="65" t="s">
        <v>67</v>
      </c>
      <c r="D448" s="17">
        <v>9927000</v>
      </c>
      <c r="E448" s="17"/>
      <c r="F448" s="17">
        <f>SUM(D448:E448)</f>
        <v>9927000</v>
      </c>
      <c r="G448" s="17">
        <v>634451</v>
      </c>
      <c r="H448" s="17"/>
      <c r="I448" s="17">
        <f>SUM(G448:H448)</f>
        <v>634451</v>
      </c>
    </row>
    <row r="449" spans="1:9" ht="12.75">
      <c r="A449" s="44"/>
      <c r="B449" s="81"/>
      <c r="C449" s="65" t="s">
        <v>69</v>
      </c>
      <c r="D449" s="17">
        <f>44241106+800000</f>
        <v>45041106</v>
      </c>
      <c r="E449" s="17">
        <v>17362433</v>
      </c>
      <c r="F449" s="17">
        <f>SUM(D449:E449)</f>
        <v>62403539</v>
      </c>
      <c r="G449" s="17">
        <v>2878652</v>
      </c>
      <c r="H449" s="17">
        <v>1109662</v>
      </c>
      <c r="I449" s="17">
        <f>SUM(G449:H449)</f>
        <v>3988314</v>
      </c>
    </row>
    <row r="450" spans="1:9" ht="12.75">
      <c r="A450" s="44"/>
      <c r="B450" s="81"/>
      <c r="C450" s="65"/>
      <c r="D450" s="17"/>
      <c r="E450" s="17"/>
      <c r="F450" s="17"/>
      <c r="G450" s="17"/>
      <c r="H450" s="17"/>
      <c r="I450" s="17"/>
    </row>
    <row r="451" spans="1:9" ht="12.75">
      <c r="A451" s="89" t="s">
        <v>469</v>
      </c>
      <c r="B451" s="88" t="s">
        <v>126</v>
      </c>
      <c r="C451" s="63" t="s">
        <v>124</v>
      </c>
      <c r="D451" s="18"/>
      <c r="E451" s="18"/>
      <c r="F451" s="18"/>
      <c r="G451" s="18"/>
      <c r="H451" s="18"/>
      <c r="I451" s="18"/>
    </row>
    <row r="452" spans="1:9" ht="12.75">
      <c r="A452" s="44"/>
      <c r="B452" s="81"/>
      <c r="C452" s="77" t="s">
        <v>64</v>
      </c>
      <c r="D452" s="16">
        <f>SUM(D453:D454)</f>
        <v>8575000</v>
      </c>
      <c r="E452" s="16">
        <f>SUM(E453:E454)</f>
        <v>265000</v>
      </c>
      <c r="F452" s="16">
        <f>SUM(D452:E452)</f>
        <v>8840000</v>
      </c>
      <c r="G452" s="16">
        <f>SUM(G453:G454)</f>
        <v>548042</v>
      </c>
      <c r="H452" s="16">
        <f>SUM(H453:H454)</f>
        <v>16937</v>
      </c>
      <c r="I452" s="16">
        <f>SUM(G452:H452)</f>
        <v>564979</v>
      </c>
    </row>
    <row r="453" spans="1:9" ht="12.75">
      <c r="A453" s="44"/>
      <c r="B453" s="81"/>
      <c r="C453" s="65" t="s">
        <v>66</v>
      </c>
      <c r="D453" s="17">
        <f>SUM(D456)</f>
        <v>8575000</v>
      </c>
      <c r="E453" s="17"/>
      <c r="F453" s="17">
        <f>SUM(D453:E453)</f>
        <v>8575000</v>
      </c>
      <c r="G453" s="17">
        <f>SUM(G456)</f>
        <v>548042</v>
      </c>
      <c r="H453" s="17"/>
      <c r="I453" s="17">
        <f>SUM(G453:H453)</f>
        <v>548042</v>
      </c>
    </row>
    <row r="454" spans="1:9" ht="12.75">
      <c r="A454" s="44"/>
      <c r="B454" s="81"/>
      <c r="C454" s="65" t="s">
        <v>561</v>
      </c>
      <c r="D454" s="17"/>
      <c r="E454" s="17">
        <v>265000</v>
      </c>
      <c r="F454" s="17">
        <f>SUM(D454:E454)</f>
        <v>265000</v>
      </c>
      <c r="G454" s="17"/>
      <c r="H454" s="17">
        <v>16937</v>
      </c>
      <c r="I454" s="17">
        <f>SUM(G454:H454)</f>
        <v>16937</v>
      </c>
    </row>
    <row r="455" spans="1:9" ht="12.75">
      <c r="A455" s="44"/>
      <c r="B455" s="81"/>
      <c r="C455" s="65"/>
      <c r="D455" s="17"/>
      <c r="E455" s="17"/>
      <c r="F455" s="17"/>
      <c r="G455" s="17"/>
      <c r="H455" s="17"/>
      <c r="I455" s="17"/>
    </row>
    <row r="456" spans="1:9" ht="12.75">
      <c r="A456" s="44"/>
      <c r="B456" s="81"/>
      <c r="C456" s="77" t="s">
        <v>65</v>
      </c>
      <c r="D456" s="16">
        <f>SUM(D457:D457)</f>
        <v>8575000</v>
      </c>
      <c r="E456" s="16">
        <f>SUM(E457:E457)</f>
        <v>265000</v>
      </c>
      <c r="F456" s="16">
        <f>SUM(D456:E456)</f>
        <v>8840000</v>
      </c>
      <c r="G456" s="16">
        <f>SUM(G457:G457)</f>
        <v>548042</v>
      </c>
      <c r="H456" s="16">
        <f>SUM(H457:H457)</f>
        <v>16937</v>
      </c>
      <c r="I456" s="16">
        <f>SUM(G456:H456)</f>
        <v>564979</v>
      </c>
    </row>
    <row r="457" spans="1:9" ht="12.75">
      <c r="A457" s="44"/>
      <c r="B457" s="81"/>
      <c r="C457" s="65" t="s">
        <v>67</v>
      </c>
      <c r="D457" s="17">
        <v>8575000</v>
      </c>
      <c r="E457" s="17">
        <v>265000</v>
      </c>
      <c r="F457" s="17">
        <f>SUM(D457:E457)</f>
        <v>8840000</v>
      </c>
      <c r="G457" s="17">
        <v>548042</v>
      </c>
      <c r="H457" s="17">
        <v>16937</v>
      </c>
      <c r="I457" s="17">
        <f>SUM(G457:H457)</f>
        <v>564979</v>
      </c>
    </row>
    <row r="458" spans="1:9" ht="12.75">
      <c r="A458" s="44"/>
      <c r="B458" s="81"/>
      <c r="C458" s="65"/>
      <c r="D458" s="17"/>
      <c r="E458" s="17"/>
      <c r="F458" s="17"/>
      <c r="G458" s="17"/>
      <c r="H458" s="17"/>
      <c r="I458" s="17"/>
    </row>
    <row r="459" spans="1:9" ht="12.75">
      <c r="A459" s="89" t="s">
        <v>470</v>
      </c>
      <c r="B459" s="88" t="s">
        <v>127</v>
      </c>
      <c r="C459" s="63" t="s">
        <v>125</v>
      </c>
      <c r="D459" s="18"/>
      <c r="E459" s="18"/>
      <c r="F459" s="18"/>
      <c r="G459" s="18"/>
      <c r="H459" s="18"/>
      <c r="I459" s="18"/>
    </row>
    <row r="460" spans="1:9" ht="12.75">
      <c r="A460" s="44"/>
      <c r="B460" s="81"/>
      <c r="C460" s="77" t="s">
        <v>64</v>
      </c>
      <c r="D460" s="16">
        <f>SUM(D461:D461)</f>
        <v>103122345</v>
      </c>
      <c r="E460" s="16">
        <f>SUM(E461:E463)</f>
        <v>19740642</v>
      </c>
      <c r="F460" s="16">
        <f>SUM(D460:E460)</f>
        <v>122862987</v>
      </c>
      <c r="G460" s="16">
        <f>SUM(G461:G461)</f>
        <v>6590718</v>
      </c>
      <c r="H460" s="16">
        <f>SUM(H461:H463)</f>
        <v>1261658</v>
      </c>
      <c r="I460" s="16">
        <f>SUM(G460:H460)</f>
        <v>7852376</v>
      </c>
    </row>
    <row r="461" spans="1:9" ht="12.75">
      <c r="A461" s="44"/>
      <c r="B461" s="81"/>
      <c r="C461" s="65" t="s">
        <v>66</v>
      </c>
      <c r="D461" s="17">
        <f>SUM(D465)</f>
        <v>103122345</v>
      </c>
      <c r="E461" s="17"/>
      <c r="F461" s="17">
        <f>SUM(D461:E461)</f>
        <v>103122345</v>
      </c>
      <c r="G461" s="17">
        <f>SUM(G465)</f>
        <v>6590718</v>
      </c>
      <c r="H461" s="17"/>
      <c r="I461" s="17">
        <f>SUM(G461:H461)</f>
        <v>6590718</v>
      </c>
    </row>
    <row r="462" spans="1:9" ht="12.75">
      <c r="A462" s="44"/>
      <c r="B462" s="81"/>
      <c r="C462" s="65" t="s">
        <v>598</v>
      </c>
      <c r="D462" s="17"/>
      <c r="E462" s="17">
        <v>17000000</v>
      </c>
      <c r="F462" s="17">
        <f>SUM(D462:E462)</f>
        <v>17000000</v>
      </c>
      <c r="G462" s="17"/>
      <c r="H462" s="17">
        <v>1086498</v>
      </c>
      <c r="I462" s="17">
        <f>SUM(G462:H462)</f>
        <v>1086498</v>
      </c>
    </row>
    <row r="463" spans="1:9" ht="12.75">
      <c r="A463" s="44"/>
      <c r="B463" s="81"/>
      <c r="C463" s="65" t="s">
        <v>561</v>
      </c>
      <c r="D463" s="17"/>
      <c r="E463" s="17">
        <v>2740642</v>
      </c>
      <c r="F463" s="17">
        <f>SUM(D463:E463)</f>
        <v>2740642</v>
      </c>
      <c r="G463" s="17"/>
      <c r="H463" s="17">
        <v>175160</v>
      </c>
      <c r="I463" s="17">
        <f>SUM(G463:H463)</f>
        <v>175160</v>
      </c>
    </row>
    <row r="464" spans="1:9" ht="12.75">
      <c r="A464" s="44"/>
      <c r="B464" s="81"/>
      <c r="C464" s="65"/>
      <c r="D464" s="17"/>
      <c r="E464" s="17"/>
      <c r="F464" s="17"/>
      <c r="G464" s="17"/>
      <c r="H464" s="17"/>
      <c r="I464" s="17"/>
    </row>
    <row r="465" spans="1:9" ht="12.75">
      <c r="A465" s="44"/>
      <c r="B465" s="81"/>
      <c r="C465" s="77" t="s">
        <v>65</v>
      </c>
      <c r="D465" s="16">
        <f>SUM(D466:D467)</f>
        <v>103122345</v>
      </c>
      <c r="E465" s="16">
        <f>SUM(E466:E467)</f>
        <v>19740642</v>
      </c>
      <c r="F465" s="16">
        <f>SUM(D465:E465)</f>
        <v>122862987</v>
      </c>
      <c r="G465" s="16">
        <f>SUM(G466:G467)</f>
        <v>6590718</v>
      </c>
      <c r="H465" s="16">
        <f>SUM(H466:H467)</f>
        <v>1261658</v>
      </c>
      <c r="I465" s="16">
        <f>SUM(G465:H465)</f>
        <v>7852376</v>
      </c>
    </row>
    <row r="466" spans="1:9" ht="12.75">
      <c r="A466" s="44"/>
      <c r="B466" s="81"/>
      <c r="C466" s="65" t="s">
        <v>67</v>
      </c>
      <c r="D466" s="17">
        <v>100122345</v>
      </c>
      <c r="E466" s="17">
        <v>2740642</v>
      </c>
      <c r="F466" s="17">
        <f>SUM(D466:E466)</f>
        <v>102862987</v>
      </c>
      <c r="G466" s="17">
        <v>6398983</v>
      </c>
      <c r="H466" s="17">
        <v>175160</v>
      </c>
      <c r="I466" s="17">
        <f>SUM(G466:H466)</f>
        <v>6574143</v>
      </c>
    </row>
    <row r="467" spans="1:9" ht="12.75">
      <c r="A467" s="44"/>
      <c r="B467" s="81"/>
      <c r="C467" s="65" t="s">
        <v>69</v>
      </c>
      <c r="D467" s="17">
        <v>3000000</v>
      </c>
      <c r="E467" s="17">
        <v>17000000</v>
      </c>
      <c r="F467" s="17">
        <f>SUM(D467:E467)</f>
        <v>20000000</v>
      </c>
      <c r="G467" s="17">
        <v>191735</v>
      </c>
      <c r="H467" s="17">
        <v>1086498</v>
      </c>
      <c r="I467" s="17">
        <f>SUM(G467:H467)</f>
        <v>1278233</v>
      </c>
    </row>
    <row r="468" spans="1:9" ht="12.75">
      <c r="A468" s="44"/>
      <c r="B468" s="81"/>
      <c r="C468" s="65"/>
      <c r="D468" s="17"/>
      <c r="E468" s="17"/>
      <c r="F468" s="17"/>
      <c r="G468" s="17"/>
      <c r="H468" s="17"/>
      <c r="I468" s="17"/>
    </row>
    <row r="469" spans="1:9" ht="12.75">
      <c r="A469" s="82" t="s">
        <v>302</v>
      </c>
      <c r="B469" s="83"/>
      <c r="C469" s="77" t="s">
        <v>11</v>
      </c>
      <c r="D469" s="16">
        <f>SUM(D476,D484,D491,D498,D505,D513)</f>
        <v>53128754</v>
      </c>
      <c r="E469" s="16">
        <f>SUM(E476,E484,E491,E498,E505,E513)</f>
        <v>7240155</v>
      </c>
      <c r="F469" s="16">
        <f>SUM(D469:E469)</f>
        <v>60368909</v>
      </c>
      <c r="G469" s="16">
        <f>SUM(G476,G484,G491,G498,G505,G513)</f>
        <v>3395546</v>
      </c>
      <c r="H469" s="16">
        <f>SUM(H476,H484,H491,H498,H505,H513)</f>
        <v>462730</v>
      </c>
      <c r="I469" s="16">
        <f>SUM(G469:H469)</f>
        <v>3858276</v>
      </c>
    </row>
    <row r="470" spans="1:9" ht="12.75">
      <c r="A470" s="89" t="s">
        <v>303</v>
      </c>
      <c r="B470" s="88" t="s">
        <v>129</v>
      </c>
      <c r="C470" s="63" t="s">
        <v>130</v>
      </c>
      <c r="D470" s="18"/>
      <c r="E470" s="18"/>
      <c r="F470" s="18"/>
      <c r="G470" s="18"/>
      <c r="H470" s="18"/>
      <c r="I470" s="18"/>
    </row>
    <row r="471" spans="1:9" ht="12.75">
      <c r="A471" s="44"/>
      <c r="B471" s="81"/>
      <c r="C471" s="77" t="s">
        <v>64</v>
      </c>
      <c r="D471" s="16">
        <f>SUM(D472:D474)</f>
        <v>3826720</v>
      </c>
      <c r="E471" s="16">
        <f>SUM(E472:E474)</f>
        <v>7240155</v>
      </c>
      <c r="F471" s="16">
        <f>SUM(D471:E471)</f>
        <v>11066875</v>
      </c>
      <c r="G471" s="16">
        <f>SUM(G472:G474)</f>
        <v>244573</v>
      </c>
      <c r="H471" s="16">
        <f>SUM(H472:H474)</f>
        <v>462730</v>
      </c>
      <c r="I471" s="16">
        <f>SUM(G471:H471)</f>
        <v>707303</v>
      </c>
    </row>
    <row r="472" spans="1:9" s="14" customFormat="1" ht="12.75">
      <c r="A472" s="44"/>
      <c r="B472" s="81"/>
      <c r="C472" s="65" t="s">
        <v>66</v>
      </c>
      <c r="D472" s="17">
        <f>SUM(D476)</f>
        <v>3826720</v>
      </c>
      <c r="E472" s="17"/>
      <c r="F472" s="17">
        <f>SUM(D472:E472)</f>
        <v>3826720</v>
      </c>
      <c r="G472" s="17">
        <f>SUM(G476)</f>
        <v>244573</v>
      </c>
      <c r="H472" s="17"/>
      <c r="I472" s="17">
        <f>SUM(G472:H472)</f>
        <v>244573</v>
      </c>
    </row>
    <row r="473" spans="1:9" s="14" customFormat="1" ht="25.5">
      <c r="A473" s="44"/>
      <c r="B473" s="81"/>
      <c r="C473" s="65" t="s">
        <v>590</v>
      </c>
      <c r="D473" s="17"/>
      <c r="E473" s="17">
        <v>6836000</v>
      </c>
      <c r="F473" s="17">
        <f>SUM(D473:E473)</f>
        <v>6836000</v>
      </c>
      <c r="G473" s="17"/>
      <c r="H473" s="17">
        <v>436900</v>
      </c>
      <c r="I473" s="17">
        <f>SUM(G473:H473)</f>
        <v>436900</v>
      </c>
    </row>
    <row r="474" spans="1:9" ht="12.75">
      <c r="A474" s="44"/>
      <c r="B474" s="81"/>
      <c r="C474" s="65" t="s">
        <v>561</v>
      </c>
      <c r="D474" s="17"/>
      <c r="E474" s="17">
        <v>404155</v>
      </c>
      <c r="F474" s="17">
        <f>SUM(D474:E474)</f>
        <v>404155</v>
      </c>
      <c r="G474" s="17"/>
      <c r="H474" s="17">
        <v>25830</v>
      </c>
      <c r="I474" s="17">
        <f>SUM(G474:H474)</f>
        <v>25830</v>
      </c>
    </row>
    <row r="475" spans="1:9" ht="12.75">
      <c r="A475" s="44"/>
      <c r="B475" s="81"/>
      <c r="C475" s="65"/>
      <c r="D475" s="17"/>
      <c r="E475" s="17"/>
      <c r="F475" s="17"/>
      <c r="G475" s="17"/>
      <c r="H475" s="17"/>
      <c r="I475" s="17"/>
    </row>
    <row r="476" spans="1:9" ht="12.75">
      <c r="A476" s="44"/>
      <c r="B476" s="81"/>
      <c r="C476" s="77" t="s">
        <v>65</v>
      </c>
      <c r="D476" s="16">
        <f>SUM(D477:D478)</f>
        <v>3826720</v>
      </c>
      <c r="E476" s="16">
        <f>SUM(E477:E478)</f>
        <v>7240155</v>
      </c>
      <c r="F476" s="16">
        <f>SUM(D476:E476)</f>
        <v>11066875</v>
      </c>
      <c r="G476" s="16">
        <f>SUM(G477:G478)</f>
        <v>244573</v>
      </c>
      <c r="H476" s="16">
        <f>SUM(H477:H478)</f>
        <v>462730</v>
      </c>
      <c r="I476" s="16">
        <f>SUM(G476:H476)</f>
        <v>707303</v>
      </c>
    </row>
    <row r="477" spans="1:9" ht="12.75">
      <c r="A477" s="44"/>
      <c r="B477" s="81"/>
      <c r="C477" s="65" t="s">
        <v>67</v>
      </c>
      <c r="D477" s="17">
        <v>1660720</v>
      </c>
      <c r="E477" s="17">
        <v>7240155</v>
      </c>
      <c r="F477" s="17">
        <f>SUM(D477:E477)</f>
        <v>8900875</v>
      </c>
      <c r="G477" s="17">
        <v>106140</v>
      </c>
      <c r="H477" s="17">
        <v>462730</v>
      </c>
      <c r="I477" s="17">
        <f>SUM(G477:H477)</f>
        <v>568870</v>
      </c>
    </row>
    <row r="478" spans="1:9" ht="12.75">
      <c r="A478" s="44"/>
      <c r="B478" s="81"/>
      <c r="C478" s="65" t="s">
        <v>69</v>
      </c>
      <c r="D478" s="17">
        <v>2166000</v>
      </c>
      <c r="E478" s="17"/>
      <c r="F478" s="17">
        <f>SUM(D478:E478)</f>
        <v>2166000</v>
      </c>
      <c r="G478" s="17">
        <v>138433</v>
      </c>
      <c r="H478" s="17"/>
      <c r="I478" s="17">
        <f>SUM(G478:H478)</f>
        <v>138433</v>
      </c>
    </row>
    <row r="479" spans="1:9" ht="12.75">
      <c r="A479" s="44"/>
      <c r="B479" s="81"/>
      <c r="C479" s="65"/>
      <c r="D479" s="17"/>
      <c r="E479" s="17"/>
      <c r="F479" s="17"/>
      <c r="G479" s="17"/>
      <c r="H479" s="17"/>
      <c r="I479" s="17"/>
    </row>
    <row r="480" spans="1:9" ht="12.75">
      <c r="A480" s="89" t="s">
        <v>304</v>
      </c>
      <c r="B480" s="88" t="s">
        <v>129</v>
      </c>
      <c r="C480" s="63" t="s">
        <v>131</v>
      </c>
      <c r="D480" s="18"/>
      <c r="E480" s="18"/>
      <c r="F480" s="18"/>
      <c r="G480" s="18"/>
      <c r="H480" s="18"/>
      <c r="I480" s="18"/>
    </row>
    <row r="481" spans="1:9" ht="12.75">
      <c r="A481" s="44"/>
      <c r="B481" s="81"/>
      <c r="C481" s="77" t="s">
        <v>64</v>
      </c>
      <c r="D481" s="16">
        <f>SUM(D482:D482)</f>
        <v>1332000</v>
      </c>
      <c r="E481" s="16">
        <f>SUM(E482:E482)</f>
        <v>0</v>
      </c>
      <c r="F481" s="16">
        <f>SUM(D481:E481)</f>
        <v>1332000</v>
      </c>
      <c r="G481" s="16">
        <f>SUM(G482:G482)</f>
        <v>85130</v>
      </c>
      <c r="H481" s="16">
        <f>SUM(H482:H482)</f>
        <v>0</v>
      </c>
      <c r="I481" s="16">
        <f>SUM(G481:H481)</f>
        <v>85130</v>
      </c>
    </row>
    <row r="482" spans="1:9" ht="12.75">
      <c r="A482" s="44"/>
      <c r="B482" s="81"/>
      <c r="C482" s="65" t="s">
        <v>66</v>
      </c>
      <c r="D482" s="17">
        <f>SUM(D484)</f>
        <v>1332000</v>
      </c>
      <c r="E482" s="17"/>
      <c r="F482" s="17">
        <f>SUM(D482:E482)</f>
        <v>1332000</v>
      </c>
      <c r="G482" s="17">
        <f>SUM(G484)</f>
        <v>85130</v>
      </c>
      <c r="H482" s="17"/>
      <c r="I482" s="17">
        <f>SUM(G482:H482)</f>
        <v>85130</v>
      </c>
    </row>
    <row r="483" spans="1:9" ht="12.75">
      <c r="A483" s="44"/>
      <c r="B483" s="81"/>
      <c r="C483" s="65"/>
      <c r="D483" s="17"/>
      <c r="E483" s="17"/>
      <c r="F483" s="17"/>
      <c r="G483" s="17"/>
      <c r="H483" s="17"/>
      <c r="I483" s="17"/>
    </row>
    <row r="484" spans="1:9" ht="12.75">
      <c r="A484" s="44"/>
      <c r="B484" s="81"/>
      <c r="C484" s="77" t="s">
        <v>65</v>
      </c>
      <c r="D484" s="16">
        <f>SUM(D485:D485)</f>
        <v>1332000</v>
      </c>
      <c r="E484" s="16">
        <f>SUM(E485:E485)</f>
        <v>0</v>
      </c>
      <c r="F484" s="16">
        <f>SUM(D484:E484)</f>
        <v>1332000</v>
      </c>
      <c r="G484" s="16">
        <f>SUM(G485:G485)</f>
        <v>85130</v>
      </c>
      <c r="H484" s="16">
        <f>SUM(H485:H485)</f>
        <v>0</v>
      </c>
      <c r="I484" s="16">
        <f>SUM(G484:H484)</f>
        <v>85130</v>
      </c>
    </row>
    <row r="485" spans="1:9" ht="12.75">
      <c r="A485" s="44"/>
      <c r="B485" s="81"/>
      <c r="C485" s="65" t="s">
        <v>67</v>
      </c>
      <c r="D485" s="17">
        <v>1332000</v>
      </c>
      <c r="E485" s="17"/>
      <c r="F485" s="17">
        <f>SUM(D485:E485)</f>
        <v>1332000</v>
      </c>
      <c r="G485" s="17">
        <v>85130</v>
      </c>
      <c r="H485" s="17"/>
      <c r="I485" s="17">
        <f>SUM(G485:H485)</f>
        <v>85130</v>
      </c>
    </row>
    <row r="486" spans="1:9" ht="12.75">
      <c r="A486" s="44"/>
      <c r="B486" s="81"/>
      <c r="C486" s="65"/>
      <c r="D486" s="17"/>
      <c r="E486" s="17"/>
      <c r="F486" s="17"/>
      <c r="G486" s="17"/>
      <c r="H486" s="17"/>
      <c r="I486" s="17"/>
    </row>
    <row r="487" spans="1:9" ht="12.75">
      <c r="A487" s="89" t="s">
        <v>305</v>
      </c>
      <c r="B487" s="88" t="s">
        <v>129</v>
      </c>
      <c r="C487" s="63" t="s">
        <v>132</v>
      </c>
      <c r="D487" s="18"/>
      <c r="E487" s="18"/>
      <c r="F487" s="18"/>
      <c r="G487" s="18"/>
      <c r="H487" s="18"/>
      <c r="I487" s="18"/>
    </row>
    <row r="488" spans="1:9" ht="12.75">
      <c r="A488" s="44"/>
      <c r="B488" s="81"/>
      <c r="C488" s="77" t="s">
        <v>64</v>
      </c>
      <c r="D488" s="16">
        <f>SUM(D489)</f>
        <v>37843000</v>
      </c>
      <c r="E488" s="16">
        <f>SUM(E489)</f>
        <v>0</v>
      </c>
      <c r="F488" s="16">
        <f>SUM(D488:E488)</f>
        <v>37843000</v>
      </c>
      <c r="G488" s="16">
        <f>SUM(G489)</f>
        <v>2418608</v>
      </c>
      <c r="H488" s="16">
        <f>SUM(H489)</f>
        <v>0</v>
      </c>
      <c r="I488" s="16">
        <f>SUM(G488:H488)</f>
        <v>2418608</v>
      </c>
    </row>
    <row r="489" spans="1:9" ht="12.75">
      <c r="A489" s="44"/>
      <c r="B489" s="81"/>
      <c r="C489" s="65" t="s">
        <v>66</v>
      </c>
      <c r="D489" s="17">
        <f>SUM(D491)</f>
        <v>37843000</v>
      </c>
      <c r="E489" s="17"/>
      <c r="F489" s="17">
        <f>SUM(D489:E489)</f>
        <v>37843000</v>
      </c>
      <c r="G489" s="17">
        <f>SUM(G491)</f>
        <v>2418608</v>
      </c>
      <c r="H489" s="17"/>
      <c r="I489" s="17">
        <f>SUM(G489:H489)</f>
        <v>2418608</v>
      </c>
    </row>
    <row r="490" spans="1:9" ht="12.75">
      <c r="A490" s="44"/>
      <c r="B490" s="81"/>
      <c r="C490" s="65"/>
      <c r="D490" s="17"/>
      <c r="E490" s="17"/>
      <c r="F490" s="17"/>
      <c r="G490" s="17"/>
      <c r="H490" s="17"/>
      <c r="I490" s="17"/>
    </row>
    <row r="491" spans="1:9" ht="12.75">
      <c r="A491" s="44"/>
      <c r="B491" s="81"/>
      <c r="C491" s="77" t="s">
        <v>65</v>
      </c>
      <c r="D491" s="16">
        <f>SUM(D492:D492)</f>
        <v>37843000</v>
      </c>
      <c r="E491" s="16">
        <f>SUM(E492:E492)</f>
        <v>0</v>
      </c>
      <c r="F491" s="16">
        <f>SUM(D491:E491)</f>
        <v>37843000</v>
      </c>
      <c r="G491" s="16">
        <f>SUM(G492:G492)</f>
        <v>2418608</v>
      </c>
      <c r="H491" s="16">
        <f>SUM(H492:H492)</f>
        <v>0</v>
      </c>
      <c r="I491" s="16">
        <f>SUM(G491:H491)</f>
        <v>2418608</v>
      </c>
    </row>
    <row r="492" spans="1:9" ht="12.75">
      <c r="A492" s="44"/>
      <c r="B492" s="81"/>
      <c r="C492" s="65" t="s">
        <v>67</v>
      </c>
      <c r="D492" s="17">
        <v>37843000</v>
      </c>
      <c r="E492" s="17"/>
      <c r="F492" s="17">
        <f>SUM(D492:E492)</f>
        <v>37843000</v>
      </c>
      <c r="G492" s="17">
        <v>2418608</v>
      </c>
      <c r="H492" s="17"/>
      <c r="I492" s="17">
        <f>SUM(G492:H492)</f>
        <v>2418608</v>
      </c>
    </row>
    <row r="493" spans="1:9" ht="12.75">
      <c r="A493" s="44"/>
      <c r="B493" s="81"/>
      <c r="C493" s="65"/>
      <c r="D493" s="17"/>
      <c r="E493" s="17"/>
      <c r="F493" s="17"/>
      <c r="G493" s="17"/>
      <c r="H493" s="17"/>
      <c r="I493" s="17"/>
    </row>
    <row r="494" spans="1:9" ht="12.75">
      <c r="A494" s="89" t="s">
        <v>306</v>
      </c>
      <c r="B494" s="88" t="s">
        <v>133</v>
      </c>
      <c r="C494" s="63" t="s">
        <v>134</v>
      </c>
      <c r="D494" s="18"/>
      <c r="E494" s="18"/>
      <c r="F494" s="18"/>
      <c r="G494" s="18"/>
      <c r="H494" s="18"/>
      <c r="I494" s="18"/>
    </row>
    <row r="495" spans="1:9" ht="12.75">
      <c r="A495" s="44"/>
      <c r="B495" s="81"/>
      <c r="C495" s="77" t="s">
        <v>64</v>
      </c>
      <c r="D495" s="16">
        <f>SUM(D496)</f>
        <v>2000000</v>
      </c>
      <c r="E495" s="16">
        <f>SUM(E496)</f>
        <v>0</v>
      </c>
      <c r="F495" s="16">
        <f>SUM(D495:E495)</f>
        <v>2000000</v>
      </c>
      <c r="G495" s="16">
        <f>SUM(G496)</f>
        <v>127823</v>
      </c>
      <c r="H495" s="16">
        <f>SUM(H496)</f>
        <v>0</v>
      </c>
      <c r="I495" s="16">
        <f>SUM(G495:H495)</f>
        <v>127823</v>
      </c>
    </row>
    <row r="496" spans="1:9" ht="12.75">
      <c r="A496" s="44"/>
      <c r="B496" s="81"/>
      <c r="C496" s="65" t="s">
        <v>66</v>
      </c>
      <c r="D496" s="17">
        <f>SUM(D498)</f>
        <v>2000000</v>
      </c>
      <c r="E496" s="17"/>
      <c r="F496" s="17">
        <f>SUM(D496:E496)</f>
        <v>2000000</v>
      </c>
      <c r="G496" s="17">
        <f>SUM(G498)</f>
        <v>127823</v>
      </c>
      <c r="H496" s="17"/>
      <c r="I496" s="17">
        <f>SUM(G496:H496)</f>
        <v>127823</v>
      </c>
    </row>
    <row r="497" spans="1:9" ht="12.75">
      <c r="A497" s="44"/>
      <c r="B497" s="81"/>
      <c r="C497" s="65"/>
      <c r="D497" s="17"/>
      <c r="E497" s="17"/>
      <c r="F497" s="17"/>
      <c r="G497" s="17"/>
      <c r="H497" s="17"/>
      <c r="I497" s="17"/>
    </row>
    <row r="498" spans="1:9" ht="12.75">
      <c r="A498" s="44"/>
      <c r="B498" s="81"/>
      <c r="C498" s="77" t="s">
        <v>65</v>
      </c>
      <c r="D498" s="16">
        <f>SUM(D499:D499)</f>
        <v>2000000</v>
      </c>
      <c r="E498" s="16">
        <f>SUM(E499:E499)</f>
        <v>0</v>
      </c>
      <c r="F498" s="16">
        <f>SUM(D498:E498)</f>
        <v>2000000</v>
      </c>
      <c r="G498" s="16">
        <f>SUM(G499:G499)</f>
        <v>127823</v>
      </c>
      <c r="H498" s="16">
        <f>SUM(H499:H499)</f>
        <v>0</v>
      </c>
      <c r="I498" s="16">
        <f>SUM(G498:H498)</f>
        <v>127823</v>
      </c>
    </row>
    <row r="499" spans="1:9" ht="12.75">
      <c r="A499" s="44"/>
      <c r="B499" s="81"/>
      <c r="C499" s="65" t="s">
        <v>67</v>
      </c>
      <c r="D499" s="17">
        <v>2000000</v>
      </c>
      <c r="E499" s="17"/>
      <c r="F499" s="17">
        <f>SUM(D499:E499)</f>
        <v>2000000</v>
      </c>
      <c r="G499" s="17">
        <v>127823</v>
      </c>
      <c r="H499" s="17"/>
      <c r="I499" s="17">
        <f>SUM(G499:H499)</f>
        <v>127823</v>
      </c>
    </row>
    <row r="500" spans="1:9" ht="12.75">
      <c r="A500" s="44"/>
      <c r="B500" s="81"/>
      <c r="C500" s="65"/>
      <c r="D500" s="17"/>
      <c r="E500" s="17"/>
      <c r="F500" s="17"/>
      <c r="G500" s="17"/>
      <c r="H500" s="17"/>
      <c r="I500" s="17"/>
    </row>
    <row r="501" spans="1:9" ht="12.75">
      <c r="A501" s="89" t="s">
        <v>307</v>
      </c>
      <c r="B501" s="88" t="s">
        <v>135</v>
      </c>
      <c r="C501" s="63" t="s">
        <v>136</v>
      </c>
      <c r="D501" s="18"/>
      <c r="E501" s="18"/>
      <c r="F501" s="18"/>
      <c r="G501" s="18"/>
      <c r="H501" s="18"/>
      <c r="I501" s="18"/>
    </row>
    <row r="502" spans="1:9" ht="12.75">
      <c r="A502" s="44"/>
      <c r="B502" s="81"/>
      <c r="C502" s="77" t="s">
        <v>64</v>
      </c>
      <c r="D502" s="16">
        <f>SUM(D503)</f>
        <v>7592034</v>
      </c>
      <c r="E502" s="16">
        <f>SUM(E503:E503)</f>
        <v>0</v>
      </c>
      <c r="F502" s="16">
        <f>SUM(D502:E502)</f>
        <v>7592034</v>
      </c>
      <c r="G502" s="16">
        <f>SUM(G503)</f>
        <v>485219</v>
      </c>
      <c r="H502" s="16">
        <f>SUM(H503:H503)</f>
        <v>0</v>
      </c>
      <c r="I502" s="16">
        <f>SUM(G502:H502)</f>
        <v>485219</v>
      </c>
    </row>
    <row r="503" spans="1:9" ht="12.75">
      <c r="A503" s="44"/>
      <c r="B503" s="81"/>
      <c r="C503" s="65" t="s">
        <v>66</v>
      </c>
      <c r="D503" s="17">
        <f>SUM(D505)</f>
        <v>7592034</v>
      </c>
      <c r="E503" s="17"/>
      <c r="F503" s="17">
        <f>SUM(D503:E503)</f>
        <v>7592034</v>
      </c>
      <c r="G503" s="17">
        <f>SUM(G505)</f>
        <v>485219</v>
      </c>
      <c r="H503" s="17"/>
      <c r="I503" s="17">
        <f>SUM(G503:H503)</f>
        <v>485219</v>
      </c>
    </row>
    <row r="504" spans="1:9" ht="12.75">
      <c r="A504" s="44"/>
      <c r="B504" s="81"/>
      <c r="C504" s="65"/>
      <c r="D504" s="17"/>
      <c r="E504" s="17"/>
      <c r="F504" s="17"/>
      <c r="G504" s="17"/>
      <c r="H504" s="17"/>
      <c r="I504" s="17"/>
    </row>
    <row r="505" spans="1:9" ht="12.75">
      <c r="A505" s="44"/>
      <c r="B505" s="81"/>
      <c r="C505" s="77" t="s">
        <v>65</v>
      </c>
      <c r="D505" s="16">
        <f>SUM(D506:D507)</f>
        <v>7592034</v>
      </c>
      <c r="E505" s="16">
        <f>SUM(E506:E507)</f>
        <v>0</v>
      </c>
      <c r="F505" s="16">
        <f>SUM(D505:E505)</f>
        <v>7592034</v>
      </c>
      <c r="G505" s="16">
        <f>SUM(G506:G507)</f>
        <v>485219</v>
      </c>
      <c r="H505" s="16">
        <f>SUM(H506:H507)</f>
        <v>0</v>
      </c>
      <c r="I505" s="16">
        <f>SUM(G505:H505)</f>
        <v>485219</v>
      </c>
    </row>
    <row r="506" spans="1:9" ht="12.75">
      <c r="A506" s="44"/>
      <c r="B506" s="81"/>
      <c r="C506" s="65" t="s">
        <v>67</v>
      </c>
      <c r="D506" s="17">
        <v>7292034</v>
      </c>
      <c r="E506" s="17"/>
      <c r="F506" s="17">
        <f>SUM(D506:E506)</f>
        <v>7292034</v>
      </c>
      <c r="G506" s="17">
        <v>466046</v>
      </c>
      <c r="H506" s="17"/>
      <c r="I506" s="17">
        <f>SUM(G506:H506)</f>
        <v>466046</v>
      </c>
    </row>
    <row r="507" spans="1:9" ht="12.75">
      <c r="A507" s="44"/>
      <c r="B507" s="81"/>
      <c r="C507" s="65" t="s">
        <v>69</v>
      </c>
      <c r="D507" s="17">
        <f>1100000-800000</f>
        <v>300000</v>
      </c>
      <c r="E507" s="17"/>
      <c r="F507" s="17">
        <f>SUM(D507:E507)</f>
        <v>300000</v>
      </c>
      <c r="G507" s="17">
        <v>19173</v>
      </c>
      <c r="H507" s="17"/>
      <c r="I507" s="17">
        <f>SUM(G507:H507)</f>
        <v>19173</v>
      </c>
    </row>
    <row r="508" spans="1:9" ht="12.75">
      <c r="A508" s="44"/>
      <c r="B508" s="81"/>
      <c r="C508" s="65"/>
      <c r="D508" s="17"/>
      <c r="E508" s="17"/>
      <c r="F508" s="17"/>
      <c r="G508" s="17"/>
      <c r="H508" s="17"/>
      <c r="I508" s="17"/>
    </row>
    <row r="509" spans="1:9" ht="12.75">
      <c r="A509" s="89" t="s">
        <v>308</v>
      </c>
      <c r="B509" s="88" t="s">
        <v>137</v>
      </c>
      <c r="C509" s="63" t="s">
        <v>138</v>
      </c>
      <c r="D509" s="18"/>
      <c r="E509" s="18"/>
      <c r="F509" s="18"/>
      <c r="G509" s="18"/>
      <c r="H509" s="18"/>
      <c r="I509" s="18"/>
    </row>
    <row r="510" spans="1:9" ht="12.75">
      <c r="A510" s="44"/>
      <c r="B510" s="81"/>
      <c r="C510" s="77" t="s">
        <v>64</v>
      </c>
      <c r="D510" s="16">
        <f>SUM(D511:D511)</f>
        <v>535000</v>
      </c>
      <c r="E510" s="16">
        <f>SUM(E511:E511)</f>
        <v>0</v>
      </c>
      <c r="F510" s="16">
        <f>SUM(D510:E510)</f>
        <v>535000</v>
      </c>
      <c r="G510" s="16">
        <f>SUM(G511:G511)</f>
        <v>34193</v>
      </c>
      <c r="H510" s="16">
        <f>SUM(H511:H511)</f>
        <v>0</v>
      </c>
      <c r="I510" s="16">
        <f>SUM(G510:H510)</f>
        <v>34193</v>
      </c>
    </row>
    <row r="511" spans="1:9" ht="12.75">
      <c r="A511" s="44"/>
      <c r="B511" s="81"/>
      <c r="C511" s="65" t="s">
        <v>66</v>
      </c>
      <c r="D511" s="17">
        <f>SUM(D513)</f>
        <v>535000</v>
      </c>
      <c r="E511" s="17"/>
      <c r="F511" s="17">
        <f>SUM(D511:E511)</f>
        <v>535000</v>
      </c>
      <c r="G511" s="17">
        <f>SUM(G513)</f>
        <v>34193</v>
      </c>
      <c r="H511" s="17"/>
      <c r="I511" s="17">
        <f>SUM(G511:H511)</f>
        <v>34193</v>
      </c>
    </row>
    <row r="512" spans="1:9" ht="12.75">
      <c r="A512" s="44"/>
      <c r="B512" s="81"/>
      <c r="C512" s="65"/>
      <c r="D512" s="17"/>
      <c r="E512" s="17"/>
      <c r="F512" s="17"/>
      <c r="G512" s="17"/>
      <c r="H512" s="17"/>
      <c r="I512" s="17"/>
    </row>
    <row r="513" spans="1:9" ht="12.75">
      <c r="A513" s="44"/>
      <c r="B513" s="81"/>
      <c r="C513" s="77" t="s">
        <v>65</v>
      </c>
      <c r="D513" s="16">
        <f>SUM(D514:D514)</f>
        <v>535000</v>
      </c>
      <c r="E513" s="16">
        <f>SUM(E514:E514)</f>
        <v>0</v>
      </c>
      <c r="F513" s="16">
        <f>SUM(D513:E513)</f>
        <v>535000</v>
      </c>
      <c r="G513" s="16">
        <f>SUM(G514:G514)</f>
        <v>34193</v>
      </c>
      <c r="H513" s="16">
        <f>SUM(H514:H514)</f>
        <v>0</v>
      </c>
      <c r="I513" s="16">
        <f>SUM(G513:H513)</f>
        <v>34193</v>
      </c>
    </row>
    <row r="514" spans="1:9" ht="12.75">
      <c r="A514" s="44"/>
      <c r="B514" s="81"/>
      <c r="C514" s="65" t="s">
        <v>67</v>
      </c>
      <c r="D514" s="17">
        <v>535000</v>
      </c>
      <c r="E514" s="17"/>
      <c r="F514" s="17">
        <f>SUM(D514:E514)</f>
        <v>535000</v>
      </c>
      <c r="G514" s="17">
        <v>34193</v>
      </c>
      <c r="H514" s="17"/>
      <c r="I514" s="17">
        <f>SUM(G514:H514)</f>
        <v>34193</v>
      </c>
    </row>
    <row r="515" spans="1:9" ht="12.75">
      <c r="A515" s="44"/>
      <c r="B515" s="81"/>
      <c r="C515" s="65"/>
      <c r="D515" s="17"/>
      <c r="E515" s="17"/>
      <c r="F515" s="17"/>
      <c r="G515" s="17"/>
      <c r="H515" s="17"/>
      <c r="I515" s="17"/>
    </row>
    <row r="516" spans="1:9" ht="12.75">
      <c r="A516" s="82" t="s">
        <v>309</v>
      </c>
      <c r="B516" s="83"/>
      <c r="C516" s="77" t="s">
        <v>12</v>
      </c>
      <c r="D516" s="16">
        <f>SUM(D521,D528,D536,D544)</f>
        <v>21712157</v>
      </c>
      <c r="E516" s="16">
        <f>SUM(E521,E528,E536,E544)</f>
        <v>0</v>
      </c>
      <c r="F516" s="16">
        <f>SUM(D516:E516)</f>
        <v>21712157</v>
      </c>
      <c r="G516" s="16">
        <f>SUM(G521,G528,G536,G544)</f>
        <v>1387658</v>
      </c>
      <c r="H516" s="16">
        <f>SUM(H521,H528,H536,H544)</f>
        <v>0</v>
      </c>
      <c r="I516" s="16">
        <f>SUM(G516:H516)</f>
        <v>1387658</v>
      </c>
    </row>
    <row r="517" spans="1:9" ht="12.75">
      <c r="A517" s="89" t="s">
        <v>310</v>
      </c>
      <c r="B517" s="88" t="s">
        <v>139</v>
      </c>
      <c r="C517" s="63" t="s">
        <v>140</v>
      </c>
      <c r="D517" s="18"/>
      <c r="E517" s="18"/>
      <c r="F517" s="18"/>
      <c r="G517" s="18"/>
      <c r="H517" s="18"/>
      <c r="I517" s="18"/>
    </row>
    <row r="518" spans="1:9" ht="12.75">
      <c r="A518" s="44"/>
      <c r="B518" s="81"/>
      <c r="C518" s="77" t="s">
        <v>64</v>
      </c>
      <c r="D518" s="16">
        <f>SUM(D519:D519)</f>
        <v>54000</v>
      </c>
      <c r="E518" s="16">
        <f>SUM(E519:E519)</f>
        <v>0</v>
      </c>
      <c r="F518" s="16">
        <f>SUM(D518:E518)</f>
        <v>54000</v>
      </c>
      <c r="G518" s="16">
        <f>SUM(G519:G519)</f>
        <v>3451</v>
      </c>
      <c r="H518" s="16">
        <f>SUM(H519:H519)</f>
        <v>0</v>
      </c>
      <c r="I518" s="16">
        <f>SUM(G518:H518)</f>
        <v>3451</v>
      </c>
    </row>
    <row r="519" spans="1:9" ht="12.75">
      <c r="A519" s="44"/>
      <c r="B519" s="81"/>
      <c r="C519" s="65" t="s">
        <v>66</v>
      </c>
      <c r="D519" s="17">
        <f>SUM(D521)</f>
        <v>54000</v>
      </c>
      <c r="E519" s="17"/>
      <c r="F519" s="17">
        <f>SUM(D519:E519)</f>
        <v>54000</v>
      </c>
      <c r="G519" s="17">
        <f>SUM(G521)</f>
        <v>3451</v>
      </c>
      <c r="H519" s="17"/>
      <c r="I519" s="17">
        <f>SUM(G519:H519)</f>
        <v>3451</v>
      </c>
    </row>
    <row r="520" spans="1:9" ht="12.75">
      <c r="A520" s="44"/>
      <c r="B520" s="81"/>
      <c r="C520" s="65"/>
      <c r="D520" s="17"/>
      <c r="E520" s="17"/>
      <c r="F520" s="17"/>
      <c r="G520" s="17"/>
      <c r="H520" s="17"/>
      <c r="I520" s="17"/>
    </row>
    <row r="521" spans="1:9" ht="12.75">
      <c r="A521" s="44"/>
      <c r="B521" s="81"/>
      <c r="C521" s="77" t="s">
        <v>65</v>
      </c>
      <c r="D521" s="16">
        <f>SUM(D522:D522)</f>
        <v>54000</v>
      </c>
      <c r="E521" s="16">
        <f>SUM(E522:E522)</f>
        <v>0</v>
      </c>
      <c r="F521" s="16">
        <f>SUM(D521:E521)</f>
        <v>54000</v>
      </c>
      <c r="G521" s="16">
        <f>SUM(G522:G522)</f>
        <v>3451</v>
      </c>
      <c r="H521" s="16">
        <f>SUM(H522:H522)</f>
        <v>0</v>
      </c>
      <c r="I521" s="16">
        <f>SUM(G521:H521)</f>
        <v>3451</v>
      </c>
    </row>
    <row r="522" spans="1:9" ht="12.75">
      <c r="A522" s="44"/>
      <c r="B522" s="81"/>
      <c r="C522" s="65" t="s">
        <v>67</v>
      </c>
      <c r="D522" s="17">
        <v>54000</v>
      </c>
      <c r="E522" s="17"/>
      <c r="F522" s="17">
        <f>SUM(D522:E522)</f>
        <v>54000</v>
      </c>
      <c r="G522" s="17">
        <v>3451</v>
      </c>
      <c r="H522" s="17"/>
      <c r="I522" s="17">
        <f>SUM(G522:H522)</f>
        <v>3451</v>
      </c>
    </row>
    <row r="523" spans="1:9" ht="12.75">
      <c r="A523" s="44"/>
      <c r="B523" s="81"/>
      <c r="C523" s="65"/>
      <c r="D523" s="17"/>
      <c r="E523" s="17"/>
      <c r="F523" s="17"/>
      <c r="G523" s="17"/>
      <c r="H523" s="17"/>
      <c r="I523" s="17"/>
    </row>
    <row r="524" spans="1:9" ht="12.75">
      <c r="A524" s="89" t="s">
        <v>311</v>
      </c>
      <c r="B524" s="88" t="s">
        <v>141</v>
      </c>
      <c r="C524" s="63" t="s">
        <v>142</v>
      </c>
      <c r="D524" s="18"/>
      <c r="E524" s="18"/>
      <c r="F524" s="18"/>
      <c r="G524" s="18"/>
      <c r="H524" s="18"/>
      <c r="I524" s="18"/>
    </row>
    <row r="525" spans="1:9" ht="12.75">
      <c r="A525" s="44"/>
      <c r="B525" s="81"/>
      <c r="C525" s="77" t="s">
        <v>64</v>
      </c>
      <c r="D525" s="16">
        <f aca="true" t="shared" si="7" ref="D525:I525">SUM(D526:D526)</f>
        <v>14032000</v>
      </c>
      <c r="E525" s="16">
        <f t="shared" si="7"/>
        <v>0</v>
      </c>
      <c r="F525" s="16">
        <f t="shared" si="7"/>
        <v>14032000</v>
      </c>
      <c r="G525" s="16">
        <f t="shared" si="7"/>
        <v>896808</v>
      </c>
      <c r="H525" s="16">
        <f t="shared" si="7"/>
        <v>0</v>
      </c>
      <c r="I525" s="16">
        <f t="shared" si="7"/>
        <v>896808</v>
      </c>
    </row>
    <row r="526" spans="1:9" ht="12.75">
      <c r="A526" s="44"/>
      <c r="B526" s="81"/>
      <c r="C526" s="65" t="s">
        <v>66</v>
      </c>
      <c r="D526" s="17">
        <f>SUM(D528)</f>
        <v>14032000</v>
      </c>
      <c r="E526" s="17"/>
      <c r="F526" s="17">
        <f>SUM(D526:E526)</f>
        <v>14032000</v>
      </c>
      <c r="G526" s="17">
        <f>SUM(G528)</f>
        <v>896808</v>
      </c>
      <c r="H526" s="17"/>
      <c r="I526" s="17">
        <f>SUM(G526:H526)</f>
        <v>896808</v>
      </c>
    </row>
    <row r="527" spans="1:9" ht="12.75">
      <c r="A527" s="44"/>
      <c r="B527" s="81"/>
      <c r="C527" s="65"/>
      <c r="D527" s="17"/>
      <c r="E527" s="17"/>
      <c r="F527" s="17"/>
      <c r="G527" s="17"/>
      <c r="H527" s="17"/>
      <c r="I527" s="17"/>
    </row>
    <row r="528" spans="1:9" ht="12.75">
      <c r="A528" s="44"/>
      <c r="B528" s="81"/>
      <c r="C528" s="77" t="s">
        <v>65</v>
      </c>
      <c r="D528" s="16">
        <f>SUM(D529:D530)</f>
        <v>14032000</v>
      </c>
      <c r="E528" s="16">
        <f>SUM(E529:E530)</f>
        <v>0</v>
      </c>
      <c r="F528" s="16">
        <f>SUM(D528:E528)</f>
        <v>14032000</v>
      </c>
      <c r="G528" s="16">
        <f>SUM(G529:G530)</f>
        <v>896808</v>
      </c>
      <c r="H528" s="16">
        <f>SUM(H529:H530)</f>
        <v>0</v>
      </c>
      <c r="I528" s="16">
        <f>SUM(G528:H528)</f>
        <v>896808</v>
      </c>
    </row>
    <row r="529" spans="1:9" ht="12.75">
      <c r="A529" s="44"/>
      <c r="B529" s="81"/>
      <c r="C529" s="65" t="s">
        <v>67</v>
      </c>
      <c r="D529" s="17">
        <v>12427000</v>
      </c>
      <c r="E529" s="17"/>
      <c r="F529" s="17">
        <f>SUM(D529:E529)</f>
        <v>12427000</v>
      </c>
      <c r="G529" s="17">
        <v>794230</v>
      </c>
      <c r="H529" s="17"/>
      <c r="I529" s="17">
        <f>SUM(G529:H529)</f>
        <v>794230</v>
      </c>
    </row>
    <row r="530" spans="1:9" ht="12.75">
      <c r="A530" s="44"/>
      <c r="B530" s="81"/>
      <c r="C530" s="65" t="s">
        <v>69</v>
      </c>
      <c r="D530" s="17">
        <v>1605000</v>
      </c>
      <c r="E530" s="17"/>
      <c r="F530" s="17">
        <f>SUM(D530:E530)</f>
        <v>1605000</v>
      </c>
      <c r="G530" s="17">
        <v>102578</v>
      </c>
      <c r="H530" s="17"/>
      <c r="I530" s="17">
        <f>SUM(G530:H530)</f>
        <v>102578</v>
      </c>
    </row>
    <row r="531" spans="1:9" ht="12.75">
      <c r="A531" s="44"/>
      <c r="B531" s="81"/>
      <c r="C531" s="65"/>
      <c r="D531" s="17"/>
      <c r="E531" s="17"/>
      <c r="F531" s="17"/>
      <c r="G531" s="17"/>
      <c r="H531" s="17"/>
      <c r="I531" s="17"/>
    </row>
    <row r="532" spans="1:9" ht="12.75">
      <c r="A532" s="89" t="s">
        <v>312</v>
      </c>
      <c r="B532" s="88" t="s">
        <v>143</v>
      </c>
      <c r="C532" s="63" t="s">
        <v>144</v>
      </c>
      <c r="D532" s="18"/>
      <c r="E532" s="18"/>
      <c r="F532" s="18"/>
      <c r="G532" s="18"/>
      <c r="H532" s="18"/>
      <c r="I532" s="18"/>
    </row>
    <row r="533" spans="1:9" ht="12.75">
      <c r="A533" s="44"/>
      <c r="B533" s="81"/>
      <c r="C533" s="77" t="s">
        <v>64</v>
      </c>
      <c r="D533" s="16">
        <f>SUM(D534)</f>
        <v>5326157</v>
      </c>
      <c r="E533" s="16">
        <f>SUM(E534)</f>
        <v>0</v>
      </c>
      <c r="F533" s="16">
        <f>SUM(D533:E533)</f>
        <v>5326157</v>
      </c>
      <c r="G533" s="16">
        <f>SUM(G534)</f>
        <v>340402</v>
      </c>
      <c r="H533" s="16">
        <f>SUM(H534)</f>
        <v>0</v>
      </c>
      <c r="I533" s="16">
        <f>SUM(G533:H533)</f>
        <v>340402</v>
      </c>
    </row>
    <row r="534" spans="1:9" ht="12.75">
      <c r="A534" s="44"/>
      <c r="B534" s="81"/>
      <c r="C534" s="65" t="s">
        <v>66</v>
      </c>
      <c r="D534" s="17">
        <f>SUM(D536)</f>
        <v>5326157</v>
      </c>
      <c r="E534" s="17"/>
      <c r="F534" s="17">
        <f>SUM(D534:E534)</f>
        <v>5326157</v>
      </c>
      <c r="G534" s="17">
        <f>SUM(G536)</f>
        <v>340402</v>
      </c>
      <c r="H534" s="17"/>
      <c r="I534" s="17">
        <f>SUM(G534:H534)</f>
        <v>340402</v>
      </c>
    </row>
    <row r="535" spans="1:9" ht="12.75">
      <c r="A535" s="44"/>
      <c r="B535" s="81"/>
      <c r="C535" s="65"/>
      <c r="D535" s="17"/>
      <c r="E535" s="17"/>
      <c r="F535" s="17"/>
      <c r="G535" s="17"/>
      <c r="H535" s="17"/>
      <c r="I535" s="17"/>
    </row>
    <row r="536" spans="1:9" ht="12.75">
      <c r="A536" s="44"/>
      <c r="B536" s="81"/>
      <c r="C536" s="77" t="s">
        <v>65</v>
      </c>
      <c r="D536" s="16">
        <f>SUM(D537:D538)</f>
        <v>5326157</v>
      </c>
      <c r="E536" s="16">
        <f>SUM(E537:E538)</f>
        <v>0</v>
      </c>
      <c r="F536" s="16">
        <f>SUM(D536:E536)</f>
        <v>5326157</v>
      </c>
      <c r="G536" s="16">
        <f>SUM(G537:G538)</f>
        <v>340402</v>
      </c>
      <c r="H536" s="16">
        <f>SUM(H537:H538)</f>
        <v>0</v>
      </c>
      <c r="I536" s="16">
        <f>SUM(G536:H536)</f>
        <v>340402</v>
      </c>
    </row>
    <row r="537" spans="1:9" ht="12.75">
      <c r="A537" s="44"/>
      <c r="B537" s="81"/>
      <c r="C537" s="65" t="s">
        <v>67</v>
      </c>
      <c r="D537" s="17">
        <v>5147000</v>
      </c>
      <c r="E537" s="17"/>
      <c r="F537" s="17">
        <f>SUM(D537:E537)</f>
        <v>5147000</v>
      </c>
      <c r="G537" s="17">
        <v>328952</v>
      </c>
      <c r="H537" s="17"/>
      <c r="I537" s="17">
        <f>SUM(G537:H537)</f>
        <v>328952</v>
      </c>
    </row>
    <row r="538" spans="1:9" ht="12.75">
      <c r="A538" s="44"/>
      <c r="B538" s="81"/>
      <c r="C538" s="65" t="s">
        <v>69</v>
      </c>
      <c r="D538" s="17">
        <v>179157</v>
      </c>
      <c r="E538" s="17"/>
      <c r="F538" s="17">
        <f>SUM(D538:E538)</f>
        <v>179157</v>
      </c>
      <c r="G538" s="17">
        <v>11450</v>
      </c>
      <c r="H538" s="17"/>
      <c r="I538" s="17">
        <f>SUM(G538:H538)</f>
        <v>11450</v>
      </c>
    </row>
    <row r="539" spans="1:9" ht="12.75">
      <c r="A539" s="44"/>
      <c r="B539" s="81"/>
      <c r="C539" s="65"/>
      <c r="D539" s="17"/>
      <c r="E539" s="17"/>
      <c r="F539" s="17"/>
      <c r="G539" s="17"/>
      <c r="H539" s="17"/>
      <c r="I539" s="17"/>
    </row>
    <row r="540" spans="1:9" ht="25.5">
      <c r="A540" s="89" t="s">
        <v>313</v>
      </c>
      <c r="B540" s="88" t="s">
        <v>519</v>
      </c>
      <c r="C540" s="63" t="s">
        <v>520</v>
      </c>
      <c r="D540" s="18"/>
      <c r="E540" s="18"/>
      <c r="F540" s="18"/>
      <c r="G540" s="18"/>
      <c r="H540" s="18"/>
      <c r="I540" s="18"/>
    </row>
    <row r="541" spans="1:9" ht="12.75">
      <c r="A541" s="44"/>
      <c r="B541" s="81"/>
      <c r="C541" s="77" t="s">
        <v>64</v>
      </c>
      <c r="D541" s="16">
        <f>SUM(D542)</f>
        <v>2300000</v>
      </c>
      <c r="E541" s="16">
        <f>SUM(E542)</f>
        <v>0</v>
      </c>
      <c r="F541" s="16">
        <f>SUM(D541:E541)</f>
        <v>2300000</v>
      </c>
      <c r="G541" s="16">
        <f>SUM(G542)</f>
        <v>146997</v>
      </c>
      <c r="H541" s="16">
        <f>SUM(H542)</f>
        <v>0</v>
      </c>
      <c r="I541" s="16">
        <f>SUM(G541:H541)</f>
        <v>146997</v>
      </c>
    </row>
    <row r="542" spans="1:9" ht="12.75">
      <c r="A542" s="44"/>
      <c r="B542" s="81"/>
      <c r="C542" s="65" t="s">
        <v>66</v>
      </c>
      <c r="D542" s="17">
        <f>SUM(D544)</f>
        <v>2300000</v>
      </c>
      <c r="E542" s="17"/>
      <c r="F542" s="17">
        <f>SUM(D542:E542)</f>
        <v>2300000</v>
      </c>
      <c r="G542" s="17">
        <f>SUM(G544)</f>
        <v>146997</v>
      </c>
      <c r="H542" s="17"/>
      <c r="I542" s="17">
        <f>SUM(G542:H542)</f>
        <v>146997</v>
      </c>
    </row>
    <row r="543" spans="1:9" ht="12.75">
      <c r="A543" s="44"/>
      <c r="B543" s="81"/>
      <c r="C543" s="65"/>
      <c r="D543" s="17"/>
      <c r="E543" s="17"/>
      <c r="F543" s="17"/>
      <c r="G543" s="17"/>
      <c r="H543" s="17"/>
      <c r="I543" s="17"/>
    </row>
    <row r="544" spans="1:9" ht="12.75">
      <c r="A544" s="44"/>
      <c r="B544" s="81"/>
      <c r="C544" s="77" t="s">
        <v>65</v>
      </c>
      <c r="D544" s="16">
        <f>SUM(D545)</f>
        <v>2300000</v>
      </c>
      <c r="E544" s="16">
        <f>SUM(E545)</f>
        <v>0</v>
      </c>
      <c r="F544" s="16">
        <f>SUM(D544:E544)</f>
        <v>2300000</v>
      </c>
      <c r="G544" s="16">
        <f>SUM(G545)</f>
        <v>146997</v>
      </c>
      <c r="H544" s="16">
        <f>SUM(H545)</f>
        <v>0</v>
      </c>
      <c r="I544" s="16">
        <f>SUM(G544:H544)</f>
        <v>146997</v>
      </c>
    </row>
    <row r="545" spans="1:9" ht="12.75">
      <c r="A545" s="44"/>
      <c r="B545" s="81"/>
      <c r="C545" s="65" t="s">
        <v>67</v>
      </c>
      <c r="D545" s="17">
        <v>2300000</v>
      </c>
      <c r="E545" s="17"/>
      <c r="F545" s="17">
        <f>SUM(D545:E545)</f>
        <v>2300000</v>
      </c>
      <c r="G545" s="17">
        <v>146997</v>
      </c>
      <c r="H545" s="17"/>
      <c r="I545" s="17">
        <f>SUM(G545:H545)</f>
        <v>146997</v>
      </c>
    </row>
    <row r="546" spans="1:9" ht="12.75">
      <c r="A546" s="44"/>
      <c r="B546" s="81"/>
      <c r="C546" s="65"/>
      <c r="D546" s="17"/>
      <c r="E546" s="17"/>
      <c r="F546" s="17"/>
      <c r="G546" s="17"/>
      <c r="H546" s="17"/>
      <c r="I546" s="17"/>
    </row>
    <row r="547" spans="1:9" ht="25.5">
      <c r="A547" s="82" t="s">
        <v>207</v>
      </c>
      <c r="B547" s="83"/>
      <c r="C547" s="77" t="s">
        <v>160</v>
      </c>
      <c r="D547" s="17"/>
      <c r="E547" s="17"/>
      <c r="F547" s="17"/>
      <c r="G547" s="17"/>
      <c r="H547" s="17"/>
      <c r="I547" s="17"/>
    </row>
    <row r="548" spans="1:9" ht="12.75">
      <c r="A548" s="45"/>
      <c r="B548" s="81"/>
      <c r="C548" s="77" t="s">
        <v>64</v>
      </c>
      <c r="D548" s="16">
        <f>SUM(D554,D561,D569,D578)</f>
        <v>14962392</v>
      </c>
      <c r="E548" s="16">
        <f>SUM(E554,E561,E569,E578)</f>
        <v>561024</v>
      </c>
      <c r="F548" s="16">
        <f>SUM(D548:E548)</f>
        <v>15523416</v>
      </c>
      <c r="G548" s="16">
        <f>SUM(G554,G561,G569,G578)</f>
        <v>956272</v>
      </c>
      <c r="H548" s="16">
        <f>SUM(H554,H561,H569,H578)</f>
        <v>35857</v>
      </c>
      <c r="I548" s="16">
        <f>SUM(G548:H548)</f>
        <v>992129</v>
      </c>
    </row>
    <row r="549" spans="1:9" ht="12.75">
      <c r="A549" s="45"/>
      <c r="B549" s="81"/>
      <c r="C549" s="77" t="s">
        <v>65</v>
      </c>
      <c r="D549" s="16">
        <f>SUM(D550:D551)</f>
        <v>14962392</v>
      </c>
      <c r="E549" s="16">
        <f>SUM(E550:E551)</f>
        <v>561024</v>
      </c>
      <c r="F549" s="16">
        <f>SUM(D549:E549)</f>
        <v>15523416</v>
      </c>
      <c r="G549" s="16">
        <f>SUM(G550:G551)</f>
        <v>956272</v>
      </c>
      <c r="H549" s="16">
        <f>SUM(H550:H551)</f>
        <v>35857</v>
      </c>
      <c r="I549" s="16">
        <f>SUM(G549:H549)</f>
        <v>992129</v>
      </c>
    </row>
    <row r="550" spans="1:9" ht="12.75">
      <c r="A550" s="45"/>
      <c r="B550" s="81"/>
      <c r="C550" s="65" t="s">
        <v>60</v>
      </c>
      <c r="D550" s="17">
        <f>SUM(D558,D565,D574,D583)</f>
        <v>9962392</v>
      </c>
      <c r="E550" s="17">
        <f>SUM(E558,E565,E574,E583)</f>
        <v>561024</v>
      </c>
      <c r="F550" s="17">
        <f>SUM(D550:E550)</f>
        <v>10523416</v>
      </c>
      <c r="G550" s="17">
        <f>SUM(G558,G565,G574,G583)</f>
        <v>636714</v>
      </c>
      <c r="H550" s="17">
        <f>SUM(H558,H565,H574,H583)</f>
        <v>35857</v>
      </c>
      <c r="I550" s="17">
        <f>SUM(G550:H550)</f>
        <v>672571</v>
      </c>
    </row>
    <row r="551" spans="1:9" ht="12.75">
      <c r="A551" s="45"/>
      <c r="B551" s="81"/>
      <c r="C551" s="65" t="s">
        <v>68</v>
      </c>
      <c r="D551" s="17">
        <f>SUM(D575)</f>
        <v>5000000</v>
      </c>
      <c r="E551" s="17">
        <f>SUM(E575)</f>
        <v>0</v>
      </c>
      <c r="F551" s="17">
        <f>SUM(D551:E551)</f>
        <v>5000000</v>
      </c>
      <c r="G551" s="17">
        <f>SUM(G575)</f>
        <v>319558</v>
      </c>
      <c r="H551" s="17">
        <f>SUM(H575)</f>
        <v>0</v>
      </c>
      <c r="I551" s="17">
        <f>SUM(G551:H551)</f>
        <v>319558</v>
      </c>
    </row>
    <row r="552" spans="1:9" ht="12.75">
      <c r="A552" s="82" t="s">
        <v>314</v>
      </c>
      <c r="B552" s="81"/>
      <c r="C552" s="77" t="s">
        <v>8</v>
      </c>
      <c r="D552" s="16">
        <f>SUM(D557,D564)</f>
        <v>6514552</v>
      </c>
      <c r="E552" s="16">
        <f>SUM(E557,E564)</f>
        <v>0</v>
      </c>
      <c r="F552" s="16">
        <f>SUM(D552:E552)</f>
        <v>6514552</v>
      </c>
      <c r="G552" s="16">
        <f>SUM(G557,G564)</f>
        <v>416355</v>
      </c>
      <c r="H552" s="16">
        <f>SUM(H557,H564)</f>
        <v>0</v>
      </c>
      <c r="I552" s="16">
        <f>SUM(G552:H552)</f>
        <v>416355</v>
      </c>
    </row>
    <row r="553" spans="1:9" ht="12.75">
      <c r="A553" s="89" t="s">
        <v>315</v>
      </c>
      <c r="B553" s="88" t="s">
        <v>72</v>
      </c>
      <c r="C553" s="63" t="s">
        <v>81</v>
      </c>
      <c r="D553" s="18"/>
      <c r="E553" s="18"/>
      <c r="F553" s="18"/>
      <c r="G553" s="18"/>
      <c r="H553" s="18"/>
      <c r="I553" s="18"/>
    </row>
    <row r="554" spans="1:9" ht="12.75">
      <c r="A554" s="44"/>
      <c r="B554" s="81"/>
      <c r="C554" s="77" t="s">
        <v>64</v>
      </c>
      <c r="D554" s="16">
        <f>SUM(D555)</f>
        <v>5984552</v>
      </c>
      <c r="E554" s="16">
        <f>SUM(E555)</f>
        <v>0</v>
      </c>
      <c r="F554" s="16">
        <f>SUM(D554:E554)</f>
        <v>5984552</v>
      </c>
      <c r="G554" s="16">
        <f>SUM(G555)</f>
        <v>382482</v>
      </c>
      <c r="H554" s="16">
        <f>SUM(H555)</f>
        <v>0</v>
      </c>
      <c r="I554" s="16">
        <f>SUM(G554:H554)</f>
        <v>382482</v>
      </c>
    </row>
    <row r="555" spans="1:9" ht="12.75">
      <c r="A555" s="44"/>
      <c r="B555" s="81"/>
      <c r="C555" s="65" t="s">
        <v>66</v>
      </c>
      <c r="D555" s="17">
        <f>SUM(D557)</f>
        <v>5984552</v>
      </c>
      <c r="E555" s="17"/>
      <c r="F555" s="17">
        <f>SUM(D555:E555)</f>
        <v>5984552</v>
      </c>
      <c r="G555" s="17">
        <f>SUM(G557)</f>
        <v>382482</v>
      </c>
      <c r="H555" s="17"/>
      <c r="I555" s="17">
        <f>SUM(G555:H555)</f>
        <v>382482</v>
      </c>
    </row>
    <row r="556" spans="1:9" ht="12.75">
      <c r="A556" s="44"/>
      <c r="B556" s="81"/>
      <c r="C556" s="65"/>
      <c r="D556" s="17"/>
      <c r="E556" s="17"/>
      <c r="F556" s="17"/>
      <c r="G556" s="17"/>
      <c r="H556" s="17"/>
      <c r="I556" s="17"/>
    </row>
    <row r="557" spans="1:9" ht="12.75">
      <c r="A557" s="44"/>
      <c r="B557" s="81"/>
      <c r="C557" s="77" t="s">
        <v>65</v>
      </c>
      <c r="D557" s="16">
        <f>SUM(D558:D558)</f>
        <v>5984552</v>
      </c>
      <c r="E557" s="16">
        <f>SUM(E558:E558)</f>
        <v>0</v>
      </c>
      <c r="F557" s="16">
        <f>SUM(D557:E557)</f>
        <v>5984552</v>
      </c>
      <c r="G557" s="16">
        <f>SUM(G558:G558)</f>
        <v>382482</v>
      </c>
      <c r="H557" s="16">
        <f>SUM(H558:H558)</f>
        <v>0</v>
      </c>
      <c r="I557" s="16">
        <f>SUM(G557:H557)</f>
        <v>382482</v>
      </c>
    </row>
    <row r="558" spans="1:9" ht="12.75">
      <c r="A558" s="44"/>
      <c r="B558" s="81"/>
      <c r="C558" s="65" t="s">
        <v>67</v>
      </c>
      <c r="D558" s="17">
        <v>5984552</v>
      </c>
      <c r="E558" s="17"/>
      <c r="F558" s="17">
        <f>SUM(D558:E558)</f>
        <v>5984552</v>
      </c>
      <c r="G558" s="17">
        <v>382482</v>
      </c>
      <c r="H558" s="17"/>
      <c r="I558" s="17">
        <f>SUM(G558:H558)</f>
        <v>382482</v>
      </c>
    </row>
    <row r="559" spans="1:9" ht="12.75">
      <c r="A559" s="44"/>
      <c r="B559" s="81"/>
      <c r="C559" s="65"/>
      <c r="D559" s="17"/>
      <c r="E559" s="17"/>
      <c r="F559" s="17"/>
      <c r="G559" s="17"/>
      <c r="H559" s="17"/>
      <c r="I559" s="17"/>
    </row>
    <row r="560" spans="1:9" ht="25.5">
      <c r="A560" s="45" t="s">
        <v>471</v>
      </c>
      <c r="B560" s="86" t="s">
        <v>161</v>
      </c>
      <c r="C560" s="65" t="s">
        <v>162</v>
      </c>
      <c r="D560" s="17"/>
      <c r="E560" s="17"/>
      <c r="F560" s="17"/>
      <c r="G560" s="17"/>
      <c r="H560" s="17"/>
      <c r="I560" s="17"/>
    </row>
    <row r="561" spans="1:9" ht="12.75">
      <c r="A561" s="45"/>
      <c r="B561" s="86"/>
      <c r="C561" s="77" t="s">
        <v>64</v>
      </c>
      <c r="D561" s="16">
        <f>SUM(D562)</f>
        <v>530000</v>
      </c>
      <c r="E561" s="16">
        <f>SUM(E562)</f>
        <v>0</v>
      </c>
      <c r="F561" s="16">
        <f>SUM(D561:E561)</f>
        <v>530000</v>
      </c>
      <c r="G561" s="16">
        <f>SUM(G562)</f>
        <v>33873</v>
      </c>
      <c r="H561" s="16">
        <f>SUM(H562)</f>
        <v>0</v>
      </c>
      <c r="I561" s="16">
        <f>SUM(G561:H561)</f>
        <v>33873</v>
      </c>
    </row>
    <row r="562" spans="1:9" ht="12.75">
      <c r="A562" s="45"/>
      <c r="B562" s="86"/>
      <c r="C562" s="65" t="s">
        <v>66</v>
      </c>
      <c r="D562" s="17">
        <f>SUM(D564)</f>
        <v>530000</v>
      </c>
      <c r="E562" s="17"/>
      <c r="F562" s="17">
        <f>SUM(D562:E562)</f>
        <v>530000</v>
      </c>
      <c r="G562" s="17">
        <f>SUM(G564)</f>
        <v>33873</v>
      </c>
      <c r="H562" s="17"/>
      <c r="I562" s="17">
        <f>SUM(G562:H562)</f>
        <v>33873</v>
      </c>
    </row>
    <row r="563" spans="1:9" ht="12.75">
      <c r="A563" s="45"/>
      <c r="B563" s="86"/>
      <c r="C563" s="65"/>
      <c r="D563" s="17"/>
      <c r="E563" s="17"/>
      <c r="F563" s="17"/>
      <c r="G563" s="17"/>
      <c r="H563" s="17"/>
      <c r="I563" s="17"/>
    </row>
    <row r="564" spans="1:9" ht="12.75">
      <c r="A564" s="45"/>
      <c r="B564" s="86"/>
      <c r="C564" s="77" t="s">
        <v>65</v>
      </c>
      <c r="D564" s="16">
        <f>SUM(D565:D565)</f>
        <v>530000</v>
      </c>
      <c r="E564" s="16">
        <f>SUM(E565:E565)</f>
        <v>0</v>
      </c>
      <c r="F564" s="16">
        <f>SUM(D564:E564)</f>
        <v>530000</v>
      </c>
      <c r="G564" s="16">
        <f>SUM(G565:G565)</f>
        <v>33873</v>
      </c>
      <c r="H564" s="16">
        <f>SUM(H565:H565)</f>
        <v>0</v>
      </c>
      <c r="I564" s="16">
        <f>SUM(G564:H564)</f>
        <v>33873</v>
      </c>
    </row>
    <row r="565" spans="1:9" ht="12.75">
      <c r="A565" s="45"/>
      <c r="B565" s="86"/>
      <c r="C565" s="65" t="s">
        <v>67</v>
      </c>
      <c r="D565" s="17">
        <v>530000</v>
      </c>
      <c r="E565" s="17"/>
      <c r="F565" s="17">
        <f>SUM(D565:E565)</f>
        <v>530000</v>
      </c>
      <c r="G565" s="17">
        <v>33873</v>
      </c>
      <c r="H565" s="17"/>
      <c r="I565" s="17">
        <f>SUM(G565:H565)</f>
        <v>33873</v>
      </c>
    </row>
    <row r="566" spans="1:9" ht="12.75">
      <c r="A566" s="45"/>
      <c r="B566" s="86"/>
      <c r="C566" s="65"/>
      <c r="D566" s="17"/>
      <c r="E566" s="17"/>
      <c r="F566" s="17"/>
      <c r="G566" s="17"/>
      <c r="H566" s="17"/>
      <c r="I566" s="17"/>
    </row>
    <row r="567" spans="1:9" ht="12.75">
      <c r="A567" s="82" t="s">
        <v>316</v>
      </c>
      <c r="B567" s="83"/>
      <c r="C567" s="77" t="s">
        <v>10</v>
      </c>
      <c r="D567" s="16">
        <f>SUM(D573,D582)</f>
        <v>8447840</v>
      </c>
      <c r="E567" s="16">
        <f>SUM(E573,E582)</f>
        <v>561024</v>
      </c>
      <c r="F567" s="16">
        <f>SUM(D567:E567)</f>
        <v>9008864</v>
      </c>
      <c r="G567" s="16">
        <f>SUM(G573,G582)</f>
        <v>539917</v>
      </c>
      <c r="H567" s="16">
        <f>SUM(H573,H582)</f>
        <v>35857</v>
      </c>
      <c r="I567" s="16">
        <f>SUM(G567:H567)</f>
        <v>575774</v>
      </c>
    </row>
    <row r="568" spans="1:9" ht="12.75">
      <c r="A568" s="89" t="s">
        <v>317</v>
      </c>
      <c r="B568" s="88" t="s">
        <v>163</v>
      </c>
      <c r="C568" s="63" t="s">
        <v>164</v>
      </c>
      <c r="D568" s="18"/>
      <c r="E568" s="18"/>
      <c r="F568" s="18"/>
      <c r="G568" s="18"/>
      <c r="H568" s="18"/>
      <c r="I568" s="18"/>
    </row>
    <row r="569" spans="1:9" ht="12.75">
      <c r="A569" s="44"/>
      <c r="B569" s="81"/>
      <c r="C569" s="77" t="s">
        <v>64</v>
      </c>
      <c r="D569" s="16">
        <f>SUM(D570:D571)</f>
        <v>6182200</v>
      </c>
      <c r="E569" s="16">
        <f>SUM(E570:E571)</f>
        <v>5000</v>
      </c>
      <c r="F569" s="16">
        <f>SUM(D569:E569)</f>
        <v>6187200</v>
      </c>
      <c r="G569" s="16">
        <f>SUM(G570:G571)</f>
        <v>395116</v>
      </c>
      <c r="H569" s="16">
        <f>SUM(H570:H571)</f>
        <v>320</v>
      </c>
      <c r="I569" s="16">
        <f>SUM(G569:H569)</f>
        <v>395436</v>
      </c>
    </row>
    <row r="570" spans="1:9" ht="12.75">
      <c r="A570" s="44"/>
      <c r="B570" s="81"/>
      <c r="C570" s="65" t="s">
        <v>66</v>
      </c>
      <c r="D570" s="17">
        <f>SUM(D573)</f>
        <v>6182200</v>
      </c>
      <c r="E570" s="17"/>
      <c r="F570" s="17">
        <f>SUM(D570:E570)</f>
        <v>6182200</v>
      </c>
      <c r="G570" s="17">
        <f>SUM(G573)</f>
        <v>395116</v>
      </c>
      <c r="H570" s="17"/>
      <c r="I570" s="17">
        <f>SUM(G570:H570)</f>
        <v>395116</v>
      </c>
    </row>
    <row r="571" spans="1:9" ht="12.75">
      <c r="A571" s="44"/>
      <c r="B571" s="81"/>
      <c r="C571" s="65" t="s">
        <v>224</v>
      </c>
      <c r="D571" s="17"/>
      <c r="E571" s="17">
        <v>5000</v>
      </c>
      <c r="F571" s="17">
        <f>SUM(D571:E571)</f>
        <v>5000</v>
      </c>
      <c r="G571" s="17"/>
      <c r="H571" s="17">
        <v>320</v>
      </c>
      <c r="I571" s="17">
        <f>SUM(G571:H571)</f>
        <v>320</v>
      </c>
    </row>
    <row r="572" spans="1:9" ht="12.75">
      <c r="A572" s="44"/>
      <c r="B572" s="81"/>
      <c r="C572" s="65"/>
      <c r="D572" s="17"/>
      <c r="E572" s="17"/>
      <c r="F572" s="17"/>
      <c r="G572" s="17"/>
      <c r="H572" s="17"/>
      <c r="I572" s="17"/>
    </row>
    <row r="573" spans="1:9" ht="12.75">
      <c r="A573" s="44"/>
      <c r="B573" s="81"/>
      <c r="C573" s="77" t="s">
        <v>65</v>
      </c>
      <c r="D573" s="16">
        <f>SUM(D574:D575)</f>
        <v>6182200</v>
      </c>
      <c r="E573" s="16">
        <f>SUM(E574:E575)</f>
        <v>5000</v>
      </c>
      <c r="F573" s="16">
        <f>SUM(D573:E573)</f>
        <v>6187200</v>
      </c>
      <c r="G573" s="16">
        <f>SUM(G574:G575)</f>
        <v>395116</v>
      </c>
      <c r="H573" s="16">
        <f>SUM(H574:H575)</f>
        <v>320</v>
      </c>
      <c r="I573" s="16">
        <f>SUM(G573:H573)</f>
        <v>395436</v>
      </c>
    </row>
    <row r="574" spans="1:9" ht="12.75">
      <c r="A574" s="44"/>
      <c r="B574" s="81"/>
      <c r="C574" s="65" t="s">
        <v>67</v>
      </c>
      <c r="D574" s="17">
        <v>1182200</v>
      </c>
      <c r="E574" s="17">
        <v>5000</v>
      </c>
      <c r="F574" s="17">
        <f>SUM(D574:E574)</f>
        <v>1187200</v>
      </c>
      <c r="G574" s="17">
        <v>75558</v>
      </c>
      <c r="H574" s="17">
        <v>320</v>
      </c>
      <c r="I574" s="17">
        <f>SUM(G574:H574)</f>
        <v>75878</v>
      </c>
    </row>
    <row r="575" spans="1:9" ht="12.75">
      <c r="A575" s="44"/>
      <c r="B575" s="81"/>
      <c r="C575" s="65" t="s">
        <v>69</v>
      </c>
      <c r="D575" s="17">
        <v>5000000</v>
      </c>
      <c r="E575" s="17"/>
      <c r="F575" s="17">
        <f>SUM(D575:E575)</f>
        <v>5000000</v>
      </c>
      <c r="G575" s="17">
        <v>319558</v>
      </c>
      <c r="H575" s="17"/>
      <c r="I575" s="17">
        <f>SUM(G575:H575)</f>
        <v>319558</v>
      </c>
    </row>
    <row r="576" spans="1:9" ht="12.75">
      <c r="A576" s="44"/>
      <c r="B576" s="81"/>
      <c r="C576" s="65"/>
      <c r="D576" s="17"/>
      <c r="E576" s="17"/>
      <c r="F576" s="17"/>
      <c r="G576" s="17"/>
      <c r="H576" s="17"/>
      <c r="I576" s="17"/>
    </row>
    <row r="577" spans="1:9" ht="38.25">
      <c r="A577" s="89" t="s">
        <v>318</v>
      </c>
      <c r="B577" s="88" t="s">
        <v>155</v>
      </c>
      <c r="C577" s="63" t="s">
        <v>165</v>
      </c>
      <c r="D577" s="18"/>
      <c r="E577" s="18"/>
      <c r="F577" s="18"/>
      <c r="G577" s="18"/>
      <c r="H577" s="18"/>
      <c r="I577" s="18"/>
    </row>
    <row r="578" spans="1:9" ht="12.75">
      <c r="A578" s="44"/>
      <c r="B578" s="81"/>
      <c r="C578" s="77" t="s">
        <v>64</v>
      </c>
      <c r="D578" s="16">
        <f>SUM(D579:D579)</f>
        <v>2265640</v>
      </c>
      <c r="E578" s="16">
        <f>SUM(E579:E580)</f>
        <v>556024</v>
      </c>
      <c r="F578" s="16">
        <f>SUM(D578:E578)</f>
        <v>2821664</v>
      </c>
      <c r="G578" s="16">
        <f>SUM(G579:G579)</f>
        <v>144801</v>
      </c>
      <c r="H578" s="16">
        <f>SUM(H579:H580)</f>
        <v>35537</v>
      </c>
      <c r="I578" s="16">
        <f>SUM(G578:H578)</f>
        <v>180338</v>
      </c>
    </row>
    <row r="579" spans="1:9" ht="12.75">
      <c r="A579" s="44"/>
      <c r="B579" s="81"/>
      <c r="C579" s="65" t="s">
        <v>66</v>
      </c>
      <c r="D579" s="17">
        <f>SUM(D582)</f>
        <v>2265640</v>
      </c>
      <c r="E579" s="17"/>
      <c r="F579" s="17">
        <f>SUM(D579:E579)</f>
        <v>2265640</v>
      </c>
      <c r="G579" s="17">
        <f>SUM(G582)</f>
        <v>144801</v>
      </c>
      <c r="H579" s="17"/>
      <c r="I579" s="17">
        <f>SUM(G579:H579)</f>
        <v>144801</v>
      </c>
    </row>
    <row r="580" spans="1:9" ht="12.75">
      <c r="A580" s="44"/>
      <c r="B580" s="81"/>
      <c r="C580" s="65" t="s">
        <v>561</v>
      </c>
      <c r="D580" s="17"/>
      <c r="E580" s="17">
        <v>556024</v>
      </c>
      <c r="F580" s="17">
        <f>SUM(D580:E580)</f>
        <v>556024</v>
      </c>
      <c r="G580" s="17"/>
      <c r="H580" s="17">
        <v>35537</v>
      </c>
      <c r="I580" s="17">
        <f>SUM(G580:H580)</f>
        <v>35537</v>
      </c>
    </row>
    <row r="581" spans="1:9" ht="12.75">
      <c r="A581" s="44"/>
      <c r="B581" s="81"/>
      <c r="C581" s="65"/>
      <c r="D581" s="17"/>
      <c r="E581" s="17"/>
      <c r="F581" s="17"/>
      <c r="G581" s="17"/>
      <c r="H581" s="17"/>
      <c r="I581" s="17"/>
    </row>
    <row r="582" spans="1:9" ht="12.75">
      <c r="A582" s="44"/>
      <c r="B582" s="81"/>
      <c r="C582" s="77" t="s">
        <v>65</v>
      </c>
      <c r="D582" s="16">
        <f>SUM(D583:D583)</f>
        <v>2265640</v>
      </c>
      <c r="E582" s="16">
        <f>SUM(E583:E583)</f>
        <v>556024</v>
      </c>
      <c r="F582" s="16">
        <f>SUM(D582:E582)</f>
        <v>2821664</v>
      </c>
      <c r="G582" s="16">
        <f>SUM(G583:G583)</f>
        <v>144801</v>
      </c>
      <c r="H582" s="16">
        <f>SUM(H583:H583)</f>
        <v>35537</v>
      </c>
      <c r="I582" s="16">
        <f>SUM(G582:H582)</f>
        <v>180338</v>
      </c>
    </row>
    <row r="583" spans="1:9" ht="12.75">
      <c r="A583" s="44"/>
      <c r="B583" s="81"/>
      <c r="C583" s="65" t="s">
        <v>67</v>
      </c>
      <c r="D583" s="17">
        <v>2265640</v>
      </c>
      <c r="E583" s="17">
        <v>556024</v>
      </c>
      <c r="F583" s="17">
        <f>SUM(D583:E583)</f>
        <v>2821664</v>
      </c>
      <c r="G583" s="17">
        <v>144801</v>
      </c>
      <c r="H583" s="17">
        <v>35537</v>
      </c>
      <c r="I583" s="17">
        <f>SUM(G583:H583)</f>
        <v>180338</v>
      </c>
    </row>
    <row r="584" spans="1:9" ht="12.75">
      <c r="A584" s="44"/>
      <c r="B584" s="81"/>
      <c r="C584" s="65"/>
      <c r="D584" s="17"/>
      <c r="E584" s="17"/>
      <c r="F584" s="17"/>
      <c r="G584" s="17"/>
      <c r="H584" s="17"/>
      <c r="I584" s="17"/>
    </row>
    <row r="585" spans="1:9" ht="12.75">
      <c r="A585" s="82" t="s">
        <v>319</v>
      </c>
      <c r="B585" s="83"/>
      <c r="C585" s="77" t="s">
        <v>147</v>
      </c>
      <c r="D585" s="17"/>
      <c r="E585" s="17"/>
      <c r="F585" s="17"/>
      <c r="G585" s="17"/>
      <c r="H585" s="17"/>
      <c r="I585" s="17"/>
    </row>
    <row r="586" spans="1:9" ht="12.75">
      <c r="A586" s="45"/>
      <c r="B586" s="81"/>
      <c r="C586" s="77" t="s">
        <v>64</v>
      </c>
      <c r="D586" s="16">
        <f>D592+D600+D609+D616+D626+D635+D644+D651+D658+D666+D674+D681+D689+D696+D703+D710+D719</f>
        <v>61445800</v>
      </c>
      <c r="E586" s="16">
        <f>E592+E600+E609+E616+E626+E635+E644+E651+E658+E666+E674+E681+E689+E696+E703+E710+E719</f>
        <v>15041631</v>
      </c>
      <c r="F586" s="16">
        <f>SUM(D586:E586)</f>
        <v>76487431</v>
      </c>
      <c r="G586" s="16">
        <f>G592+G600+G609+G616+G626+G635+G644+G651+G658+G666+G674+G681+G689+G696+G703+G710+G719</f>
        <v>3927103</v>
      </c>
      <c r="H586" s="16">
        <f>H592+H600+H609+H616+H626+H635+H644+H651+H658+H666+H674+H681+H689+H696+H703+H710+H719</f>
        <v>961335</v>
      </c>
      <c r="I586" s="16">
        <f>SUM(G586:H586)</f>
        <v>4888438</v>
      </c>
    </row>
    <row r="587" spans="1:9" ht="12.75">
      <c r="A587" s="45"/>
      <c r="B587" s="81"/>
      <c r="C587" s="77" t="s">
        <v>65</v>
      </c>
      <c r="D587" s="16">
        <f>SUM(D588:D589)</f>
        <v>61445800</v>
      </c>
      <c r="E587" s="16">
        <f>SUM(E588:E589)</f>
        <v>15041631</v>
      </c>
      <c r="F587" s="16">
        <f>SUM(D587:E587)</f>
        <v>76487431</v>
      </c>
      <c r="G587" s="16">
        <f>SUM(G588:G589)</f>
        <v>3927103</v>
      </c>
      <c r="H587" s="16">
        <f>SUM(H588:H589)</f>
        <v>961335</v>
      </c>
      <c r="I587" s="16">
        <f>SUM(G587:H587)</f>
        <v>4888438</v>
      </c>
    </row>
    <row r="588" spans="1:9" ht="12.75">
      <c r="A588" s="45"/>
      <c r="B588" s="81"/>
      <c r="C588" s="65" t="s">
        <v>60</v>
      </c>
      <c r="D588" s="17">
        <f>D597+D604+D613+D621+D630+D678+D714+D640</f>
        <v>21416800</v>
      </c>
      <c r="E588" s="17">
        <f>E597+E604+E613+E621+E630+E678+E714+E640</f>
        <v>6329631</v>
      </c>
      <c r="F588" s="17">
        <f>SUM(D588:E588)</f>
        <v>27746431</v>
      </c>
      <c r="G588" s="17">
        <f>G597+G604+G613+G621+G630+G678+G714+G640</f>
        <v>1368782</v>
      </c>
      <c r="H588" s="17">
        <f>H597+H604+H613+H621+H630+H678+H714+H640</f>
        <v>404537</v>
      </c>
      <c r="I588" s="17">
        <f>SUM(G588:H588)</f>
        <v>1773319</v>
      </c>
    </row>
    <row r="589" spans="1:9" ht="25.5">
      <c r="A589" s="45"/>
      <c r="B589" s="81"/>
      <c r="C589" s="65" t="s">
        <v>708</v>
      </c>
      <c r="D589" s="17">
        <f>D605+D622+D631+D641+D648+D655+D663+D670+D685+D693+D700+D707+D715+D723</f>
        <v>40029000</v>
      </c>
      <c r="E589" s="17">
        <f>E605+E622+E631+E641+E648+E655+E663+E670+E685+E693+E700+E707+E715+E723</f>
        <v>8712000</v>
      </c>
      <c r="F589" s="17">
        <f>SUM(D589:E589)</f>
        <v>48741000</v>
      </c>
      <c r="G589" s="17">
        <f>G605+G622+G631+G641+G648+G655+G663+G670+G685+G693+G700+G707+G715+G723</f>
        <v>2558321</v>
      </c>
      <c r="H589" s="17">
        <f>H605+H622+H631+H641+H648+H655+H663+H670+H685+H693+H700+H707+H715+H723</f>
        <v>556798</v>
      </c>
      <c r="I589" s="17">
        <f>SUM(G589:H589)</f>
        <v>3115119</v>
      </c>
    </row>
    <row r="590" spans="1:9" ht="12.75">
      <c r="A590" s="82" t="s">
        <v>320</v>
      </c>
      <c r="B590" s="81"/>
      <c r="C590" s="77" t="s">
        <v>8</v>
      </c>
      <c r="D590" s="16">
        <f>SUM(D596,D603)</f>
        <v>10026800</v>
      </c>
      <c r="E590" s="16">
        <f>SUM(E596)</f>
        <v>329631</v>
      </c>
      <c r="F590" s="16">
        <f>SUM(D590:E590)</f>
        <v>10356431</v>
      </c>
      <c r="G590" s="16">
        <f>SUM(G596,G603)</f>
        <v>640828</v>
      </c>
      <c r="H590" s="16">
        <f>SUM(H596)</f>
        <v>21067</v>
      </c>
      <c r="I590" s="16">
        <f>SUM(G590:H590)</f>
        <v>661895</v>
      </c>
    </row>
    <row r="591" spans="1:9" ht="12.75">
      <c r="A591" s="89" t="s">
        <v>321</v>
      </c>
      <c r="B591" s="88" t="s">
        <v>72</v>
      </c>
      <c r="C591" s="63" t="s">
        <v>81</v>
      </c>
      <c r="D591" s="18"/>
      <c r="E591" s="18"/>
      <c r="F591" s="18"/>
      <c r="G591" s="18"/>
      <c r="H591" s="18"/>
      <c r="I591" s="18"/>
    </row>
    <row r="592" spans="1:9" ht="12.75">
      <c r="A592" s="44"/>
      <c r="B592" s="81"/>
      <c r="C592" s="77" t="s">
        <v>64</v>
      </c>
      <c r="D592" s="16">
        <f>SUM(D593:D593)</f>
        <v>9971300</v>
      </c>
      <c r="E592" s="16">
        <f>SUM(E593:E594)</f>
        <v>329631</v>
      </c>
      <c r="F592" s="16">
        <f>SUM(D592:E592)</f>
        <v>10300931</v>
      </c>
      <c r="G592" s="16">
        <f>SUM(G593:G593)</f>
        <v>637281</v>
      </c>
      <c r="H592" s="16">
        <f>SUM(H593:H594)</f>
        <v>21067</v>
      </c>
      <c r="I592" s="16">
        <f>SUM(G592:H592)</f>
        <v>658348</v>
      </c>
    </row>
    <row r="593" spans="1:9" ht="12.75">
      <c r="A593" s="44"/>
      <c r="B593" s="81"/>
      <c r="C593" s="65" t="s">
        <v>66</v>
      </c>
      <c r="D593" s="17">
        <f>SUM(D596)</f>
        <v>9971300</v>
      </c>
      <c r="E593" s="17"/>
      <c r="F593" s="17">
        <f>SUM(D593:E593)</f>
        <v>9971300</v>
      </c>
      <c r="G593" s="17">
        <f>SUM(G596)</f>
        <v>637281</v>
      </c>
      <c r="H593" s="17"/>
      <c r="I593" s="17">
        <f>SUM(G593:H593)</f>
        <v>637281</v>
      </c>
    </row>
    <row r="594" spans="1:9" ht="12.75">
      <c r="A594" s="44"/>
      <c r="B594" s="81"/>
      <c r="C594" s="65" t="s">
        <v>561</v>
      </c>
      <c r="D594" s="17"/>
      <c r="E594" s="17">
        <v>329631</v>
      </c>
      <c r="F594" s="17">
        <f>SUM(D594:E594)</f>
        <v>329631</v>
      </c>
      <c r="G594" s="17"/>
      <c r="H594" s="17">
        <v>21067</v>
      </c>
      <c r="I594" s="17">
        <f>SUM(G594:H594)</f>
        <v>21067</v>
      </c>
    </row>
    <row r="595" spans="1:9" ht="12.75">
      <c r="A595" s="44"/>
      <c r="B595" s="81"/>
      <c r="C595" s="65"/>
      <c r="D595" s="17"/>
      <c r="E595" s="17"/>
      <c r="F595" s="17"/>
      <c r="G595" s="17"/>
      <c r="H595" s="17"/>
      <c r="I595" s="17"/>
    </row>
    <row r="596" spans="1:9" ht="12.75">
      <c r="A596" s="44"/>
      <c r="B596" s="81"/>
      <c r="C596" s="77" t="s">
        <v>65</v>
      </c>
      <c r="D596" s="16">
        <f>SUM(D597:D597)</f>
        <v>9971300</v>
      </c>
      <c r="E596" s="16">
        <f>SUM(E597:E597)</f>
        <v>329631</v>
      </c>
      <c r="F596" s="16">
        <f>SUM(D596:E596)</f>
        <v>10300931</v>
      </c>
      <c r="G596" s="16">
        <f>SUM(G597:G597)</f>
        <v>637281</v>
      </c>
      <c r="H596" s="16">
        <f>SUM(H597:H597)</f>
        <v>21067</v>
      </c>
      <c r="I596" s="16">
        <f>SUM(G596:H596)</f>
        <v>658348</v>
      </c>
    </row>
    <row r="597" spans="1:9" ht="12.75">
      <c r="A597" s="44"/>
      <c r="B597" s="81"/>
      <c r="C597" s="65" t="s">
        <v>67</v>
      </c>
      <c r="D597" s="17">
        <v>9971300</v>
      </c>
      <c r="E597" s="17">
        <v>329631</v>
      </c>
      <c r="F597" s="17">
        <f>SUM(D597:E597)</f>
        <v>10300931</v>
      </c>
      <c r="G597" s="17">
        <v>637281</v>
      </c>
      <c r="H597" s="17">
        <v>21067</v>
      </c>
      <c r="I597" s="17">
        <f>SUM(G597:H597)</f>
        <v>658348</v>
      </c>
    </row>
    <row r="598" spans="1:9" ht="12.75">
      <c r="A598" s="44"/>
      <c r="B598" s="81"/>
      <c r="C598" s="65"/>
      <c r="D598" s="17"/>
      <c r="E598" s="17"/>
      <c r="F598" s="17"/>
      <c r="G598" s="17"/>
      <c r="H598" s="17"/>
      <c r="I598" s="17"/>
    </row>
    <row r="599" spans="1:9" ht="25.5">
      <c r="A599" s="45" t="s">
        <v>533</v>
      </c>
      <c r="B599" s="88" t="s">
        <v>148</v>
      </c>
      <c r="C599" s="63" t="s">
        <v>545</v>
      </c>
      <c r="D599" s="18"/>
      <c r="E599" s="18"/>
      <c r="F599" s="18"/>
      <c r="G599" s="18"/>
      <c r="H599" s="18"/>
      <c r="I599" s="18"/>
    </row>
    <row r="600" spans="1:9" ht="12.75">
      <c r="A600" s="44"/>
      <c r="B600" s="81"/>
      <c r="C600" s="77" t="s">
        <v>64</v>
      </c>
      <c r="D600" s="16">
        <f>SUM(D601:D601)</f>
        <v>55500</v>
      </c>
      <c r="E600" s="16">
        <f>SUM(E601:E601)</f>
        <v>0</v>
      </c>
      <c r="F600" s="16">
        <f>SUM(D600:E600)</f>
        <v>55500</v>
      </c>
      <c r="G600" s="16">
        <f>SUM(G601:G601)</f>
        <v>3547</v>
      </c>
      <c r="H600" s="16">
        <f>SUM(H601:H601)</f>
        <v>0</v>
      </c>
      <c r="I600" s="16">
        <f>SUM(G600:H600)</f>
        <v>3547</v>
      </c>
    </row>
    <row r="601" spans="1:9" ht="12.75">
      <c r="A601" s="44"/>
      <c r="B601" s="81"/>
      <c r="C601" s="65" t="s">
        <v>66</v>
      </c>
      <c r="D601" s="17">
        <f>SUM(D603)</f>
        <v>55500</v>
      </c>
      <c r="E601" s="17"/>
      <c r="F601" s="17">
        <f>SUM(D601:E601)</f>
        <v>55500</v>
      </c>
      <c r="G601" s="17">
        <f>SUM(G603)</f>
        <v>3547</v>
      </c>
      <c r="H601" s="17"/>
      <c r="I601" s="17">
        <f>SUM(G601:H601)</f>
        <v>3547</v>
      </c>
    </row>
    <row r="602" spans="1:9" ht="12.75">
      <c r="A602" s="44"/>
      <c r="B602" s="81"/>
      <c r="C602" s="65"/>
      <c r="D602" s="17"/>
      <c r="E602" s="17"/>
      <c r="F602" s="17"/>
      <c r="G602" s="17"/>
      <c r="H602" s="17"/>
      <c r="I602" s="17"/>
    </row>
    <row r="603" spans="1:9" ht="12.75">
      <c r="A603" s="44"/>
      <c r="B603" s="81"/>
      <c r="C603" s="77" t="s">
        <v>65</v>
      </c>
      <c r="D603" s="16">
        <f>SUM(D604:D605)</f>
        <v>55500</v>
      </c>
      <c r="E603" s="16">
        <f>SUM(E605:E605)</f>
        <v>0</v>
      </c>
      <c r="F603" s="16">
        <f>SUM(D603:E603)</f>
        <v>55500</v>
      </c>
      <c r="G603" s="16">
        <f>SUM(G604:G605)</f>
        <v>3547</v>
      </c>
      <c r="H603" s="16">
        <f>SUM(H605:H605)</f>
        <v>0</v>
      </c>
      <c r="I603" s="16">
        <f>SUM(G603:H603)</f>
        <v>3547</v>
      </c>
    </row>
    <row r="604" spans="1:9" ht="12.75">
      <c r="A604" s="44"/>
      <c r="B604" s="81"/>
      <c r="C604" s="65" t="s">
        <v>67</v>
      </c>
      <c r="D604" s="17">
        <v>7500</v>
      </c>
      <c r="E604" s="17"/>
      <c r="F604" s="17">
        <f>SUM(D604:E604)</f>
        <v>7500</v>
      </c>
      <c r="G604" s="17">
        <v>479</v>
      </c>
      <c r="H604" s="17"/>
      <c r="I604" s="17">
        <f>SUM(G604:H604)</f>
        <v>479</v>
      </c>
    </row>
    <row r="605" spans="1:9" ht="12.75">
      <c r="A605" s="44"/>
      <c r="B605" s="81"/>
      <c r="C605" s="65" t="s">
        <v>709</v>
      </c>
      <c r="D605" s="17">
        <v>48000</v>
      </c>
      <c r="E605" s="17"/>
      <c r="F605" s="17">
        <f>SUM(D605:E605)</f>
        <v>48000</v>
      </c>
      <c r="G605" s="17">
        <v>3068</v>
      </c>
      <c r="H605" s="17"/>
      <c r="I605" s="17">
        <f>SUM(G605:H605)</f>
        <v>3068</v>
      </c>
    </row>
    <row r="606" spans="1:9" ht="12.75">
      <c r="A606" s="44"/>
      <c r="B606" s="81"/>
      <c r="C606" s="65"/>
      <c r="D606" s="17"/>
      <c r="E606" s="17"/>
      <c r="F606" s="17"/>
      <c r="G606" s="17"/>
      <c r="H606" s="17"/>
      <c r="I606" s="17"/>
    </row>
    <row r="607" spans="1:9" ht="12.75">
      <c r="A607" s="82" t="s">
        <v>322</v>
      </c>
      <c r="B607" s="83"/>
      <c r="C607" s="77" t="s">
        <v>10</v>
      </c>
      <c r="D607" s="16">
        <f>SUM(D612,D620)</f>
        <v>10138000</v>
      </c>
      <c r="E607" s="16">
        <f>SUM(E612,E620)</f>
        <v>6000000</v>
      </c>
      <c r="F607" s="16">
        <f>SUM(D607:E607)</f>
        <v>16138000</v>
      </c>
      <c r="G607" s="16">
        <f>SUM(G612,G620)</f>
        <v>647937</v>
      </c>
      <c r="H607" s="16">
        <f>SUM(H612,H620)</f>
        <v>383470</v>
      </c>
      <c r="I607" s="16">
        <f>SUM(G607:H607)</f>
        <v>1031407</v>
      </c>
    </row>
    <row r="608" spans="1:9" ht="25.5">
      <c r="A608" s="89" t="s">
        <v>323</v>
      </c>
      <c r="B608" s="88" t="s">
        <v>155</v>
      </c>
      <c r="C608" s="63" t="s">
        <v>167</v>
      </c>
      <c r="D608" s="18"/>
      <c r="E608" s="18"/>
      <c r="F608" s="18"/>
      <c r="G608" s="18"/>
      <c r="H608" s="18"/>
      <c r="I608" s="18"/>
    </row>
    <row r="609" spans="1:9" ht="12.75">
      <c r="A609" s="44"/>
      <c r="B609" s="81"/>
      <c r="C609" s="77" t="s">
        <v>64</v>
      </c>
      <c r="D609" s="16">
        <f>SUM(D610:D610)</f>
        <v>380900</v>
      </c>
      <c r="E609" s="16">
        <f>SUM(E610:E610)</f>
        <v>0</v>
      </c>
      <c r="F609" s="16">
        <f>SUM(D609:E609)</f>
        <v>380900</v>
      </c>
      <c r="G609" s="16">
        <f>SUM(G610:G610)</f>
        <v>24344</v>
      </c>
      <c r="H609" s="16">
        <f>SUM(H610:H610)</f>
        <v>0</v>
      </c>
      <c r="I609" s="16">
        <f>SUM(G609:H609)</f>
        <v>24344</v>
      </c>
    </row>
    <row r="610" spans="1:9" ht="12.75">
      <c r="A610" s="44"/>
      <c r="B610" s="81"/>
      <c r="C610" s="65" t="s">
        <v>66</v>
      </c>
      <c r="D610" s="17">
        <f>SUM(D612)</f>
        <v>380900</v>
      </c>
      <c r="E610" s="17"/>
      <c r="F610" s="17">
        <f>SUM(D610:E610)</f>
        <v>380900</v>
      </c>
      <c r="G610" s="17">
        <f>SUM(G612)</f>
        <v>24344</v>
      </c>
      <c r="H610" s="17"/>
      <c r="I610" s="17">
        <f>SUM(G610:H610)</f>
        <v>24344</v>
      </c>
    </row>
    <row r="611" spans="1:9" ht="12.75">
      <c r="A611" s="44"/>
      <c r="B611" s="81"/>
      <c r="C611" s="65"/>
      <c r="D611" s="17"/>
      <c r="E611" s="17"/>
      <c r="F611" s="17"/>
      <c r="G611" s="17"/>
      <c r="H611" s="17"/>
      <c r="I611" s="17"/>
    </row>
    <row r="612" spans="1:9" ht="12.75">
      <c r="A612" s="44"/>
      <c r="B612" s="81"/>
      <c r="C612" s="77" t="s">
        <v>65</v>
      </c>
      <c r="D612" s="16">
        <f>SUM(D613:D613)</f>
        <v>380900</v>
      </c>
      <c r="E612" s="16">
        <f>SUM(E613:E613)</f>
        <v>0</v>
      </c>
      <c r="F612" s="16">
        <f>SUM(D612:E612)</f>
        <v>380900</v>
      </c>
      <c r="G612" s="16">
        <f>SUM(G613:G613)</f>
        <v>24344</v>
      </c>
      <c r="H612" s="16">
        <f>SUM(H613:H613)</f>
        <v>0</v>
      </c>
      <c r="I612" s="16">
        <f>SUM(G612:H612)</f>
        <v>24344</v>
      </c>
    </row>
    <row r="613" spans="1:9" ht="12.75">
      <c r="A613" s="44"/>
      <c r="B613" s="81"/>
      <c r="C613" s="65" t="s">
        <v>67</v>
      </c>
      <c r="D613" s="17">
        <v>380900</v>
      </c>
      <c r="E613" s="17"/>
      <c r="F613" s="17">
        <f>SUM(D613:E613)</f>
        <v>380900</v>
      </c>
      <c r="G613" s="17">
        <v>24344</v>
      </c>
      <c r="H613" s="17"/>
      <c r="I613" s="17">
        <f>SUM(G613:H613)</f>
        <v>24344</v>
      </c>
    </row>
    <row r="614" spans="1:9" ht="12.75">
      <c r="A614" s="82"/>
      <c r="B614" s="83"/>
      <c r="C614" s="77"/>
      <c r="D614" s="16"/>
      <c r="E614" s="16"/>
      <c r="F614" s="16"/>
      <c r="G614" s="16"/>
      <c r="H614" s="16"/>
      <c r="I614" s="16"/>
    </row>
    <row r="615" spans="1:9" ht="25.5">
      <c r="A615" s="89" t="s">
        <v>562</v>
      </c>
      <c r="B615" s="88" t="s">
        <v>150</v>
      </c>
      <c r="C615" s="63" t="s">
        <v>151</v>
      </c>
      <c r="D615" s="18"/>
      <c r="E615" s="18"/>
      <c r="F615" s="18"/>
      <c r="G615" s="18"/>
      <c r="H615" s="18"/>
      <c r="I615" s="18"/>
    </row>
    <row r="616" spans="1:9" ht="12.75">
      <c r="A616" s="44"/>
      <c r="B616" s="81"/>
      <c r="C616" s="77" t="s">
        <v>64</v>
      </c>
      <c r="D616" s="16">
        <f>SUM(D617:D618)</f>
        <v>9757100</v>
      </c>
      <c r="E616" s="16">
        <f>SUM(E617:E618)</f>
        <v>6000000</v>
      </c>
      <c r="F616" s="16">
        <f>SUM(D616:E616)</f>
        <v>15757100</v>
      </c>
      <c r="G616" s="16">
        <f>SUM(G617:G618)</f>
        <v>623593</v>
      </c>
      <c r="H616" s="16">
        <f>SUM(H617:H618)</f>
        <v>383470</v>
      </c>
      <c r="I616" s="16">
        <f>SUM(G616:H616)</f>
        <v>1007063</v>
      </c>
    </row>
    <row r="617" spans="1:9" ht="12.75">
      <c r="A617" s="44"/>
      <c r="B617" s="81"/>
      <c r="C617" s="65" t="s">
        <v>66</v>
      </c>
      <c r="D617" s="17">
        <f>SUM(D620)</f>
        <v>9757100</v>
      </c>
      <c r="E617" s="17"/>
      <c r="F617" s="17">
        <f>SUM(D617:E617)</f>
        <v>9757100</v>
      </c>
      <c r="G617" s="17">
        <f>SUM(G620)</f>
        <v>623593</v>
      </c>
      <c r="H617" s="17"/>
      <c r="I617" s="17">
        <f>SUM(G617:H617)</f>
        <v>623593</v>
      </c>
    </row>
    <row r="618" spans="1:9" ht="12.75">
      <c r="A618" s="44"/>
      <c r="B618" s="81"/>
      <c r="C618" s="65" t="s">
        <v>219</v>
      </c>
      <c r="D618" s="17"/>
      <c r="E618" s="17">
        <v>6000000</v>
      </c>
      <c r="F618" s="17">
        <f>SUM(D618:E618)</f>
        <v>6000000</v>
      </c>
      <c r="G618" s="17"/>
      <c r="H618" s="17">
        <v>383470</v>
      </c>
      <c r="I618" s="17">
        <f>SUM(G618:H618)</f>
        <v>383470</v>
      </c>
    </row>
    <row r="619" spans="1:9" ht="12.75">
      <c r="A619" s="44"/>
      <c r="B619" s="81"/>
      <c r="C619" s="65"/>
      <c r="D619" s="17"/>
      <c r="E619" s="17"/>
      <c r="F619" s="17"/>
      <c r="G619" s="17"/>
      <c r="H619" s="17"/>
      <c r="I619" s="17"/>
    </row>
    <row r="620" spans="1:9" ht="12.75">
      <c r="A620" s="44"/>
      <c r="B620" s="81"/>
      <c r="C620" s="77" t="s">
        <v>65</v>
      </c>
      <c r="D620" s="16">
        <f>SUM(D621:D622)</f>
        <v>9757100</v>
      </c>
      <c r="E620" s="16">
        <f>SUM(E621:E622)</f>
        <v>6000000</v>
      </c>
      <c r="F620" s="16">
        <f>SUM(D620:E620)</f>
        <v>15757100</v>
      </c>
      <c r="G620" s="16">
        <f>SUM(G621:G622)</f>
        <v>623593</v>
      </c>
      <c r="H620" s="16">
        <f>SUM(H621:H622)</f>
        <v>383470</v>
      </c>
      <c r="I620" s="16">
        <f>SUM(G620:H620)</f>
        <v>1007063</v>
      </c>
    </row>
    <row r="621" spans="1:9" ht="12.75">
      <c r="A621" s="44"/>
      <c r="B621" s="81"/>
      <c r="C621" s="65" t="s">
        <v>67</v>
      </c>
      <c r="D621" s="17">
        <v>8857100</v>
      </c>
      <c r="E621" s="17">
        <v>6000000</v>
      </c>
      <c r="F621" s="17">
        <f>SUM(D621:E621)</f>
        <v>14857100</v>
      </c>
      <c r="G621" s="17">
        <v>566072</v>
      </c>
      <c r="H621" s="17">
        <v>383470</v>
      </c>
      <c r="I621" s="17">
        <f>SUM(G621:H621)</f>
        <v>949542</v>
      </c>
    </row>
    <row r="622" spans="1:9" ht="12.75">
      <c r="A622" s="44"/>
      <c r="B622" s="81"/>
      <c r="C622" s="65" t="s">
        <v>69</v>
      </c>
      <c r="D622" s="17">
        <v>900000</v>
      </c>
      <c r="E622" s="17"/>
      <c r="F622" s="17">
        <f>SUM(D622:E622)</f>
        <v>900000</v>
      </c>
      <c r="G622" s="17">
        <v>57521</v>
      </c>
      <c r="H622" s="17"/>
      <c r="I622" s="17">
        <f>SUM(G622:H622)</f>
        <v>57521</v>
      </c>
    </row>
    <row r="623" spans="1:9" ht="12.75">
      <c r="A623" s="44"/>
      <c r="B623" s="81"/>
      <c r="C623" s="65"/>
      <c r="D623" s="17"/>
      <c r="E623" s="17"/>
      <c r="F623" s="17"/>
      <c r="G623" s="17"/>
      <c r="H623" s="17"/>
      <c r="I623" s="17"/>
    </row>
    <row r="624" spans="1:9" ht="12.75">
      <c r="A624" s="82" t="s">
        <v>472</v>
      </c>
      <c r="B624" s="83"/>
      <c r="C624" s="77" t="s">
        <v>12</v>
      </c>
      <c r="D624" s="16">
        <f>SUM(D629)</f>
        <v>2750000</v>
      </c>
      <c r="E624" s="16">
        <f>SUM(E629)</f>
        <v>0</v>
      </c>
      <c r="F624" s="16">
        <f>SUM(D624:E624)</f>
        <v>2750000</v>
      </c>
      <c r="G624" s="16">
        <f>SUM(G629)</f>
        <v>175757</v>
      </c>
      <c r="H624" s="16">
        <f>SUM(H629)</f>
        <v>0</v>
      </c>
      <c r="I624" s="16">
        <f>SUM(G624:H624)</f>
        <v>175757</v>
      </c>
    </row>
    <row r="625" spans="1:9" ht="12.75">
      <c r="A625" s="89" t="s">
        <v>473</v>
      </c>
      <c r="B625" s="88" t="s">
        <v>152</v>
      </c>
      <c r="C625" s="63" t="s">
        <v>153</v>
      </c>
      <c r="D625" s="18"/>
      <c r="E625" s="18"/>
      <c r="F625" s="18"/>
      <c r="G625" s="18"/>
      <c r="H625" s="18"/>
      <c r="I625" s="18"/>
    </row>
    <row r="626" spans="1:9" ht="12.75">
      <c r="A626" s="44"/>
      <c r="B626" s="81"/>
      <c r="C626" s="77" t="s">
        <v>64</v>
      </c>
      <c r="D626" s="16">
        <f>SUM(D627:D627)</f>
        <v>2750000</v>
      </c>
      <c r="E626" s="16">
        <f>SUM(E627:E627)</f>
        <v>0</v>
      </c>
      <c r="F626" s="16">
        <f>SUM(D626:E626)</f>
        <v>2750000</v>
      </c>
      <c r="G626" s="16">
        <f>SUM(G627:G627)</f>
        <v>175757</v>
      </c>
      <c r="H626" s="16">
        <f>SUM(H627:H627)</f>
        <v>0</v>
      </c>
      <c r="I626" s="16">
        <f>SUM(G626:H626)</f>
        <v>175757</v>
      </c>
    </row>
    <row r="627" spans="1:9" ht="12.75">
      <c r="A627" s="44"/>
      <c r="B627" s="81"/>
      <c r="C627" s="65" t="s">
        <v>66</v>
      </c>
      <c r="D627" s="17">
        <f>SUM(D629)</f>
        <v>2750000</v>
      </c>
      <c r="E627" s="17"/>
      <c r="F627" s="17">
        <f>SUM(D627:E627)</f>
        <v>2750000</v>
      </c>
      <c r="G627" s="17">
        <f>SUM(G629)</f>
        <v>175757</v>
      </c>
      <c r="H627" s="17"/>
      <c r="I627" s="17">
        <f>SUM(G627:H627)</f>
        <v>175757</v>
      </c>
    </row>
    <row r="628" spans="1:9" ht="12.75">
      <c r="A628" s="44"/>
      <c r="B628" s="81"/>
      <c r="C628" s="65"/>
      <c r="D628" s="17"/>
      <c r="E628" s="17"/>
      <c r="F628" s="17"/>
      <c r="G628" s="17"/>
      <c r="H628" s="17"/>
      <c r="I628" s="17"/>
    </row>
    <row r="629" spans="1:9" ht="12.75">
      <c r="A629" s="44"/>
      <c r="B629" s="81"/>
      <c r="C629" s="77" t="s">
        <v>65</v>
      </c>
      <c r="D629" s="16">
        <f>SUM(D630:D631)</f>
        <v>2750000</v>
      </c>
      <c r="E629" s="16">
        <f>SUM(E630:E631)</f>
        <v>0</v>
      </c>
      <c r="F629" s="16">
        <f>SUM(D629:E629)</f>
        <v>2750000</v>
      </c>
      <c r="G629" s="16">
        <f>SUM(G630:G631)</f>
        <v>175757</v>
      </c>
      <c r="H629" s="16">
        <f>SUM(H630:H631)</f>
        <v>0</v>
      </c>
      <c r="I629" s="16">
        <f>SUM(G629:H629)</f>
        <v>175757</v>
      </c>
    </row>
    <row r="630" spans="1:9" ht="12.75">
      <c r="A630" s="44"/>
      <c r="B630" s="81"/>
      <c r="C630" s="65" t="s">
        <v>67</v>
      </c>
      <c r="D630" s="17">
        <v>1350000</v>
      </c>
      <c r="E630" s="17"/>
      <c r="F630" s="17">
        <f>SUM(D630:E630)</f>
        <v>1350000</v>
      </c>
      <c r="G630" s="17">
        <v>86281</v>
      </c>
      <c r="H630" s="17"/>
      <c r="I630" s="17">
        <f>SUM(G630:H630)</f>
        <v>86281</v>
      </c>
    </row>
    <row r="631" spans="1:9" ht="12.75">
      <c r="A631" s="44"/>
      <c r="B631" s="81"/>
      <c r="C631" s="65" t="s">
        <v>69</v>
      </c>
      <c r="D631" s="17">
        <v>1400000</v>
      </c>
      <c r="E631" s="17"/>
      <c r="F631" s="17">
        <f>SUM(D631:E631)</f>
        <v>1400000</v>
      </c>
      <c r="G631" s="17">
        <v>89476</v>
      </c>
      <c r="H631" s="17"/>
      <c r="I631" s="17">
        <f>SUM(G631:H631)</f>
        <v>89476</v>
      </c>
    </row>
    <row r="632" spans="1:9" ht="12.75">
      <c r="A632" s="44"/>
      <c r="B632" s="81"/>
      <c r="C632" s="65"/>
      <c r="D632" s="17"/>
      <c r="E632" s="17"/>
      <c r="F632" s="17"/>
      <c r="G632" s="17"/>
      <c r="H632" s="17"/>
      <c r="I632" s="17"/>
    </row>
    <row r="633" spans="1:9" ht="12.75">
      <c r="A633" s="82" t="s">
        <v>474</v>
      </c>
      <c r="B633" s="83"/>
      <c r="C633" s="77" t="s">
        <v>515</v>
      </c>
      <c r="D633" s="16">
        <f>D639+D647+D654+D662+D669+D677+D684</f>
        <v>26250000</v>
      </c>
      <c r="E633" s="16">
        <f>E639+E647+E654+E662+E669+E677+E684</f>
        <v>8712000</v>
      </c>
      <c r="F633" s="16">
        <f>SUM(D633:E633)</f>
        <v>34962000</v>
      </c>
      <c r="G633" s="16">
        <f>G639+G647+G654+G662+G669+G677+G684</f>
        <v>1677682</v>
      </c>
      <c r="H633" s="16">
        <f>H639+H647+H654+H662+H669+H677+H684</f>
        <v>556798</v>
      </c>
      <c r="I633" s="16">
        <f>SUM(G633:H633)</f>
        <v>2234480</v>
      </c>
    </row>
    <row r="634" spans="1:9" ht="12.75">
      <c r="A634" s="89" t="s">
        <v>475</v>
      </c>
      <c r="B634" s="88" t="s">
        <v>96</v>
      </c>
      <c r="C634" s="63" t="s">
        <v>95</v>
      </c>
      <c r="D634" s="18"/>
      <c r="E634" s="18"/>
      <c r="F634" s="18"/>
      <c r="G634" s="18"/>
      <c r="H634" s="18"/>
      <c r="I634" s="18"/>
    </row>
    <row r="635" spans="1:9" ht="12.75">
      <c r="A635" s="44"/>
      <c r="B635" s="81"/>
      <c r="C635" s="77" t="s">
        <v>64</v>
      </c>
      <c r="D635" s="16">
        <f>SUM(D636:D637)</f>
        <v>4640000</v>
      </c>
      <c r="E635" s="16">
        <f>SUM(E636:E637)</f>
        <v>5712000</v>
      </c>
      <c r="F635" s="16">
        <f>SUM(D635:E635)</f>
        <v>10352000</v>
      </c>
      <c r="G635" s="16">
        <f>SUM(G636:G637)</f>
        <v>296550</v>
      </c>
      <c r="H635" s="16">
        <f>SUM(H636:H637)</f>
        <v>365063</v>
      </c>
      <c r="I635" s="16">
        <f>SUM(G635:H635)</f>
        <v>661613</v>
      </c>
    </row>
    <row r="636" spans="1:9" ht="12.75">
      <c r="A636" s="44"/>
      <c r="B636" s="81"/>
      <c r="C636" s="65" t="s">
        <v>66</v>
      </c>
      <c r="D636" s="17">
        <f>SUM(D639)</f>
        <v>4640000</v>
      </c>
      <c r="E636" s="17"/>
      <c r="F636" s="17">
        <f>SUM(D636:E636)</f>
        <v>4640000</v>
      </c>
      <c r="G636" s="17">
        <f>SUM(G639)</f>
        <v>296550</v>
      </c>
      <c r="H636" s="17"/>
      <c r="I636" s="17">
        <f>SUM(G636:H636)</f>
        <v>296550</v>
      </c>
    </row>
    <row r="637" spans="1:9" ht="12.75">
      <c r="A637" s="44"/>
      <c r="B637" s="81"/>
      <c r="C637" s="65" t="s">
        <v>598</v>
      </c>
      <c r="D637" s="17"/>
      <c r="E637" s="17">
        <v>5712000</v>
      </c>
      <c r="F637" s="17">
        <f>SUM(D637:E637)</f>
        <v>5712000</v>
      </c>
      <c r="G637" s="17"/>
      <c r="H637" s="17">
        <v>365063</v>
      </c>
      <c r="I637" s="17">
        <f>SUM(G637:H637)</f>
        <v>365063</v>
      </c>
    </row>
    <row r="638" spans="1:9" ht="12.75">
      <c r="A638" s="44"/>
      <c r="B638" s="81"/>
      <c r="C638" s="65"/>
      <c r="D638" s="17"/>
      <c r="E638" s="17"/>
      <c r="F638" s="17"/>
      <c r="G638" s="17"/>
      <c r="H638" s="17"/>
      <c r="I638" s="17"/>
    </row>
    <row r="639" spans="1:9" ht="12.75">
      <c r="A639" s="44"/>
      <c r="B639" s="81"/>
      <c r="C639" s="77" t="s">
        <v>65</v>
      </c>
      <c r="D639" s="16">
        <f>SUM(D640:D641)</f>
        <v>4640000</v>
      </c>
      <c r="E639" s="16">
        <f>SUM(E640:E641)</f>
        <v>5712000</v>
      </c>
      <c r="F639" s="16">
        <f>SUM(D639:E639)</f>
        <v>10352000</v>
      </c>
      <c r="G639" s="16">
        <f>SUM(G640:G641)</f>
        <v>296550</v>
      </c>
      <c r="H639" s="16">
        <f>SUM(H640:H641)</f>
        <v>365063</v>
      </c>
      <c r="I639" s="16">
        <f>SUM(G639:H639)</f>
        <v>661613</v>
      </c>
    </row>
    <row r="640" spans="1:9" ht="12.75">
      <c r="A640" s="44"/>
      <c r="B640" s="81"/>
      <c r="C640" s="65" t="s">
        <v>67</v>
      </c>
      <c r="D640" s="17">
        <v>50000</v>
      </c>
      <c r="E640" s="17"/>
      <c r="F640" s="17">
        <f>SUM(D640:E640)</f>
        <v>50000</v>
      </c>
      <c r="G640" s="17">
        <v>3196</v>
      </c>
      <c r="H640" s="17"/>
      <c r="I640" s="17">
        <f>SUM(G640:H640)</f>
        <v>3196</v>
      </c>
    </row>
    <row r="641" spans="1:9" ht="12.75">
      <c r="A641" s="44"/>
      <c r="B641" s="81"/>
      <c r="C641" s="65" t="s">
        <v>69</v>
      </c>
      <c r="D641" s="17">
        <v>4590000</v>
      </c>
      <c r="E641" s="17">
        <v>5712000</v>
      </c>
      <c r="F641" s="17">
        <f>SUM(D641:E641)</f>
        <v>10302000</v>
      </c>
      <c r="G641" s="17">
        <v>293354</v>
      </c>
      <c r="H641" s="17">
        <v>365063</v>
      </c>
      <c r="I641" s="17">
        <f>SUM(G641:H641)</f>
        <v>658417</v>
      </c>
    </row>
    <row r="642" spans="1:9" ht="12.75">
      <c r="A642" s="44"/>
      <c r="B642" s="81"/>
      <c r="C642" s="65"/>
      <c r="D642" s="17"/>
      <c r="E642" s="17"/>
      <c r="F642" s="17"/>
      <c r="G642" s="17"/>
      <c r="H642" s="17"/>
      <c r="I642" s="17"/>
    </row>
    <row r="643" spans="1:9" ht="12.75">
      <c r="A643" s="89" t="s">
        <v>476</v>
      </c>
      <c r="B643" s="88" t="s">
        <v>145</v>
      </c>
      <c r="C643" s="63" t="s">
        <v>146</v>
      </c>
      <c r="D643" s="18"/>
      <c r="E643" s="18"/>
      <c r="F643" s="18"/>
      <c r="G643" s="18"/>
      <c r="H643" s="18"/>
      <c r="I643" s="18"/>
    </row>
    <row r="644" spans="1:9" ht="12.75">
      <c r="A644" s="44"/>
      <c r="B644" s="81"/>
      <c r="C644" s="77" t="s">
        <v>64</v>
      </c>
      <c r="D644" s="16">
        <f>SUM(D645)</f>
        <v>15000000</v>
      </c>
      <c r="E644" s="16">
        <f>SUM(E645)</f>
        <v>0</v>
      </c>
      <c r="F644" s="16">
        <f>SUM(D644:E644)</f>
        <v>15000000</v>
      </c>
      <c r="G644" s="16">
        <f>SUM(G645)</f>
        <v>958675</v>
      </c>
      <c r="H644" s="16">
        <f>SUM(H645)</f>
        <v>0</v>
      </c>
      <c r="I644" s="16">
        <f>SUM(G644:H644)</f>
        <v>958675</v>
      </c>
    </row>
    <row r="645" spans="1:9" ht="12.75">
      <c r="A645" s="44"/>
      <c r="B645" s="81"/>
      <c r="C645" s="65" t="s">
        <v>66</v>
      </c>
      <c r="D645" s="17">
        <f>SUM(D647)</f>
        <v>15000000</v>
      </c>
      <c r="E645" s="17"/>
      <c r="F645" s="17">
        <f>SUM(D645:E645)</f>
        <v>15000000</v>
      </c>
      <c r="G645" s="17">
        <f>SUM(G647)</f>
        <v>958675</v>
      </c>
      <c r="H645" s="17"/>
      <c r="I645" s="17">
        <f>SUM(G645:H645)</f>
        <v>958675</v>
      </c>
    </row>
    <row r="646" spans="1:9" ht="12.75">
      <c r="A646" s="44"/>
      <c r="B646" s="81"/>
      <c r="C646" s="65"/>
      <c r="D646" s="17"/>
      <c r="E646" s="17"/>
      <c r="F646" s="17"/>
      <c r="G646" s="17"/>
      <c r="H646" s="17"/>
      <c r="I646" s="17"/>
    </row>
    <row r="647" spans="1:9" ht="12.75">
      <c r="A647" s="44"/>
      <c r="B647" s="81"/>
      <c r="C647" s="77" t="s">
        <v>65</v>
      </c>
      <c r="D647" s="16">
        <f>SUM(D648:D648)</f>
        <v>15000000</v>
      </c>
      <c r="E647" s="16">
        <f>SUM(E648:E648)</f>
        <v>0</v>
      </c>
      <c r="F647" s="16">
        <f>SUM(D647:E647)</f>
        <v>15000000</v>
      </c>
      <c r="G647" s="16">
        <f>SUM(G648:G648)</f>
        <v>958675</v>
      </c>
      <c r="H647" s="16">
        <f>SUM(H648:H648)</f>
        <v>0</v>
      </c>
      <c r="I647" s="16">
        <f>SUM(G647:H647)</f>
        <v>958675</v>
      </c>
    </row>
    <row r="648" spans="1:9" ht="12.75">
      <c r="A648" s="44"/>
      <c r="B648" s="81"/>
      <c r="C648" s="65" t="s">
        <v>69</v>
      </c>
      <c r="D648" s="17">
        <v>15000000</v>
      </c>
      <c r="E648" s="17"/>
      <c r="F648" s="17">
        <f>SUM(D648:E648)</f>
        <v>15000000</v>
      </c>
      <c r="G648" s="17">
        <v>958675</v>
      </c>
      <c r="H648" s="17"/>
      <c r="I648" s="17">
        <f>SUM(G648:H648)</f>
        <v>958675</v>
      </c>
    </row>
    <row r="649" spans="1:9" ht="12.75">
      <c r="A649" s="44"/>
      <c r="B649" s="81"/>
      <c r="C649" s="65"/>
      <c r="D649" s="17"/>
      <c r="E649" s="17"/>
      <c r="F649" s="17"/>
      <c r="G649" s="17"/>
      <c r="H649" s="17"/>
      <c r="I649" s="17"/>
    </row>
    <row r="650" spans="1:9" ht="25.5">
      <c r="A650" s="89" t="s">
        <v>477</v>
      </c>
      <c r="B650" s="88" t="s">
        <v>97</v>
      </c>
      <c r="C650" s="63" t="s">
        <v>546</v>
      </c>
      <c r="D650" s="18"/>
      <c r="E650" s="18"/>
      <c r="F650" s="18"/>
      <c r="G650" s="18"/>
      <c r="H650" s="18"/>
      <c r="I650" s="18"/>
    </row>
    <row r="651" spans="1:9" ht="12.75">
      <c r="A651" s="44"/>
      <c r="B651" s="81"/>
      <c r="C651" s="77" t="s">
        <v>64</v>
      </c>
      <c r="D651" s="16">
        <f>SUM(D652:D652)</f>
        <v>1700000</v>
      </c>
      <c r="E651" s="16">
        <f>SUM(E652:E652)</f>
        <v>0</v>
      </c>
      <c r="F651" s="16">
        <f>SUM(D651:E651)</f>
        <v>1700000</v>
      </c>
      <c r="G651" s="16">
        <f>SUM(G652:G652)</f>
        <v>108651</v>
      </c>
      <c r="H651" s="16">
        <f>SUM(H652:H652)</f>
        <v>0</v>
      </c>
      <c r="I651" s="16">
        <f>SUM(G651:H651)</f>
        <v>108651</v>
      </c>
    </row>
    <row r="652" spans="1:9" ht="12.75">
      <c r="A652" s="44"/>
      <c r="B652" s="81"/>
      <c r="C652" s="65" t="s">
        <v>66</v>
      </c>
      <c r="D652" s="17">
        <f>SUM(D654)</f>
        <v>1700000</v>
      </c>
      <c r="E652" s="17"/>
      <c r="F652" s="17">
        <f>SUM(D652:E652)</f>
        <v>1700000</v>
      </c>
      <c r="G652" s="17">
        <f>SUM(G654)</f>
        <v>108651</v>
      </c>
      <c r="H652" s="17"/>
      <c r="I652" s="17">
        <f>SUM(G652:H652)</f>
        <v>108651</v>
      </c>
    </row>
    <row r="653" spans="1:9" ht="12.75">
      <c r="A653" s="44"/>
      <c r="B653" s="81"/>
      <c r="C653" s="65"/>
      <c r="D653" s="17"/>
      <c r="E653" s="17"/>
      <c r="F653" s="17"/>
      <c r="G653" s="17"/>
      <c r="H653" s="17"/>
      <c r="I653" s="17"/>
    </row>
    <row r="654" spans="1:9" ht="12.75">
      <c r="A654" s="44"/>
      <c r="B654" s="81"/>
      <c r="C654" s="77" t="s">
        <v>65</v>
      </c>
      <c r="D654" s="16">
        <f>SUM(D655:D655)</f>
        <v>1700000</v>
      </c>
      <c r="E654" s="16">
        <f>SUM(E655:E655)</f>
        <v>0</v>
      </c>
      <c r="F654" s="16">
        <f>SUM(D654:E654)</f>
        <v>1700000</v>
      </c>
      <c r="G654" s="16">
        <f>SUM(G655:G655)</f>
        <v>108651</v>
      </c>
      <c r="H654" s="16">
        <f>SUM(H655:H655)</f>
        <v>0</v>
      </c>
      <c r="I654" s="16">
        <f>SUM(G654:H654)</f>
        <v>108651</v>
      </c>
    </row>
    <row r="655" spans="1:9" ht="12.75">
      <c r="A655" s="44"/>
      <c r="B655" s="81"/>
      <c r="C655" s="65" t="s">
        <v>69</v>
      </c>
      <c r="D655" s="17">
        <f>1600000+100000</f>
        <v>1700000</v>
      </c>
      <c r="E655" s="17"/>
      <c r="F655" s="17">
        <f>SUM(D655:E655)</f>
        <v>1700000</v>
      </c>
      <c r="G655" s="17">
        <f>102259+6392</f>
        <v>108651</v>
      </c>
      <c r="H655" s="17"/>
      <c r="I655" s="17">
        <f>SUM(G655:H655)</f>
        <v>108651</v>
      </c>
    </row>
    <row r="656" spans="1:9" ht="12.75">
      <c r="A656" s="44"/>
      <c r="B656" s="81"/>
      <c r="C656" s="65"/>
      <c r="D656" s="17"/>
      <c r="E656" s="17"/>
      <c r="F656" s="17"/>
      <c r="G656" s="17"/>
      <c r="H656" s="17"/>
      <c r="I656" s="17"/>
    </row>
    <row r="657" spans="1:9" ht="12.75">
      <c r="A657" s="89" t="s">
        <v>478</v>
      </c>
      <c r="B657" s="88" t="s">
        <v>98</v>
      </c>
      <c r="C657" s="63" t="s">
        <v>220</v>
      </c>
      <c r="D657" s="18"/>
      <c r="E657" s="18"/>
      <c r="F657" s="18"/>
      <c r="G657" s="18"/>
      <c r="H657" s="18"/>
      <c r="I657" s="18"/>
    </row>
    <row r="658" spans="1:9" ht="12.75">
      <c r="A658" s="44"/>
      <c r="B658" s="81"/>
      <c r="C658" s="77" t="s">
        <v>64</v>
      </c>
      <c r="D658" s="16">
        <f>SUM(D659:D660)</f>
        <v>1000000</v>
      </c>
      <c r="E658" s="16">
        <f>SUM(E659:E660)</f>
        <v>3000000</v>
      </c>
      <c r="F658" s="16">
        <f>SUM(D658:E658)</f>
        <v>4000000</v>
      </c>
      <c r="G658" s="16">
        <f>SUM(G659:G660)</f>
        <v>63912</v>
      </c>
      <c r="H658" s="16">
        <f>SUM(H659:H660)</f>
        <v>191735</v>
      </c>
      <c r="I658" s="16">
        <f>SUM(G658:H658)</f>
        <v>255647</v>
      </c>
    </row>
    <row r="659" spans="1:9" ht="12.75">
      <c r="A659" s="44"/>
      <c r="B659" s="81"/>
      <c r="C659" s="65" t="s">
        <v>66</v>
      </c>
      <c r="D659" s="17">
        <f>SUM(D662)</f>
        <v>1000000</v>
      </c>
      <c r="E659" s="17"/>
      <c r="F659" s="17">
        <f>SUM(D659:E659)</f>
        <v>1000000</v>
      </c>
      <c r="G659" s="17">
        <v>63912</v>
      </c>
      <c r="H659" s="17"/>
      <c r="I659" s="17">
        <f>SUM(G659:H659)</f>
        <v>63912</v>
      </c>
    </row>
    <row r="660" spans="1:9" ht="12.75">
      <c r="A660" s="44"/>
      <c r="B660" s="81"/>
      <c r="C660" s="65" t="s">
        <v>598</v>
      </c>
      <c r="D660" s="17"/>
      <c r="E660" s="17">
        <v>3000000</v>
      </c>
      <c r="F660" s="17">
        <f>SUM(D660:E660)</f>
        <v>3000000</v>
      </c>
      <c r="G660" s="17"/>
      <c r="H660" s="17">
        <v>191735</v>
      </c>
      <c r="I660" s="17">
        <f>SUM(G660:H660)</f>
        <v>191735</v>
      </c>
    </row>
    <row r="661" spans="1:9" ht="12.75">
      <c r="A661" s="44"/>
      <c r="B661" s="81"/>
      <c r="C661" s="65"/>
      <c r="D661" s="17"/>
      <c r="E661" s="17"/>
      <c r="F661" s="17"/>
      <c r="G661" s="17"/>
      <c r="H661" s="17"/>
      <c r="I661" s="17"/>
    </row>
    <row r="662" spans="1:9" ht="12.75">
      <c r="A662" s="44"/>
      <c r="B662" s="81"/>
      <c r="C662" s="77" t="s">
        <v>65</v>
      </c>
      <c r="D662" s="16">
        <f>SUM(D663:D663)</f>
        <v>1000000</v>
      </c>
      <c r="E662" s="16">
        <f>SUM(E663:E663)</f>
        <v>3000000</v>
      </c>
      <c r="F662" s="16">
        <f>SUM(D662:E662)</f>
        <v>4000000</v>
      </c>
      <c r="G662" s="16">
        <f>SUM(G663:G663)</f>
        <v>63912</v>
      </c>
      <c r="H662" s="16">
        <f>SUM(H663:H663)</f>
        <v>191735</v>
      </c>
      <c r="I662" s="16">
        <f>SUM(G662:H662)</f>
        <v>255647</v>
      </c>
    </row>
    <row r="663" spans="1:9" ht="12.75">
      <c r="A663" s="44"/>
      <c r="B663" s="81"/>
      <c r="C663" s="65" t="s">
        <v>69</v>
      </c>
      <c r="D663" s="17">
        <v>1000000</v>
      </c>
      <c r="E663" s="17">
        <v>3000000</v>
      </c>
      <c r="F663" s="17">
        <f>SUM(D663:E663)</f>
        <v>4000000</v>
      </c>
      <c r="G663" s="17">
        <v>63912</v>
      </c>
      <c r="H663" s="17">
        <v>191735</v>
      </c>
      <c r="I663" s="17">
        <f>SUM(G663:H663)</f>
        <v>255647</v>
      </c>
    </row>
    <row r="664" spans="1:9" ht="12.75">
      <c r="A664" s="44"/>
      <c r="B664" s="81"/>
      <c r="C664" s="65"/>
      <c r="D664" s="17"/>
      <c r="E664" s="17"/>
      <c r="F664" s="17"/>
      <c r="G664" s="17"/>
      <c r="H664" s="17"/>
      <c r="I664" s="17"/>
    </row>
    <row r="665" spans="1:9" ht="12.75">
      <c r="A665" s="89" t="s">
        <v>534</v>
      </c>
      <c r="B665" s="88" t="s">
        <v>102</v>
      </c>
      <c r="C665" s="63" t="s">
        <v>103</v>
      </c>
      <c r="D665" s="18"/>
      <c r="E665" s="18"/>
      <c r="F665" s="18"/>
      <c r="G665" s="18"/>
      <c r="H665" s="18"/>
      <c r="I665" s="18"/>
    </row>
    <row r="666" spans="1:9" ht="12.75">
      <c r="A666" s="44"/>
      <c r="B666" s="81"/>
      <c r="C666" s="77" t="s">
        <v>64</v>
      </c>
      <c r="D666" s="16">
        <f>SUM(D667:D667)</f>
        <v>100000</v>
      </c>
      <c r="E666" s="16">
        <f>SUM(E667:E667)</f>
        <v>0</v>
      </c>
      <c r="F666" s="16">
        <f>SUM(D666:E666)</f>
        <v>100000</v>
      </c>
      <c r="G666" s="16">
        <f>SUM(G667:G667)</f>
        <v>6391</v>
      </c>
      <c r="H666" s="16">
        <f>SUM(H667:H667)</f>
        <v>0</v>
      </c>
      <c r="I666" s="16">
        <f>SUM(G666:H666)</f>
        <v>6391</v>
      </c>
    </row>
    <row r="667" spans="1:9" ht="12.75">
      <c r="A667" s="44"/>
      <c r="B667" s="81"/>
      <c r="C667" s="65" t="s">
        <v>66</v>
      </c>
      <c r="D667" s="17">
        <f>SUM(D669)</f>
        <v>100000</v>
      </c>
      <c r="E667" s="17"/>
      <c r="F667" s="17">
        <f>SUM(D667:E667)</f>
        <v>100000</v>
      </c>
      <c r="G667" s="17">
        <f>SUM(G669)</f>
        <v>6391</v>
      </c>
      <c r="H667" s="17"/>
      <c r="I667" s="17">
        <f>SUM(G667:H667)</f>
        <v>6391</v>
      </c>
    </row>
    <row r="668" spans="1:9" ht="12.75">
      <c r="A668" s="44"/>
      <c r="B668" s="81"/>
      <c r="C668" s="65"/>
      <c r="D668" s="17"/>
      <c r="E668" s="17"/>
      <c r="F668" s="17"/>
      <c r="G668" s="17"/>
      <c r="H668" s="17"/>
      <c r="I668" s="17"/>
    </row>
    <row r="669" spans="1:9" ht="12.75">
      <c r="A669" s="44"/>
      <c r="B669" s="81"/>
      <c r="C669" s="77" t="s">
        <v>65</v>
      </c>
      <c r="D669" s="16">
        <f>SUM(D670:D670)</f>
        <v>100000</v>
      </c>
      <c r="E669" s="16">
        <f>SUM(E670:E670)</f>
        <v>0</v>
      </c>
      <c r="F669" s="16">
        <f>SUM(D669:E669)</f>
        <v>100000</v>
      </c>
      <c r="G669" s="16">
        <f>SUM(G670:G670)</f>
        <v>6391</v>
      </c>
      <c r="H669" s="16">
        <f>SUM(H670:H670)</f>
        <v>0</v>
      </c>
      <c r="I669" s="16">
        <f>SUM(G669:H669)</f>
        <v>6391</v>
      </c>
    </row>
    <row r="670" spans="1:9" ht="12.75">
      <c r="A670" s="44"/>
      <c r="B670" s="81"/>
      <c r="C670" s="65" t="s">
        <v>69</v>
      </c>
      <c r="D670" s="17">
        <v>100000</v>
      </c>
      <c r="E670" s="17"/>
      <c r="F670" s="17">
        <f>SUM(D670:E670)</f>
        <v>100000</v>
      </c>
      <c r="G670" s="17">
        <v>6391</v>
      </c>
      <c r="H670" s="17"/>
      <c r="I670" s="17">
        <f>SUM(G670:H670)</f>
        <v>6391</v>
      </c>
    </row>
    <row r="671" spans="1:9" ht="12.75">
      <c r="A671" s="44"/>
      <c r="B671" s="81"/>
      <c r="C671" s="65"/>
      <c r="D671" s="17"/>
      <c r="E671" s="17"/>
      <c r="F671" s="17"/>
      <c r="G671" s="17"/>
      <c r="H671" s="17"/>
      <c r="I671" s="17"/>
    </row>
    <row r="672" spans="1:9" ht="12.75">
      <c r="A672" s="44"/>
      <c r="B672" s="81"/>
      <c r="C672" s="65"/>
      <c r="D672" s="17"/>
      <c r="E672" s="17"/>
      <c r="F672" s="17"/>
      <c r="G672" s="17"/>
      <c r="H672" s="17"/>
      <c r="I672" s="17"/>
    </row>
    <row r="673" spans="1:9" ht="12.75">
      <c r="A673" s="89" t="s">
        <v>535</v>
      </c>
      <c r="B673" s="88" t="s">
        <v>109</v>
      </c>
      <c r="C673" s="63" t="s">
        <v>563</v>
      </c>
      <c r="D673" s="18"/>
      <c r="E673" s="18"/>
      <c r="F673" s="18"/>
      <c r="G673" s="18"/>
      <c r="H673" s="18"/>
      <c r="I673" s="18"/>
    </row>
    <row r="674" spans="1:9" ht="12.75">
      <c r="A674" s="44"/>
      <c r="B674" s="81"/>
      <c r="C674" s="77" t="s">
        <v>64</v>
      </c>
      <c r="D674" s="16">
        <f>SUM(D675:D675)</f>
        <v>300000</v>
      </c>
      <c r="E674" s="16">
        <f>SUM(E675:E675)</f>
        <v>0</v>
      </c>
      <c r="F674" s="16">
        <f>SUM(D674:E674)</f>
        <v>300000</v>
      </c>
      <c r="G674" s="16">
        <f>SUM(G675:G675)</f>
        <v>19173</v>
      </c>
      <c r="H674" s="16">
        <f>SUM(H675:H675)</f>
        <v>0</v>
      </c>
      <c r="I674" s="16">
        <f>SUM(G674:H674)</f>
        <v>19173</v>
      </c>
    </row>
    <row r="675" spans="1:9" ht="12.75">
      <c r="A675" s="44"/>
      <c r="B675" s="81"/>
      <c r="C675" s="65" t="s">
        <v>66</v>
      </c>
      <c r="D675" s="17">
        <f>SUM(D677)</f>
        <v>300000</v>
      </c>
      <c r="E675" s="17"/>
      <c r="F675" s="17">
        <f>SUM(D675:E675)</f>
        <v>300000</v>
      </c>
      <c r="G675" s="17">
        <f>SUM(G677)</f>
        <v>19173</v>
      </c>
      <c r="H675" s="17"/>
      <c r="I675" s="17">
        <f>SUM(G675:H675)</f>
        <v>19173</v>
      </c>
    </row>
    <row r="676" spans="1:9" ht="12.75">
      <c r="A676" s="44"/>
      <c r="B676" s="81"/>
      <c r="C676" s="65"/>
      <c r="D676" s="17"/>
      <c r="E676" s="17"/>
      <c r="F676" s="17"/>
      <c r="G676" s="17"/>
      <c r="H676" s="17"/>
      <c r="I676" s="17"/>
    </row>
    <row r="677" spans="1:9" ht="12.75">
      <c r="A677" s="44"/>
      <c r="B677" s="81"/>
      <c r="C677" s="77" t="s">
        <v>65</v>
      </c>
      <c r="D677" s="16">
        <f>SUM(D678:D678)</f>
        <v>300000</v>
      </c>
      <c r="E677" s="16">
        <f>SUM(E678:E678)</f>
        <v>0</v>
      </c>
      <c r="F677" s="16">
        <f>SUM(D677:E677)</f>
        <v>300000</v>
      </c>
      <c r="G677" s="16">
        <f>SUM(G678:G678)</f>
        <v>19173</v>
      </c>
      <c r="H677" s="16">
        <f>SUM(H678:H678)</f>
        <v>0</v>
      </c>
      <c r="I677" s="16">
        <f>SUM(G677:H677)</f>
        <v>19173</v>
      </c>
    </row>
    <row r="678" spans="1:9" ht="12.75">
      <c r="A678" s="44"/>
      <c r="B678" s="81"/>
      <c r="C678" s="65" t="s">
        <v>67</v>
      </c>
      <c r="D678" s="17">
        <v>300000</v>
      </c>
      <c r="E678" s="17"/>
      <c r="F678" s="17">
        <f>SUM(D678:E678)</f>
        <v>300000</v>
      </c>
      <c r="G678" s="17">
        <v>19173</v>
      </c>
      <c r="H678" s="17"/>
      <c r="I678" s="17">
        <f>SUM(G678:H678)</f>
        <v>19173</v>
      </c>
    </row>
    <row r="679" spans="1:9" ht="12.75">
      <c r="A679" s="44"/>
      <c r="B679" s="81"/>
      <c r="C679" s="65"/>
      <c r="D679" s="17"/>
      <c r="E679" s="17"/>
      <c r="F679" s="17"/>
      <c r="G679" s="17"/>
      <c r="H679" s="17"/>
      <c r="I679" s="17"/>
    </row>
    <row r="680" spans="1:9" ht="12.75">
      <c r="A680" s="89" t="s">
        <v>536</v>
      </c>
      <c r="B680" s="88" t="s">
        <v>198</v>
      </c>
      <c r="C680" s="63" t="s">
        <v>516</v>
      </c>
      <c r="D680" s="18"/>
      <c r="E680" s="18"/>
      <c r="F680" s="18"/>
      <c r="G680" s="18"/>
      <c r="H680" s="18"/>
      <c r="I680" s="18"/>
    </row>
    <row r="681" spans="1:9" ht="12.75">
      <c r="A681" s="44"/>
      <c r="B681" s="81"/>
      <c r="C681" s="77" t="s">
        <v>64</v>
      </c>
      <c r="D681" s="16">
        <f>SUM(D682:D682)</f>
        <v>3510000</v>
      </c>
      <c r="E681" s="16">
        <f>SUM(E682:E682)</f>
        <v>0</v>
      </c>
      <c r="F681" s="16">
        <f>SUM(D681:E681)</f>
        <v>3510000</v>
      </c>
      <c r="G681" s="16">
        <f>SUM(G682:G682)</f>
        <v>224330</v>
      </c>
      <c r="H681" s="16">
        <f>SUM(H682:H682)</f>
        <v>0</v>
      </c>
      <c r="I681" s="16">
        <f>SUM(G681:H681)</f>
        <v>224330</v>
      </c>
    </row>
    <row r="682" spans="1:9" ht="12.75">
      <c r="A682" s="44"/>
      <c r="B682" s="81"/>
      <c r="C682" s="65" t="s">
        <v>66</v>
      </c>
      <c r="D682" s="17">
        <f>SUM(D684)</f>
        <v>3510000</v>
      </c>
      <c r="E682" s="17"/>
      <c r="F682" s="17">
        <f>SUM(D682:E682)</f>
        <v>3510000</v>
      </c>
      <c r="G682" s="17">
        <f>SUM(G684)</f>
        <v>224330</v>
      </c>
      <c r="H682" s="17"/>
      <c r="I682" s="17">
        <f>SUM(G682:H682)</f>
        <v>224330</v>
      </c>
    </row>
    <row r="683" spans="1:9" ht="12.75">
      <c r="A683" s="44"/>
      <c r="B683" s="81"/>
      <c r="C683" s="65"/>
      <c r="D683" s="17"/>
      <c r="E683" s="17"/>
      <c r="F683" s="17"/>
      <c r="G683" s="17"/>
      <c r="H683" s="17"/>
      <c r="I683" s="17"/>
    </row>
    <row r="684" spans="1:9" ht="12.75">
      <c r="A684" s="44"/>
      <c r="B684" s="81"/>
      <c r="C684" s="77" t="s">
        <v>65</v>
      </c>
      <c r="D684" s="16">
        <f>SUM(D685:D685)</f>
        <v>3510000</v>
      </c>
      <c r="E684" s="16">
        <f>SUM(E685:E685)</f>
        <v>0</v>
      </c>
      <c r="F684" s="16">
        <f>SUM(D684:E684)</f>
        <v>3510000</v>
      </c>
      <c r="G684" s="16">
        <f>SUM(G685:G685)</f>
        <v>224330</v>
      </c>
      <c r="H684" s="16">
        <f>SUM(H685:H685)</f>
        <v>0</v>
      </c>
      <c r="I684" s="16">
        <f>SUM(G684:H684)</f>
        <v>224330</v>
      </c>
    </row>
    <row r="685" spans="1:9" ht="12.75">
      <c r="A685" s="44"/>
      <c r="B685" s="81"/>
      <c r="C685" s="65" t="s">
        <v>69</v>
      </c>
      <c r="D685" s="17">
        <v>3510000</v>
      </c>
      <c r="E685" s="17"/>
      <c r="F685" s="17">
        <f>SUM(D685:E685)</f>
        <v>3510000</v>
      </c>
      <c r="G685" s="17">
        <v>224330</v>
      </c>
      <c r="H685" s="17"/>
      <c r="I685" s="17">
        <f>SUM(G685:H685)</f>
        <v>224330</v>
      </c>
    </row>
    <row r="686" spans="1:9" ht="12.75">
      <c r="A686" s="44"/>
      <c r="B686" s="81"/>
      <c r="C686" s="65"/>
      <c r="D686" s="17"/>
      <c r="E686" s="17"/>
      <c r="F686" s="17"/>
      <c r="G686" s="17"/>
      <c r="H686" s="17"/>
      <c r="I686" s="17"/>
    </row>
    <row r="687" spans="1:9" ht="12.75">
      <c r="A687" s="82" t="s">
        <v>479</v>
      </c>
      <c r="B687" s="83"/>
      <c r="C687" s="77" t="s">
        <v>14</v>
      </c>
      <c r="D687" s="16">
        <f>SUM(D692,D699,D706,D713)</f>
        <v>11881000</v>
      </c>
      <c r="E687" s="16">
        <f>SUM(E692,E699,E706,E713)</f>
        <v>0</v>
      </c>
      <c r="F687" s="16">
        <f>SUM(F692,F699,F706,F713)</f>
        <v>11881000</v>
      </c>
      <c r="G687" s="16">
        <f>SUM(G692,G699,G706,G713)</f>
        <v>759334</v>
      </c>
      <c r="H687" s="16">
        <f>SUM(H692,H699,H706,H713)</f>
        <v>0</v>
      </c>
      <c r="I687" s="16">
        <f>SUM(G687:H687)</f>
        <v>759334</v>
      </c>
    </row>
    <row r="688" spans="1:9" ht="12.75">
      <c r="A688" s="89" t="s">
        <v>480</v>
      </c>
      <c r="B688" s="88" t="s">
        <v>76</v>
      </c>
      <c r="C688" s="63" t="s">
        <v>231</v>
      </c>
      <c r="D688" s="18"/>
      <c r="E688" s="18"/>
      <c r="F688" s="18"/>
      <c r="G688" s="18"/>
      <c r="H688" s="18"/>
      <c r="I688" s="18"/>
    </row>
    <row r="689" spans="1:9" ht="12.75">
      <c r="A689" s="44"/>
      <c r="B689" s="81"/>
      <c r="C689" s="77" t="s">
        <v>64</v>
      </c>
      <c r="D689" s="16">
        <f>SUM(D690:D690)</f>
        <v>980000</v>
      </c>
      <c r="E689" s="16">
        <f>SUM(E690:E690)</f>
        <v>0</v>
      </c>
      <c r="F689" s="16">
        <f>SUM(D689:E689)</f>
        <v>980000</v>
      </c>
      <c r="G689" s="16">
        <f>SUM(G690:G690)</f>
        <v>62633</v>
      </c>
      <c r="H689" s="16">
        <f>SUM(H690:H690)</f>
        <v>0</v>
      </c>
      <c r="I689" s="16">
        <f>SUM(G689:H689)</f>
        <v>62633</v>
      </c>
    </row>
    <row r="690" spans="1:9" ht="12.75">
      <c r="A690" s="44"/>
      <c r="B690" s="81"/>
      <c r="C690" s="65" t="s">
        <v>66</v>
      </c>
      <c r="D690" s="17">
        <f>SUM(D692)</f>
        <v>980000</v>
      </c>
      <c r="E690" s="17"/>
      <c r="F690" s="17">
        <f>SUM(D690:E690)</f>
        <v>980000</v>
      </c>
      <c r="G690" s="17">
        <f>SUM(G692)</f>
        <v>62633</v>
      </c>
      <c r="H690" s="17"/>
      <c r="I690" s="17">
        <f>SUM(G690:H690)</f>
        <v>62633</v>
      </c>
    </row>
    <row r="691" spans="1:9" ht="12.75">
      <c r="A691" s="44"/>
      <c r="B691" s="81"/>
      <c r="C691" s="65"/>
      <c r="D691" s="17"/>
      <c r="E691" s="17"/>
      <c r="F691" s="17"/>
      <c r="G691" s="17"/>
      <c r="H691" s="17"/>
      <c r="I691" s="17"/>
    </row>
    <row r="692" spans="1:9" ht="12.75">
      <c r="A692" s="44"/>
      <c r="B692" s="81"/>
      <c r="C692" s="77" t="s">
        <v>65</v>
      </c>
      <c r="D692" s="16">
        <f>SUM(D693:D693)</f>
        <v>980000</v>
      </c>
      <c r="E692" s="16">
        <f>SUM(E693:E693)</f>
        <v>0</v>
      </c>
      <c r="F692" s="16">
        <f>SUM(D692:E692)</f>
        <v>980000</v>
      </c>
      <c r="G692" s="16">
        <f>SUM(G693:G693)</f>
        <v>62633</v>
      </c>
      <c r="H692" s="16">
        <f>SUM(H693:H693)</f>
        <v>0</v>
      </c>
      <c r="I692" s="16">
        <f>SUM(G692:H692)</f>
        <v>62633</v>
      </c>
    </row>
    <row r="693" spans="1:9" ht="12.75">
      <c r="A693" s="44"/>
      <c r="B693" s="81"/>
      <c r="C693" s="65" t="s">
        <v>69</v>
      </c>
      <c r="D693" s="17">
        <v>980000</v>
      </c>
      <c r="E693" s="17"/>
      <c r="F693" s="17">
        <f>SUM(D693:E693)</f>
        <v>980000</v>
      </c>
      <c r="G693" s="17">
        <v>62633</v>
      </c>
      <c r="H693" s="17"/>
      <c r="I693" s="17">
        <f>SUM(G693:H693)</f>
        <v>62633</v>
      </c>
    </row>
    <row r="694" spans="1:9" ht="13.5" customHeight="1">
      <c r="A694" s="44"/>
      <c r="B694" s="81"/>
      <c r="C694" s="65"/>
      <c r="D694" s="17"/>
      <c r="E694" s="17"/>
      <c r="F694" s="17"/>
      <c r="G694" s="17"/>
      <c r="H694" s="17"/>
      <c r="I694" s="17"/>
    </row>
    <row r="695" spans="1:9" ht="13.5" customHeight="1">
      <c r="A695" s="89" t="s">
        <v>481</v>
      </c>
      <c r="B695" s="88" t="s">
        <v>84</v>
      </c>
      <c r="C695" s="63" t="s">
        <v>419</v>
      </c>
      <c r="D695" s="18"/>
      <c r="E695" s="18"/>
      <c r="F695" s="18"/>
      <c r="G695" s="18"/>
      <c r="H695" s="18"/>
      <c r="I695" s="18"/>
    </row>
    <row r="696" spans="1:9" ht="13.5" customHeight="1">
      <c r="A696" s="44"/>
      <c r="B696" s="81"/>
      <c r="C696" s="77" t="s">
        <v>64</v>
      </c>
      <c r="D696" s="16">
        <f>SUM(D697:D697)</f>
        <v>900000</v>
      </c>
      <c r="E696" s="16">
        <f>SUM(E697:E697)</f>
        <v>0</v>
      </c>
      <c r="F696" s="16">
        <f>SUM(D696:E696)</f>
        <v>900000</v>
      </c>
      <c r="G696" s="16">
        <f>SUM(G697:G697)</f>
        <v>57520</v>
      </c>
      <c r="H696" s="16">
        <f>SUM(H697:H697)</f>
        <v>0</v>
      </c>
      <c r="I696" s="16">
        <f>SUM(G696:H696)</f>
        <v>57520</v>
      </c>
    </row>
    <row r="697" spans="1:9" ht="13.5" customHeight="1">
      <c r="A697" s="44"/>
      <c r="B697" s="81"/>
      <c r="C697" s="65" t="s">
        <v>66</v>
      </c>
      <c r="D697" s="17">
        <f>SUM(D699)</f>
        <v>900000</v>
      </c>
      <c r="E697" s="17"/>
      <c r="F697" s="17">
        <f>SUM(D697:E697)</f>
        <v>900000</v>
      </c>
      <c r="G697" s="17">
        <f>SUM(G699)</f>
        <v>57520</v>
      </c>
      <c r="H697" s="17"/>
      <c r="I697" s="17">
        <f>SUM(G697:H697)</f>
        <v>57520</v>
      </c>
    </row>
    <row r="698" spans="1:9" ht="13.5" customHeight="1">
      <c r="A698" s="44"/>
      <c r="B698" s="81"/>
      <c r="C698" s="65"/>
      <c r="D698" s="17"/>
      <c r="E698" s="17"/>
      <c r="F698" s="17"/>
      <c r="G698" s="17"/>
      <c r="H698" s="17"/>
      <c r="I698" s="17"/>
    </row>
    <row r="699" spans="1:9" ht="13.5" customHeight="1">
      <c r="A699" s="44"/>
      <c r="B699" s="81"/>
      <c r="C699" s="77" t="s">
        <v>65</v>
      </c>
      <c r="D699" s="16">
        <f>SUM(D700:D700)</f>
        <v>900000</v>
      </c>
      <c r="E699" s="16">
        <f>SUM(E700:E700)</f>
        <v>0</v>
      </c>
      <c r="F699" s="16">
        <f>SUM(D699:E699)</f>
        <v>900000</v>
      </c>
      <c r="G699" s="16">
        <f>SUM(G700:G700)</f>
        <v>57520</v>
      </c>
      <c r="H699" s="16">
        <f>SUM(H700:H700)</f>
        <v>0</v>
      </c>
      <c r="I699" s="16">
        <f>SUM(G699:H699)</f>
        <v>57520</v>
      </c>
    </row>
    <row r="700" spans="1:9" ht="13.5" customHeight="1">
      <c r="A700" s="44"/>
      <c r="B700" s="81"/>
      <c r="C700" s="65" t="s">
        <v>69</v>
      </c>
      <c r="D700" s="17">
        <v>900000</v>
      </c>
      <c r="E700" s="17"/>
      <c r="F700" s="17">
        <f>SUM(D700:E700)</f>
        <v>900000</v>
      </c>
      <c r="G700" s="17">
        <v>57520</v>
      </c>
      <c r="H700" s="17"/>
      <c r="I700" s="17">
        <f>SUM(G700:H700)</f>
        <v>57520</v>
      </c>
    </row>
    <row r="701" spans="1:9" ht="13.5" customHeight="1">
      <c r="A701" s="44"/>
      <c r="B701" s="81"/>
      <c r="C701" s="65"/>
      <c r="D701" s="17"/>
      <c r="E701" s="17"/>
      <c r="F701" s="17"/>
      <c r="G701" s="17"/>
      <c r="H701" s="17"/>
      <c r="I701" s="17"/>
    </row>
    <row r="702" spans="1:9" ht="12.75">
      <c r="A702" s="89" t="s">
        <v>564</v>
      </c>
      <c r="B702" s="88" t="s">
        <v>77</v>
      </c>
      <c r="C702" s="63" t="s">
        <v>78</v>
      </c>
      <c r="D702" s="18"/>
      <c r="E702" s="18"/>
      <c r="F702" s="18"/>
      <c r="G702" s="18"/>
      <c r="H702" s="18"/>
      <c r="I702" s="18"/>
    </row>
    <row r="703" spans="1:9" ht="12.75">
      <c r="A703" s="44"/>
      <c r="B703" s="81"/>
      <c r="C703" s="77" t="s">
        <v>64</v>
      </c>
      <c r="D703" s="16">
        <f>SUM(D704:D704)</f>
        <v>5181000</v>
      </c>
      <c r="E703" s="16">
        <f>SUM(E704:E704)</f>
        <v>0</v>
      </c>
      <c r="F703" s="16">
        <f>SUM(D703:E703)</f>
        <v>5181000</v>
      </c>
      <c r="G703" s="16">
        <f>SUM(G704:G704)</f>
        <v>331127</v>
      </c>
      <c r="H703" s="16">
        <f>SUM(H704:H704)</f>
        <v>0</v>
      </c>
      <c r="I703" s="16">
        <f>SUM(G703:H703)</f>
        <v>331127</v>
      </c>
    </row>
    <row r="704" spans="1:9" ht="12.75">
      <c r="A704" s="44"/>
      <c r="B704" s="81"/>
      <c r="C704" s="65" t="s">
        <v>66</v>
      </c>
      <c r="D704" s="17">
        <f>SUM(D706)</f>
        <v>5181000</v>
      </c>
      <c r="E704" s="17"/>
      <c r="F704" s="17">
        <f>SUM(D704:E704)</f>
        <v>5181000</v>
      </c>
      <c r="G704" s="17">
        <f>SUM(G706)</f>
        <v>331127</v>
      </c>
      <c r="H704" s="17"/>
      <c r="I704" s="17">
        <f>SUM(G704:H704)</f>
        <v>331127</v>
      </c>
    </row>
    <row r="705" spans="1:9" ht="12.75">
      <c r="A705" s="44"/>
      <c r="B705" s="81"/>
      <c r="C705" s="65"/>
      <c r="D705" s="17"/>
      <c r="E705" s="17"/>
      <c r="F705" s="17"/>
      <c r="G705" s="17"/>
      <c r="H705" s="17"/>
      <c r="I705" s="17"/>
    </row>
    <row r="706" spans="1:9" ht="12.75">
      <c r="A706" s="44"/>
      <c r="B706" s="81"/>
      <c r="C706" s="77" t="s">
        <v>65</v>
      </c>
      <c r="D706" s="16">
        <f>SUM(D707:D707)</f>
        <v>5181000</v>
      </c>
      <c r="E706" s="16">
        <f>SUM(E707:E707)</f>
        <v>0</v>
      </c>
      <c r="F706" s="16">
        <f>SUM(D706:E706)</f>
        <v>5181000</v>
      </c>
      <c r="G706" s="16">
        <f>SUM(G707:G707)</f>
        <v>331127</v>
      </c>
      <c r="H706" s="16">
        <f>SUM(H707:H707)</f>
        <v>0</v>
      </c>
      <c r="I706" s="16">
        <f>SUM(G706:H706)</f>
        <v>331127</v>
      </c>
    </row>
    <row r="707" spans="1:9" ht="12.75">
      <c r="A707" s="44"/>
      <c r="B707" s="81"/>
      <c r="C707" s="65" t="s">
        <v>69</v>
      </c>
      <c r="D707" s="17">
        <v>5181000</v>
      </c>
      <c r="E707" s="17"/>
      <c r="F707" s="17">
        <f>SUM(D707:E707)</f>
        <v>5181000</v>
      </c>
      <c r="G707" s="17">
        <v>331127</v>
      </c>
      <c r="H707" s="17"/>
      <c r="I707" s="17">
        <f>SUM(G707:H707)</f>
        <v>331127</v>
      </c>
    </row>
    <row r="708" spans="1:9" ht="12.75">
      <c r="A708" s="44"/>
      <c r="B708" s="81"/>
      <c r="C708" s="65"/>
      <c r="D708" s="17"/>
      <c r="E708" s="17"/>
      <c r="F708" s="17"/>
      <c r="G708" s="17"/>
      <c r="H708" s="17"/>
      <c r="I708" s="17"/>
    </row>
    <row r="709" spans="1:9" ht="12.75">
      <c r="A709" s="90" t="s">
        <v>682</v>
      </c>
      <c r="B709" s="88" t="s">
        <v>89</v>
      </c>
      <c r="C709" s="63" t="s">
        <v>90</v>
      </c>
      <c r="D709" s="18"/>
      <c r="E709" s="18"/>
      <c r="F709" s="18"/>
      <c r="G709" s="18"/>
      <c r="H709" s="18"/>
      <c r="I709" s="18"/>
    </row>
    <row r="710" spans="1:9" ht="12.75">
      <c r="A710" s="44"/>
      <c r="B710" s="81"/>
      <c r="C710" s="77" t="s">
        <v>64</v>
      </c>
      <c r="D710" s="16">
        <f>SUM(D711:D711)</f>
        <v>4820000</v>
      </c>
      <c r="E710" s="16">
        <f>SUM(E711:E711)</f>
        <v>0</v>
      </c>
      <c r="F710" s="16">
        <f>SUM(D710:E710)</f>
        <v>4820000</v>
      </c>
      <c r="G710" s="16">
        <f>SUM(G711:G711)</f>
        <v>308054</v>
      </c>
      <c r="H710" s="16">
        <f>SUM(H711:H711)</f>
        <v>0</v>
      </c>
      <c r="I710" s="16">
        <f>SUM(G710:H710)</f>
        <v>308054</v>
      </c>
    </row>
    <row r="711" spans="1:9" ht="12.75">
      <c r="A711" s="44"/>
      <c r="B711" s="81"/>
      <c r="C711" s="65" t="s">
        <v>66</v>
      </c>
      <c r="D711" s="17">
        <f>SUM(D713)</f>
        <v>4820000</v>
      </c>
      <c r="E711" s="17"/>
      <c r="F711" s="17">
        <f>SUM(D711:E711)</f>
        <v>4820000</v>
      </c>
      <c r="G711" s="17">
        <f>SUM(G713)</f>
        <v>308054</v>
      </c>
      <c r="H711" s="17"/>
      <c r="I711" s="17">
        <f>SUM(G711:H711)</f>
        <v>308054</v>
      </c>
    </row>
    <row r="712" spans="1:9" ht="12.75">
      <c r="A712" s="44"/>
      <c r="B712" s="81"/>
      <c r="C712" s="65"/>
      <c r="D712" s="17"/>
      <c r="E712" s="17"/>
      <c r="F712" s="17"/>
      <c r="G712" s="17"/>
      <c r="H712" s="17"/>
      <c r="I712" s="17"/>
    </row>
    <row r="713" spans="1:9" ht="12.75">
      <c r="A713" s="44"/>
      <c r="B713" s="81"/>
      <c r="C713" s="77" t="s">
        <v>65</v>
      </c>
      <c r="D713" s="16">
        <f>SUM(D714:D715)</f>
        <v>4820000</v>
      </c>
      <c r="E713" s="16">
        <f>SUM(E715:E715)</f>
        <v>0</v>
      </c>
      <c r="F713" s="16">
        <f>SUM(D713:E713)</f>
        <v>4820000</v>
      </c>
      <c r="G713" s="16">
        <f>SUM(G714:G715)</f>
        <v>308054</v>
      </c>
      <c r="H713" s="16">
        <f>SUM(H715:H715)</f>
        <v>0</v>
      </c>
      <c r="I713" s="16">
        <f>SUM(G713:H713)</f>
        <v>308054</v>
      </c>
    </row>
    <row r="714" spans="1:9" ht="12.75">
      <c r="A714" s="44"/>
      <c r="B714" s="81"/>
      <c r="C714" s="65" t="s">
        <v>67</v>
      </c>
      <c r="D714" s="17">
        <v>500000</v>
      </c>
      <c r="E714" s="17"/>
      <c r="F714" s="17">
        <f>SUM(D714:E714)</f>
        <v>500000</v>
      </c>
      <c r="G714" s="17">
        <v>31956</v>
      </c>
      <c r="H714" s="17"/>
      <c r="I714" s="17">
        <f>SUM(G714:H714)</f>
        <v>31956</v>
      </c>
    </row>
    <row r="715" spans="1:9" ht="12.75">
      <c r="A715" s="44"/>
      <c r="B715" s="81"/>
      <c r="C715" s="65" t="s">
        <v>69</v>
      </c>
      <c r="D715" s="17">
        <f>3820000+500000</f>
        <v>4320000</v>
      </c>
      <c r="E715" s="17"/>
      <c r="F715" s="17">
        <f>SUM(D715:E715)</f>
        <v>4320000</v>
      </c>
      <c r="G715" s="17">
        <v>276098</v>
      </c>
      <c r="H715" s="17"/>
      <c r="I715" s="17">
        <f>SUM(G715:H715)</f>
        <v>276098</v>
      </c>
    </row>
    <row r="716" spans="1:9" ht="12.75">
      <c r="A716" s="44"/>
      <c r="B716" s="81"/>
      <c r="C716" s="65"/>
      <c r="D716" s="17"/>
      <c r="E716" s="17"/>
      <c r="F716" s="17"/>
      <c r="G716" s="17"/>
      <c r="H716" s="17"/>
      <c r="I716" s="17"/>
    </row>
    <row r="717" spans="1:9" ht="12.75">
      <c r="A717" s="82" t="s">
        <v>522</v>
      </c>
      <c r="B717" s="83"/>
      <c r="C717" s="77" t="s">
        <v>15</v>
      </c>
      <c r="D717" s="16">
        <f>SUM(D722)</f>
        <v>400000</v>
      </c>
      <c r="E717" s="16">
        <f>SUM(E722)</f>
        <v>0</v>
      </c>
      <c r="F717" s="16">
        <f>SUM(D717:E717)</f>
        <v>400000</v>
      </c>
      <c r="G717" s="16">
        <f>SUM(G722)</f>
        <v>25565</v>
      </c>
      <c r="H717" s="16">
        <f>SUM(H722)</f>
        <v>0</v>
      </c>
      <c r="I717" s="16">
        <f>SUM(G717:H717)</f>
        <v>25565</v>
      </c>
    </row>
    <row r="718" spans="1:9" ht="25.5">
      <c r="A718" s="89" t="s">
        <v>566</v>
      </c>
      <c r="B718" s="88">
        <v>10401</v>
      </c>
      <c r="C718" s="63" t="s">
        <v>585</v>
      </c>
      <c r="D718" s="18"/>
      <c r="E718" s="18"/>
      <c r="F718" s="18"/>
      <c r="G718" s="18"/>
      <c r="H718" s="18"/>
      <c r="I718" s="18"/>
    </row>
    <row r="719" spans="1:9" ht="12.75">
      <c r="A719" s="44"/>
      <c r="B719" s="81"/>
      <c r="C719" s="77" t="s">
        <v>64</v>
      </c>
      <c r="D719" s="16">
        <f>SUM(D720:D720)</f>
        <v>400000</v>
      </c>
      <c r="E719" s="16">
        <f>SUM(E720:E720)</f>
        <v>0</v>
      </c>
      <c r="F719" s="16">
        <f>SUM(D719:E719)</f>
        <v>400000</v>
      </c>
      <c r="G719" s="16">
        <f>SUM(G720:G720)</f>
        <v>25565</v>
      </c>
      <c r="H719" s="16">
        <f>SUM(H720:H720)</f>
        <v>0</v>
      </c>
      <c r="I719" s="16">
        <f>SUM(G719:H719)</f>
        <v>25565</v>
      </c>
    </row>
    <row r="720" spans="1:9" ht="12.75">
      <c r="A720" s="44"/>
      <c r="B720" s="81"/>
      <c r="C720" s="65" t="s">
        <v>66</v>
      </c>
      <c r="D720" s="17">
        <f>SUM(D722)</f>
        <v>400000</v>
      </c>
      <c r="E720" s="17"/>
      <c r="F720" s="17">
        <f>SUM(D720:E720)</f>
        <v>400000</v>
      </c>
      <c r="G720" s="17">
        <f>SUM(G722)</f>
        <v>25565</v>
      </c>
      <c r="H720" s="17"/>
      <c r="I720" s="17">
        <f>SUM(G720:H720)</f>
        <v>25565</v>
      </c>
    </row>
    <row r="721" spans="1:9" ht="12.75">
      <c r="A721" s="44"/>
      <c r="B721" s="81"/>
      <c r="C721" s="65"/>
      <c r="D721" s="17"/>
      <c r="E721" s="17"/>
      <c r="F721" s="17"/>
      <c r="G721" s="17"/>
      <c r="H721" s="17"/>
      <c r="I721" s="17"/>
    </row>
    <row r="722" spans="1:9" ht="12.75">
      <c r="A722" s="44"/>
      <c r="B722" s="81"/>
      <c r="C722" s="77" t="s">
        <v>65</v>
      </c>
      <c r="D722" s="16">
        <f>SUM(D723:D723)</f>
        <v>400000</v>
      </c>
      <c r="E722" s="16">
        <f>SUM(E723:E723)</f>
        <v>0</v>
      </c>
      <c r="F722" s="16">
        <f>SUM(D722:E722)</f>
        <v>400000</v>
      </c>
      <c r="G722" s="16">
        <f>SUM(G723:G723)</f>
        <v>25565</v>
      </c>
      <c r="H722" s="16">
        <f>SUM(H723:H723)</f>
        <v>0</v>
      </c>
      <c r="I722" s="16">
        <f>SUM(G722:H722)</f>
        <v>25565</v>
      </c>
    </row>
    <row r="723" spans="1:9" ht="12.75">
      <c r="A723" s="44"/>
      <c r="B723" s="81"/>
      <c r="C723" s="65" t="s">
        <v>69</v>
      </c>
      <c r="D723" s="17">
        <v>400000</v>
      </c>
      <c r="E723" s="17"/>
      <c r="F723" s="17">
        <f>SUM(D723:E723)</f>
        <v>400000</v>
      </c>
      <c r="G723" s="17">
        <v>25565</v>
      </c>
      <c r="H723" s="17"/>
      <c r="I723" s="17">
        <f>SUM(G723:H723)</f>
        <v>25565</v>
      </c>
    </row>
    <row r="724" spans="1:9" ht="12.75">
      <c r="A724" s="44"/>
      <c r="B724" s="81"/>
      <c r="C724" s="65"/>
      <c r="D724" s="17"/>
      <c r="E724" s="17"/>
      <c r="F724" s="17"/>
      <c r="G724" s="17"/>
      <c r="H724" s="17"/>
      <c r="I724" s="17"/>
    </row>
    <row r="725" spans="1:9" ht="12.75">
      <c r="A725" s="82" t="s">
        <v>324</v>
      </c>
      <c r="B725" s="83"/>
      <c r="C725" s="77" t="s">
        <v>169</v>
      </c>
      <c r="D725" s="17"/>
      <c r="E725" s="17"/>
      <c r="F725" s="17"/>
      <c r="G725" s="17"/>
      <c r="H725" s="17"/>
      <c r="I725" s="17"/>
    </row>
    <row r="726" spans="1:9" ht="12.75">
      <c r="A726" s="45"/>
      <c r="B726" s="81"/>
      <c r="C726" s="77" t="s">
        <v>64</v>
      </c>
      <c r="D726" s="16">
        <f>SUM(D732,D739,D747,D754)</f>
        <v>205159894</v>
      </c>
      <c r="E726" s="16">
        <f>SUM(E732,E739,E747,E754)</f>
        <v>0</v>
      </c>
      <c r="F726" s="16">
        <f>SUM(D726:E726)</f>
        <v>205159894</v>
      </c>
      <c r="G726" s="16">
        <f>SUM(G732,G739,G747,G754)</f>
        <v>13112108</v>
      </c>
      <c r="H726" s="16">
        <f>SUM(H732,H739,H747,H754)</f>
        <v>0</v>
      </c>
      <c r="I726" s="16">
        <f>SUM(G726:H726)</f>
        <v>13112108</v>
      </c>
    </row>
    <row r="727" spans="1:9" ht="12.75">
      <c r="A727" s="45"/>
      <c r="B727" s="81"/>
      <c r="C727" s="77" t="s">
        <v>65</v>
      </c>
      <c r="D727" s="16">
        <f>SUM(D728:D729)</f>
        <v>205159894</v>
      </c>
      <c r="E727" s="16">
        <f>SUM(E728:E729)</f>
        <v>0</v>
      </c>
      <c r="F727" s="16">
        <f>SUM(D727:E727)</f>
        <v>205159894</v>
      </c>
      <c r="G727" s="16">
        <f>SUM(G728:G729)</f>
        <v>13112108</v>
      </c>
      <c r="H727" s="16">
        <f>SUM(H728:H729)</f>
        <v>0</v>
      </c>
      <c r="I727" s="16">
        <f>SUM(G727:H727)</f>
        <v>13112108</v>
      </c>
    </row>
    <row r="728" spans="1:9" ht="12.75">
      <c r="A728" s="45"/>
      <c r="B728" s="81"/>
      <c r="C728" s="65" t="s">
        <v>60</v>
      </c>
      <c r="D728" s="17">
        <f>SUM(D736,D744,D751)</f>
        <v>28027600</v>
      </c>
      <c r="E728" s="17">
        <f>SUM(E736,E744,E751)</f>
        <v>0</v>
      </c>
      <c r="F728" s="17">
        <f>SUM(D728:E728)</f>
        <v>28027600</v>
      </c>
      <c r="G728" s="17">
        <f>SUM(G736,G744,G751)</f>
        <v>1791291</v>
      </c>
      <c r="H728" s="17">
        <f>SUM(H736,H744,H751)</f>
        <v>0</v>
      </c>
      <c r="I728" s="17">
        <f>SUM(G728:H728)</f>
        <v>1791291</v>
      </c>
    </row>
    <row r="729" spans="1:9" ht="25.5">
      <c r="A729" s="45"/>
      <c r="B729" s="81"/>
      <c r="C729" s="65" t="s">
        <v>708</v>
      </c>
      <c r="D729" s="17">
        <f>SUM(D759)</f>
        <v>177132294</v>
      </c>
      <c r="E729" s="17">
        <f>SUM(E759)</f>
        <v>0</v>
      </c>
      <c r="F729" s="17">
        <f>SUM(D729:E729)</f>
        <v>177132294</v>
      </c>
      <c r="G729" s="17">
        <f>SUM(G759)</f>
        <v>11320817</v>
      </c>
      <c r="H729" s="17">
        <f>SUM(H759)</f>
        <v>0</v>
      </c>
      <c r="I729" s="17">
        <f>SUM(G729:H729)</f>
        <v>11320817</v>
      </c>
    </row>
    <row r="730" spans="1:9" ht="12.75">
      <c r="A730" s="82" t="s">
        <v>325</v>
      </c>
      <c r="B730" s="81"/>
      <c r="C730" s="77" t="s">
        <v>8</v>
      </c>
      <c r="D730" s="16">
        <f>SUM(D735,D743,D750,D758)</f>
        <v>205159894</v>
      </c>
      <c r="E730" s="16">
        <f>SUM(E735,E750,E758)</f>
        <v>0</v>
      </c>
      <c r="F730" s="16">
        <f>SUM(D730:E730)</f>
        <v>205159894</v>
      </c>
      <c r="G730" s="16">
        <f>SUM(G735,G743,G750,G758)</f>
        <v>13112108</v>
      </c>
      <c r="H730" s="16">
        <f>SUM(H735,H750,H758)</f>
        <v>0</v>
      </c>
      <c r="I730" s="16">
        <f>SUM(G730:H730)</f>
        <v>13112108</v>
      </c>
    </row>
    <row r="731" spans="1:9" ht="12.75">
      <c r="A731" s="89" t="s">
        <v>326</v>
      </c>
      <c r="B731" s="88" t="s">
        <v>72</v>
      </c>
      <c r="C731" s="63" t="s">
        <v>81</v>
      </c>
      <c r="D731" s="18"/>
      <c r="E731" s="18"/>
      <c r="F731" s="18"/>
      <c r="G731" s="18"/>
      <c r="H731" s="18"/>
      <c r="I731" s="18"/>
    </row>
    <row r="732" spans="1:9" ht="12.75">
      <c r="A732" s="44"/>
      <c r="B732" s="81"/>
      <c r="C732" s="77" t="s">
        <v>64</v>
      </c>
      <c r="D732" s="16">
        <f>SUM(D733)</f>
        <v>3440600</v>
      </c>
      <c r="E732" s="16">
        <f>SUM(E733)</f>
        <v>0</v>
      </c>
      <c r="F732" s="16">
        <f>SUM(D732:E732)</f>
        <v>3440600</v>
      </c>
      <c r="G732" s="16">
        <f>SUM(G733)</f>
        <v>219895</v>
      </c>
      <c r="H732" s="16">
        <f>SUM(H733)</f>
        <v>0</v>
      </c>
      <c r="I732" s="16">
        <f>SUM(G732:H732)</f>
        <v>219895</v>
      </c>
    </row>
    <row r="733" spans="1:9" ht="12.75">
      <c r="A733" s="44"/>
      <c r="B733" s="81"/>
      <c r="C733" s="65" t="s">
        <v>66</v>
      </c>
      <c r="D733" s="17">
        <f>SUM(D735)</f>
        <v>3440600</v>
      </c>
      <c r="E733" s="17"/>
      <c r="F733" s="17">
        <f>SUM(D733:E733)</f>
        <v>3440600</v>
      </c>
      <c r="G733" s="17">
        <f>SUM(G735)</f>
        <v>219895</v>
      </c>
      <c r="H733" s="17"/>
      <c r="I733" s="17">
        <f>SUM(G733:H733)</f>
        <v>219895</v>
      </c>
    </row>
    <row r="734" spans="1:9" ht="12.75">
      <c r="A734" s="44"/>
      <c r="B734" s="81"/>
      <c r="C734" s="65"/>
      <c r="D734" s="17"/>
      <c r="E734" s="17"/>
      <c r="F734" s="17"/>
      <c r="G734" s="17"/>
      <c r="H734" s="17"/>
      <c r="I734" s="17"/>
    </row>
    <row r="735" spans="1:9" ht="12.75">
      <c r="A735" s="44"/>
      <c r="B735" s="81"/>
      <c r="C735" s="77" t="s">
        <v>65</v>
      </c>
      <c r="D735" s="16">
        <f>SUM(D736:D736)</f>
        <v>3440600</v>
      </c>
      <c r="E735" s="16">
        <f>SUM(E736:E736)</f>
        <v>0</v>
      </c>
      <c r="F735" s="16">
        <f>SUM(D735:E735)</f>
        <v>3440600</v>
      </c>
      <c r="G735" s="16">
        <f>SUM(G736:G736)</f>
        <v>219895</v>
      </c>
      <c r="H735" s="16">
        <f>SUM(H736:H736)</f>
        <v>0</v>
      </c>
      <c r="I735" s="16">
        <f>SUM(G735:H735)</f>
        <v>219895</v>
      </c>
    </row>
    <row r="736" spans="1:9" ht="12.75">
      <c r="A736" s="44"/>
      <c r="B736" s="81"/>
      <c r="C736" s="65" t="s">
        <v>67</v>
      </c>
      <c r="D736" s="17">
        <v>3440600</v>
      </c>
      <c r="E736" s="17"/>
      <c r="F736" s="17">
        <f>SUM(D736:E736)</f>
        <v>3440600</v>
      </c>
      <c r="G736" s="17">
        <v>219895</v>
      </c>
      <c r="H736" s="17"/>
      <c r="I736" s="17">
        <f>SUM(G736:H736)</f>
        <v>219895</v>
      </c>
    </row>
    <row r="737" spans="1:9" ht="12.75">
      <c r="A737" s="44"/>
      <c r="B737" s="81"/>
      <c r="C737" s="65"/>
      <c r="D737" s="17"/>
      <c r="E737" s="17"/>
      <c r="F737" s="17"/>
      <c r="G737" s="17"/>
      <c r="H737" s="17"/>
      <c r="I737" s="17"/>
    </row>
    <row r="738" spans="1:9" ht="25.5">
      <c r="A738" s="45" t="s">
        <v>482</v>
      </c>
      <c r="B738" s="88" t="s">
        <v>209</v>
      </c>
      <c r="C738" s="63" t="s">
        <v>550</v>
      </c>
      <c r="D738" s="18"/>
      <c r="E738" s="18"/>
      <c r="F738" s="18"/>
      <c r="G738" s="18"/>
      <c r="H738" s="18"/>
      <c r="I738" s="18"/>
    </row>
    <row r="739" spans="1:9" ht="12.75">
      <c r="A739" s="44"/>
      <c r="B739" s="81"/>
      <c r="C739" s="77" t="s">
        <v>64</v>
      </c>
      <c r="D739" s="16">
        <f>SUM(D740)</f>
        <v>5808000</v>
      </c>
      <c r="E739" s="16">
        <f>SUM(E740)</f>
        <v>0</v>
      </c>
      <c r="F739" s="16">
        <f>SUM(D739:E739)</f>
        <v>5808000</v>
      </c>
      <c r="G739" s="16">
        <f>SUM(G740)</f>
        <v>371199</v>
      </c>
      <c r="H739" s="16">
        <f>SUM(H740)</f>
        <v>0</v>
      </c>
      <c r="I739" s="16">
        <f>SUM(G739:H739)</f>
        <v>371199</v>
      </c>
    </row>
    <row r="740" spans="1:9" ht="12.75">
      <c r="A740" s="44"/>
      <c r="B740" s="81"/>
      <c r="C740" s="65" t="s">
        <v>66</v>
      </c>
      <c r="D740" s="17">
        <f>SUM(D743)</f>
        <v>5808000</v>
      </c>
      <c r="E740" s="17"/>
      <c r="F740" s="17">
        <f>SUM(D740:E740)</f>
        <v>5808000</v>
      </c>
      <c r="G740" s="17">
        <f>SUM(G743)</f>
        <v>371199</v>
      </c>
      <c r="H740" s="17"/>
      <c r="I740" s="17">
        <f>SUM(G740:H740)</f>
        <v>371199</v>
      </c>
    </row>
    <row r="741" spans="1:9" ht="12.75">
      <c r="A741" s="44"/>
      <c r="B741" s="81"/>
      <c r="C741" s="65" t="s">
        <v>420</v>
      </c>
      <c r="D741" s="17">
        <v>5808000</v>
      </c>
      <c r="E741" s="17"/>
      <c r="F741" s="17">
        <f>SUM(D741:E741)</f>
        <v>5808000</v>
      </c>
      <c r="G741" s="17">
        <v>371199</v>
      </c>
      <c r="H741" s="17"/>
      <c r="I741" s="17">
        <f>SUM(G741:H741)</f>
        <v>371199</v>
      </c>
    </row>
    <row r="742" spans="1:9" ht="12.75">
      <c r="A742" s="44"/>
      <c r="B742" s="81"/>
      <c r="C742" s="65"/>
      <c r="D742" s="17"/>
      <c r="E742" s="17"/>
      <c r="F742" s="17"/>
      <c r="G742" s="17"/>
      <c r="H742" s="17"/>
      <c r="I742" s="17"/>
    </row>
    <row r="743" spans="1:9" ht="12.75">
      <c r="A743" s="44"/>
      <c r="B743" s="81"/>
      <c r="C743" s="77" t="s">
        <v>65</v>
      </c>
      <c r="D743" s="16">
        <f>SUM(D744:D744)</f>
        <v>5808000</v>
      </c>
      <c r="E743" s="16">
        <f>SUM(E744:E744)</f>
        <v>0</v>
      </c>
      <c r="F743" s="16">
        <f>SUM(D743:E743)</f>
        <v>5808000</v>
      </c>
      <c r="G743" s="16">
        <f>SUM(G744:G744)</f>
        <v>371199</v>
      </c>
      <c r="H743" s="16">
        <f>SUM(H744:H744)</f>
        <v>0</v>
      </c>
      <c r="I743" s="16">
        <f>SUM(G743:H743)</f>
        <v>371199</v>
      </c>
    </row>
    <row r="744" spans="1:9" ht="12.75">
      <c r="A744" s="44"/>
      <c r="B744" s="81"/>
      <c r="C744" s="65" t="s">
        <v>67</v>
      </c>
      <c r="D744" s="17">
        <v>5808000</v>
      </c>
      <c r="E744" s="17"/>
      <c r="F744" s="17">
        <f>SUM(D744:E744)</f>
        <v>5808000</v>
      </c>
      <c r="G744" s="17">
        <v>371199</v>
      </c>
      <c r="H744" s="17"/>
      <c r="I744" s="17">
        <f>SUM(G744:H744)</f>
        <v>371199</v>
      </c>
    </row>
    <row r="745" spans="1:9" ht="12.75">
      <c r="A745" s="44"/>
      <c r="B745" s="81"/>
      <c r="C745" s="65"/>
      <c r="D745" s="17"/>
      <c r="E745" s="17"/>
      <c r="F745" s="17"/>
      <c r="G745" s="17"/>
      <c r="H745" s="17"/>
      <c r="I745" s="17"/>
    </row>
    <row r="746" spans="1:9" ht="12.75">
      <c r="A746" s="89" t="s">
        <v>483</v>
      </c>
      <c r="B746" s="88" t="s">
        <v>148</v>
      </c>
      <c r="C746" s="63" t="s">
        <v>149</v>
      </c>
      <c r="D746" s="18"/>
      <c r="E746" s="18"/>
      <c r="F746" s="18"/>
      <c r="G746" s="18"/>
      <c r="H746" s="18"/>
      <c r="I746" s="18"/>
    </row>
    <row r="747" spans="1:9" ht="12.75">
      <c r="A747" s="44"/>
      <c r="B747" s="81"/>
      <c r="C747" s="77" t="s">
        <v>64</v>
      </c>
      <c r="D747" s="16">
        <f>SUM(D748)</f>
        <v>18779000</v>
      </c>
      <c r="E747" s="16">
        <f>SUM(E748)</f>
        <v>0</v>
      </c>
      <c r="F747" s="16">
        <f>SUM(D747:E747)</f>
        <v>18779000</v>
      </c>
      <c r="G747" s="16">
        <f>SUM(G748)</f>
        <v>1200197</v>
      </c>
      <c r="H747" s="16">
        <f>SUM(H748)</f>
        <v>0</v>
      </c>
      <c r="I747" s="16">
        <f>SUM(G747:H747)</f>
        <v>1200197</v>
      </c>
    </row>
    <row r="748" spans="1:9" ht="12.75">
      <c r="A748" s="44"/>
      <c r="B748" s="81"/>
      <c r="C748" s="65" t="s">
        <v>66</v>
      </c>
      <c r="D748" s="17">
        <f>SUM(D750)</f>
        <v>18779000</v>
      </c>
      <c r="E748" s="17"/>
      <c r="F748" s="17">
        <f>SUM(D748:E748)</f>
        <v>18779000</v>
      </c>
      <c r="G748" s="17">
        <f>SUM(G750)</f>
        <v>1200197</v>
      </c>
      <c r="H748" s="17"/>
      <c r="I748" s="17">
        <f>SUM(G748:H748)</f>
        <v>1200197</v>
      </c>
    </row>
    <row r="749" spans="1:9" ht="12.75">
      <c r="A749" s="44"/>
      <c r="B749" s="81"/>
      <c r="C749" s="65"/>
      <c r="D749" s="17"/>
      <c r="E749" s="17"/>
      <c r="F749" s="17"/>
      <c r="G749" s="17"/>
      <c r="H749" s="17"/>
      <c r="I749" s="17"/>
    </row>
    <row r="750" spans="1:9" ht="12.75">
      <c r="A750" s="44"/>
      <c r="B750" s="81"/>
      <c r="C750" s="77" t="s">
        <v>65</v>
      </c>
      <c r="D750" s="16">
        <f>SUM(D751:D751)</f>
        <v>18779000</v>
      </c>
      <c r="E750" s="16">
        <f>SUM(E751:E751)</f>
        <v>0</v>
      </c>
      <c r="F750" s="16">
        <f>SUM(D750:E750)</f>
        <v>18779000</v>
      </c>
      <c r="G750" s="16">
        <f>SUM(G751:G751)</f>
        <v>1200197</v>
      </c>
      <c r="H750" s="16">
        <f>SUM(H751:H751)</f>
        <v>0</v>
      </c>
      <c r="I750" s="16">
        <f>SUM(G750:H750)</f>
        <v>1200197</v>
      </c>
    </row>
    <row r="751" spans="1:9" ht="12.75">
      <c r="A751" s="44"/>
      <c r="B751" s="81"/>
      <c r="C751" s="65" t="s">
        <v>67</v>
      </c>
      <c r="D751" s="17">
        <v>18779000</v>
      </c>
      <c r="E751" s="17"/>
      <c r="F751" s="17">
        <f>SUM(D751:E751)</f>
        <v>18779000</v>
      </c>
      <c r="G751" s="17">
        <v>1200197</v>
      </c>
      <c r="H751" s="17"/>
      <c r="I751" s="17">
        <f>SUM(G751:H751)</f>
        <v>1200197</v>
      </c>
    </row>
    <row r="752" spans="1:9" ht="12.75">
      <c r="A752" s="44"/>
      <c r="B752" s="81"/>
      <c r="C752" s="65"/>
      <c r="D752" s="17"/>
      <c r="E752" s="17"/>
      <c r="F752" s="17"/>
      <c r="G752" s="17"/>
      <c r="H752" s="17"/>
      <c r="I752" s="17"/>
    </row>
    <row r="753" spans="1:9" ht="25.5">
      <c r="A753" s="89" t="s">
        <v>484</v>
      </c>
      <c r="B753" s="88" t="s">
        <v>148</v>
      </c>
      <c r="C753" s="63" t="s">
        <v>405</v>
      </c>
      <c r="D753" s="18"/>
      <c r="E753" s="18"/>
      <c r="F753" s="18"/>
      <c r="G753" s="18"/>
      <c r="H753" s="18"/>
      <c r="I753" s="18"/>
    </row>
    <row r="754" spans="1:9" ht="12.75">
      <c r="A754" s="44"/>
      <c r="B754" s="81"/>
      <c r="C754" s="77" t="s">
        <v>64</v>
      </c>
      <c r="D754" s="16">
        <f>SUM(D755)</f>
        <v>177132294</v>
      </c>
      <c r="E754" s="16">
        <f>SUM(E755)</f>
        <v>0</v>
      </c>
      <c r="F754" s="16">
        <f>SUM(D754:E754)</f>
        <v>177132294</v>
      </c>
      <c r="G754" s="16">
        <f>SUM(G755)</f>
        <v>11320817</v>
      </c>
      <c r="H754" s="16">
        <f>SUM(H755)</f>
        <v>0</v>
      </c>
      <c r="I754" s="16">
        <f>SUM(G754:H754)</f>
        <v>11320817</v>
      </c>
    </row>
    <row r="755" spans="1:9" ht="12.75">
      <c r="A755" s="44"/>
      <c r="B755" s="81"/>
      <c r="C755" s="65" t="s">
        <v>66</v>
      </c>
      <c r="D755" s="17">
        <f>SUM(D758)</f>
        <v>177132294</v>
      </c>
      <c r="E755" s="17"/>
      <c r="F755" s="17">
        <f>SUM(D755:E755)</f>
        <v>177132294</v>
      </c>
      <c r="G755" s="17">
        <f>SUM(G758)</f>
        <v>11320817</v>
      </c>
      <c r="H755" s="17"/>
      <c r="I755" s="17">
        <f>SUM(G755:H755)</f>
        <v>11320817</v>
      </c>
    </row>
    <row r="756" spans="1:9" ht="12.75">
      <c r="A756" s="44"/>
      <c r="B756" s="81"/>
      <c r="C756" s="65" t="s">
        <v>593</v>
      </c>
      <c r="D756" s="17">
        <v>2000000</v>
      </c>
      <c r="E756" s="17"/>
      <c r="F756" s="17">
        <f>SUM(D756:E756)</f>
        <v>2000000</v>
      </c>
      <c r="G756" s="17">
        <v>127823</v>
      </c>
      <c r="H756" s="17"/>
      <c r="I756" s="17">
        <f>SUM(G756:H756)</f>
        <v>127823</v>
      </c>
    </row>
    <row r="757" spans="1:9" ht="12.75">
      <c r="A757" s="44"/>
      <c r="B757" s="81"/>
      <c r="C757" s="65"/>
      <c r="D757" s="17"/>
      <c r="E757" s="17"/>
      <c r="F757" s="17"/>
      <c r="G757" s="17"/>
      <c r="H757" s="17"/>
      <c r="I757" s="17"/>
    </row>
    <row r="758" spans="1:9" ht="12.75">
      <c r="A758" s="44"/>
      <c r="B758" s="81"/>
      <c r="C758" s="77" t="s">
        <v>65</v>
      </c>
      <c r="D758" s="16">
        <f>SUM(D759:D759)</f>
        <v>177132294</v>
      </c>
      <c r="E758" s="16">
        <f>SUM(E759:E759)</f>
        <v>0</v>
      </c>
      <c r="F758" s="16">
        <f>SUM(D758:E758)</f>
        <v>177132294</v>
      </c>
      <c r="G758" s="16">
        <f>SUM(G759:G759)</f>
        <v>11320817</v>
      </c>
      <c r="H758" s="16">
        <f>SUM(H759:H759)</f>
        <v>0</v>
      </c>
      <c r="I758" s="16">
        <f>SUM(G758:H758)</f>
        <v>11320817</v>
      </c>
    </row>
    <row r="759" spans="1:9" ht="12.75">
      <c r="A759" s="44"/>
      <c r="B759" s="81"/>
      <c r="C759" s="65" t="s">
        <v>709</v>
      </c>
      <c r="D759" s="17">
        <v>177132294</v>
      </c>
      <c r="E759" s="17"/>
      <c r="F759" s="17">
        <f>SUM(D759:E759)</f>
        <v>177132294</v>
      </c>
      <c r="G759" s="17">
        <v>11320817</v>
      </c>
      <c r="H759" s="17"/>
      <c r="I759" s="17">
        <f>SUM(G759:H759)</f>
        <v>11320817</v>
      </c>
    </row>
    <row r="760" spans="1:9" ht="12.75">
      <c r="A760" s="44"/>
      <c r="B760" s="81"/>
      <c r="C760" s="65"/>
      <c r="D760" s="17"/>
      <c r="E760" s="17"/>
      <c r="F760" s="17"/>
      <c r="G760" s="17"/>
      <c r="H760" s="17"/>
      <c r="I760" s="17"/>
    </row>
    <row r="761" spans="1:9" ht="12.75">
      <c r="A761" s="82" t="s">
        <v>327</v>
      </c>
      <c r="B761" s="83"/>
      <c r="C761" s="77" t="s">
        <v>117</v>
      </c>
      <c r="D761" s="17"/>
      <c r="E761" s="17"/>
      <c r="F761" s="17"/>
      <c r="G761" s="17"/>
      <c r="H761" s="17"/>
      <c r="I761" s="17"/>
    </row>
    <row r="762" spans="1:9" ht="12.75">
      <c r="A762" s="45"/>
      <c r="B762" s="81"/>
      <c r="C762" s="77" t="s">
        <v>64</v>
      </c>
      <c r="D762" s="16">
        <f>SUM(D768,D776,D783,D793,D801,D810,D819,D827,D834,D842,D849,D856,D864,D872)</f>
        <v>115085500</v>
      </c>
      <c r="E762" s="16">
        <f>SUM(E768,E776,E783,E793,E801,E810,E819,E827,E834,E842,E849,E856,E864,E872)</f>
        <v>12359000</v>
      </c>
      <c r="F762" s="16">
        <f>SUM(D762:E762)</f>
        <v>127444500</v>
      </c>
      <c r="G762" s="16">
        <f>SUM(G768,G776,G783,G793,G801,G810,G819,G827,G834,G842,G849,G856,G864,G872)</f>
        <v>7355306</v>
      </c>
      <c r="H762" s="16">
        <f>SUM(H768,H776,H783,H793,H801,H810,H819,H827,H834,H842,H849,H856,H864,H872)</f>
        <v>789887</v>
      </c>
      <c r="I762" s="16">
        <f>SUM(G762:H762)</f>
        <v>8145193</v>
      </c>
    </row>
    <row r="763" spans="1:9" ht="12.75">
      <c r="A763" s="45"/>
      <c r="B763" s="81"/>
      <c r="C763" s="77" t="s">
        <v>65</v>
      </c>
      <c r="D763" s="16">
        <f>SUM(D764:D765)</f>
        <v>115085500</v>
      </c>
      <c r="E763" s="16">
        <f>SUM(E764:E765)</f>
        <v>12359000</v>
      </c>
      <c r="F763" s="16">
        <f>SUM(D763:E763)</f>
        <v>127444500</v>
      </c>
      <c r="G763" s="16">
        <f>SUM(G764:G765)</f>
        <v>7355306</v>
      </c>
      <c r="H763" s="16">
        <f>SUM(H764:H765)</f>
        <v>789887</v>
      </c>
      <c r="I763" s="16">
        <f>SUM(G763:H763)</f>
        <v>8145193</v>
      </c>
    </row>
    <row r="764" spans="1:9" ht="12.75">
      <c r="A764" s="45"/>
      <c r="B764" s="81"/>
      <c r="C764" s="65" t="s">
        <v>60</v>
      </c>
      <c r="D764" s="17">
        <f>SUM(D772,D780,D790,D798,D807,D815,D824,D831,D839,D846,D853,D861,D869,D876)</f>
        <v>115085500</v>
      </c>
      <c r="E764" s="17">
        <f>SUM(E772,E780,E790,E798,E807,E815,E824,E831,E839,E846,E853,E861,E869,E876)</f>
        <v>12219000</v>
      </c>
      <c r="F764" s="17">
        <f>SUM(D764:E764)</f>
        <v>127304500</v>
      </c>
      <c r="G764" s="17">
        <f>SUM(G772,G780,G790,G798,G807,G815,G824,G831,G839,G846,G853,G861,G869,G876)</f>
        <v>7355306</v>
      </c>
      <c r="H764" s="17">
        <f>SUM(H772,H780,H790,H798,H807,H815,H824,H831,H839,H846,H853,H861,H869,H876)</f>
        <v>780939</v>
      </c>
      <c r="I764" s="17">
        <f>SUM(G764:H764)</f>
        <v>8136245</v>
      </c>
    </row>
    <row r="765" spans="1:9" ht="12.75">
      <c r="A765" s="45"/>
      <c r="B765" s="81"/>
      <c r="C765" s="65" t="s">
        <v>430</v>
      </c>
      <c r="D765" s="17">
        <f>SUM(D816)</f>
        <v>0</v>
      </c>
      <c r="E765" s="17">
        <f>SUM(E816)</f>
        <v>140000</v>
      </c>
      <c r="F765" s="17">
        <f>SUM(D765:E765)</f>
        <v>140000</v>
      </c>
      <c r="G765" s="17">
        <f>SUM(G816)</f>
        <v>0</v>
      </c>
      <c r="H765" s="17">
        <f>SUM(H816)</f>
        <v>8948</v>
      </c>
      <c r="I765" s="17">
        <f>SUM(G765:H765)</f>
        <v>8948</v>
      </c>
    </row>
    <row r="766" spans="1:9" ht="12.75">
      <c r="A766" s="82" t="s">
        <v>328</v>
      </c>
      <c r="B766" s="81"/>
      <c r="C766" s="77" t="s">
        <v>8</v>
      </c>
      <c r="D766" s="16">
        <f>SUM(D771)</f>
        <v>10010000</v>
      </c>
      <c r="E766" s="16">
        <f>SUM(E771)</f>
        <v>0</v>
      </c>
      <c r="F766" s="16">
        <f>SUM(D766:E766)</f>
        <v>10010000</v>
      </c>
      <c r="G766" s="16">
        <f>SUM(G771)</f>
        <v>639757</v>
      </c>
      <c r="H766" s="16">
        <f>SUM(H771)</f>
        <v>0</v>
      </c>
      <c r="I766" s="16">
        <f>SUM(G766:H766)</f>
        <v>639757</v>
      </c>
    </row>
    <row r="767" spans="1:9" ht="12.75">
      <c r="A767" s="89" t="s">
        <v>329</v>
      </c>
      <c r="B767" s="88" t="s">
        <v>72</v>
      </c>
      <c r="C767" s="63" t="s">
        <v>81</v>
      </c>
      <c r="D767" s="18"/>
      <c r="E767" s="18"/>
      <c r="F767" s="18"/>
      <c r="G767" s="18"/>
      <c r="H767" s="18"/>
      <c r="I767" s="18"/>
    </row>
    <row r="768" spans="1:9" ht="12.75">
      <c r="A768" s="44"/>
      <c r="B768" s="81"/>
      <c r="C768" s="77" t="s">
        <v>64</v>
      </c>
      <c r="D768" s="16">
        <f>SUM(D769)</f>
        <v>10010000</v>
      </c>
      <c r="E768" s="16">
        <f>SUM(E769)</f>
        <v>0</v>
      </c>
      <c r="F768" s="16">
        <f>SUM(D768:E768)</f>
        <v>10010000</v>
      </c>
      <c r="G768" s="16">
        <f>SUM(G769)</f>
        <v>639757</v>
      </c>
      <c r="H768" s="16">
        <f>SUM(H769)</f>
        <v>0</v>
      </c>
      <c r="I768" s="16">
        <f>SUM(G768:H768)</f>
        <v>639757</v>
      </c>
    </row>
    <row r="769" spans="1:9" ht="12.75">
      <c r="A769" s="44"/>
      <c r="B769" s="81"/>
      <c r="C769" s="65" t="s">
        <v>66</v>
      </c>
      <c r="D769" s="17">
        <f>SUM(D771)</f>
        <v>10010000</v>
      </c>
      <c r="E769" s="17"/>
      <c r="F769" s="17">
        <f>SUM(D769:E769)</f>
        <v>10010000</v>
      </c>
      <c r="G769" s="17">
        <f>SUM(G771)</f>
        <v>639757</v>
      </c>
      <c r="H769" s="17"/>
      <c r="I769" s="17">
        <f>SUM(G769:H769)</f>
        <v>639757</v>
      </c>
    </row>
    <row r="770" spans="1:9" ht="12.75">
      <c r="A770" s="44"/>
      <c r="B770" s="81"/>
      <c r="C770" s="65"/>
      <c r="D770" s="17"/>
      <c r="E770" s="17"/>
      <c r="F770" s="17"/>
      <c r="G770" s="17"/>
      <c r="H770" s="17"/>
      <c r="I770" s="17"/>
    </row>
    <row r="771" spans="1:9" ht="12.75">
      <c r="A771" s="44"/>
      <c r="B771" s="81"/>
      <c r="C771" s="77" t="s">
        <v>65</v>
      </c>
      <c r="D771" s="16">
        <f>SUM(D772:D772)</f>
        <v>10010000</v>
      </c>
      <c r="E771" s="16">
        <f>SUM(E772:E772)</f>
        <v>0</v>
      </c>
      <c r="F771" s="16">
        <f>SUM(D771:E771)</f>
        <v>10010000</v>
      </c>
      <c r="G771" s="16">
        <f>SUM(G772:G772)</f>
        <v>639757</v>
      </c>
      <c r="H771" s="16">
        <f>SUM(H772:H772)</f>
        <v>0</v>
      </c>
      <c r="I771" s="16">
        <f>SUM(G771:H771)</f>
        <v>639757</v>
      </c>
    </row>
    <row r="772" spans="1:9" ht="12.75">
      <c r="A772" s="44"/>
      <c r="B772" s="81"/>
      <c r="C772" s="65" t="s">
        <v>67</v>
      </c>
      <c r="D772" s="17">
        <v>10010000</v>
      </c>
      <c r="E772" s="17"/>
      <c r="F772" s="17">
        <f>SUM(D772:E772)</f>
        <v>10010000</v>
      </c>
      <c r="G772" s="17">
        <v>639757</v>
      </c>
      <c r="H772" s="17"/>
      <c r="I772" s="17">
        <f>SUM(G772:H772)</f>
        <v>639757</v>
      </c>
    </row>
    <row r="773" spans="1:9" ht="12.75">
      <c r="A773" s="44"/>
      <c r="B773" s="81"/>
      <c r="C773" s="65"/>
      <c r="D773" s="17"/>
      <c r="E773" s="17"/>
      <c r="F773" s="17"/>
      <c r="G773" s="17"/>
      <c r="H773" s="17"/>
      <c r="I773" s="17"/>
    </row>
    <row r="774" spans="1:9" ht="12.75">
      <c r="A774" s="82" t="s">
        <v>330</v>
      </c>
      <c r="B774" s="83"/>
      <c r="C774" s="77" t="s">
        <v>15</v>
      </c>
      <c r="D774" s="16">
        <f>SUM(D779,D789,D797,D806,D814,D823,D830,D838,D845,D852,D860,D868,D875)</f>
        <v>105075500</v>
      </c>
      <c r="E774" s="16">
        <f>SUM(E779,E789,E797,E806,E814,E823,E830,E838,E845,E852,E860,E868,E875)</f>
        <v>12359000</v>
      </c>
      <c r="F774" s="16">
        <f>SUM(F779,F789,F797,F806,F814,F823,F830,F838,F845,F852,F860,F868,F875)</f>
        <v>117434500</v>
      </c>
      <c r="G774" s="16">
        <f>SUM(G779,G789,G797,G806,G814,G823,G830,G838,G845,G852,G860,G868,G875)</f>
        <v>6715549</v>
      </c>
      <c r="H774" s="16">
        <f>SUM(H779,H789,H797,H806,H814,H823,H830,H838,H845,H852,H860,H868,H875)</f>
        <v>789887</v>
      </c>
      <c r="I774" s="16">
        <f>SUM(G774:H774)</f>
        <v>7505436</v>
      </c>
    </row>
    <row r="775" spans="1:9" ht="25.5">
      <c r="A775" s="89" t="s">
        <v>331</v>
      </c>
      <c r="B775" s="88">
        <v>10120</v>
      </c>
      <c r="C775" s="63" t="s">
        <v>429</v>
      </c>
      <c r="D775" s="18"/>
      <c r="E775" s="18"/>
      <c r="F775" s="18"/>
      <c r="G775" s="18"/>
      <c r="H775" s="18"/>
      <c r="I775" s="18"/>
    </row>
    <row r="776" spans="1:9" ht="12.75">
      <c r="A776" s="44"/>
      <c r="B776" s="81"/>
      <c r="C776" s="77" t="s">
        <v>64</v>
      </c>
      <c r="D776" s="16">
        <f>SUM(D777)</f>
        <v>5146000</v>
      </c>
      <c r="E776" s="16">
        <f>SUM(E777)</f>
        <v>0</v>
      </c>
      <c r="F776" s="16">
        <f>SUM(D776:E776)</f>
        <v>5146000</v>
      </c>
      <c r="G776" s="16">
        <f>SUM(G777)</f>
        <v>328889</v>
      </c>
      <c r="H776" s="16">
        <f>SUM(H777)</f>
        <v>0</v>
      </c>
      <c r="I776" s="16">
        <f>SUM(G776:H776)</f>
        <v>328889</v>
      </c>
    </row>
    <row r="777" spans="1:9" ht="12.75">
      <c r="A777" s="44"/>
      <c r="B777" s="81"/>
      <c r="C777" s="65" t="s">
        <v>66</v>
      </c>
      <c r="D777" s="17">
        <f>SUM(D779)</f>
        <v>5146000</v>
      </c>
      <c r="E777" s="17"/>
      <c r="F777" s="17">
        <f>SUM(D777:E777)</f>
        <v>5146000</v>
      </c>
      <c r="G777" s="17">
        <f>SUM(G779)</f>
        <v>328889</v>
      </c>
      <c r="H777" s="17"/>
      <c r="I777" s="17">
        <f>SUM(G777:H777)</f>
        <v>328889</v>
      </c>
    </row>
    <row r="778" spans="1:9" ht="12.75">
      <c r="A778" s="44"/>
      <c r="B778" s="81"/>
      <c r="C778" s="65"/>
      <c r="D778" s="17"/>
      <c r="E778" s="17"/>
      <c r="F778" s="17"/>
      <c r="G778" s="17"/>
      <c r="H778" s="17"/>
      <c r="I778" s="17"/>
    </row>
    <row r="779" spans="1:9" ht="12.75">
      <c r="A779" s="44"/>
      <c r="B779" s="81"/>
      <c r="C779" s="77" t="s">
        <v>65</v>
      </c>
      <c r="D779" s="16">
        <f>SUM(D780:D780)</f>
        <v>5146000</v>
      </c>
      <c r="E779" s="16">
        <f>SUM(E780:E780)</f>
        <v>0</v>
      </c>
      <c r="F779" s="16">
        <f>SUM(D779:E779)</f>
        <v>5146000</v>
      </c>
      <c r="G779" s="16">
        <f>SUM(G780:G780)</f>
        <v>328889</v>
      </c>
      <c r="H779" s="16">
        <f>SUM(H780:H780)</f>
        <v>0</v>
      </c>
      <c r="I779" s="16">
        <f>SUM(G779:H779)</f>
        <v>328889</v>
      </c>
    </row>
    <row r="780" spans="1:9" ht="12.75">
      <c r="A780" s="44"/>
      <c r="B780" s="81"/>
      <c r="C780" s="65" t="s">
        <v>67</v>
      </c>
      <c r="D780" s="17">
        <v>5146000</v>
      </c>
      <c r="E780" s="17"/>
      <c r="F780" s="17">
        <f>SUM(D780:E780)</f>
        <v>5146000</v>
      </c>
      <c r="G780" s="17">
        <v>328889</v>
      </c>
      <c r="H780" s="17"/>
      <c r="I780" s="17">
        <f>SUM(G780:H780)</f>
        <v>328889</v>
      </c>
    </row>
    <row r="781" spans="1:9" ht="12.75">
      <c r="A781" s="44"/>
      <c r="B781" s="81"/>
      <c r="C781" s="65"/>
      <c r="D781" s="17"/>
      <c r="E781" s="17"/>
      <c r="F781" s="17"/>
      <c r="G781" s="17"/>
      <c r="H781" s="17"/>
      <c r="I781" s="17"/>
    </row>
    <row r="782" spans="1:9" ht="25.5">
      <c r="A782" s="89" t="s">
        <v>485</v>
      </c>
      <c r="B782" s="88">
        <v>10121</v>
      </c>
      <c r="C782" s="63" t="s">
        <v>428</v>
      </c>
      <c r="D782" s="18"/>
      <c r="E782" s="18"/>
      <c r="F782" s="18"/>
      <c r="G782" s="18"/>
      <c r="H782" s="18"/>
      <c r="I782" s="18"/>
    </row>
    <row r="783" spans="1:9" ht="12.75">
      <c r="A783" s="44"/>
      <c r="B783" s="81"/>
      <c r="C783" s="77" t="s">
        <v>64</v>
      </c>
      <c r="D783" s="16">
        <f>SUM(D784:D784)</f>
        <v>32949000</v>
      </c>
      <c r="E783" s="16">
        <f>SUM(E784:E784)</f>
        <v>0</v>
      </c>
      <c r="F783" s="16">
        <f>SUM(D783:E783)</f>
        <v>32949000</v>
      </c>
      <c r="G783" s="16">
        <f>SUM(G784:G784)</f>
        <v>2105826</v>
      </c>
      <c r="H783" s="16">
        <f>SUM(H784:H784)</f>
        <v>0</v>
      </c>
      <c r="I783" s="16">
        <f>SUM(G783:H783)</f>
        <v>2105826</v>
      </c>
    </row>
    <row r="784" spans="1:9" ht="12.75">
      <c r="A784" s="44"/>
      <c r="B784" s="81"/>
      <c r="C784" s="65" t="s">
        <v>66</v>
      </c>
      <c r="D784" s="17">
        <f>SUM(D789)</f>
        <v>32949000</v>
      </c>
      <c r="E784" s="17"/>
      <c r="F784" s="17">
        <f>SUM(D784:E784)</f>
        <v>32949000</v>
      </c>
      <c r="G784" s="17">
        <f>SUM(G789)</f>
        <v>2105826</v>
      </c>
      <c r="H784" s="17"/>
      <c r="I784" s="17">
        <f>SUM(G784:H784)</f>
        <v>2105826</v>
      </c>
    </row>
    <row r="785" spans="1:9" ht="12.75">
      <c r="A785" s="44"/>
      <c r="B785" s="81"/>
      <c r="C785" s="65" t="s">
        <v>420</v>
      </c>
      <c r="D785" s="17">
        <v>1900000</v>
      </c>
      <c r="E785" s="17"/>
      <c r="F785" s="17">
        <f>SUM(D785:E785)</f>
        <v>1900000</v>
      </c>
      <c r="G785" s="17">
        <v>121432</v>
      </c>
      <c r="H785" s="17"/>
      <c r="I785" s="17">
        <f>SUM(G785:H785)</f>
        <v>121432</v>
      </c>
    </row>
    <row r="786" spans="1:9" ht="25.5">
      <c r="A786" s="44"/>
      <c r="B786" s="81"/>
      <c r="C786" s="65" t="s">
        <v>591</v>
      </c>
      <c r="D786" s="17">
        <v>965000</v>
      </c>
      <c r="E786" s="17"/>
      <c r="F786" s="17">
        <f>SUM(D786:E786)</f>
        <v>965000</v>
      </c>
      <c r="G786" s="17">
        <v>61675</v>
      </c>
      <c r="H786" s="17"/>
      <c r="I786" s="17">
        <f>SUM(G786:H786)</f>
        <v>61675</v>
      </c>
    </row>
    <row r="787" spans="1:9" ht="12.75">
      <c r="A787" s="44"/>
      <c r="B787" s="81"/>
      <c r="C787" s="65" t="s">
        <v>592</v>
      </c>
      <c r="D787" s="17">
        <v>1605000</v>
      </c>
      <c r="E787" s="17"/>
      <c r="F787" s="17">
        <f>SUM(D787:E787)</f>
        <v>1605000</v>
      </c>
      <c r="G787" s="17">
        <v>102579</v>
      </c>
      <c r="H787" s="17"/>
      <c r="I787" s="17">
        <f>SUM(G787:H787)</f>
        <v>102579</v>
      </c>
    </row>
    <row r="788" spans="1:9" ht="12.75">
      <c r="A788" s="44"/>
      <c r="B788" s="81"/>
      <c r="C788" s="65"/>
      <c r="D788" s="17"/>
      <c r="E788" s="17"/>
      <c r="F788" s="17"/>
      <c r="G788" s="17"/>
      <c r="H788" s="17"/>
      <c r="I788" s="17"/>
    </row>
    <row r="789" spans="1:9" ht="12.75">
      <c r="A789" s="44"/>
      <c r="B789" s="81"/>
      <c r="C789" s="77" t="s">
        <v>65</v>
      </c>
      <c r="D789" s="16">
        <f>SUM(D790:D790)</f>
        <v>32949000</v>
      </c>
      <c r="E789" s="16">
        <f>SUM(E790:E790)</f>
        <v>0</v>
      </c>
      <c r="F789" s="16">
        <f>SUM(D789:E789)</f>
        <v>32949000</v>
      </c>
      <c r="G789" s="16">
        <f>SUM(G790:G790)</f>
        <v>2105826</v>
      </c>
      <c r="H789" s="16">
        <f>SUM(H790:H790)</f>
        <v>0</v>
      </c>
      <c r="I789" s="16">
        <f>SUM(G789:H789)</f>
        <v>2105826</v>
      </c>
    </row>
    <row r="790" spans="1:9" ht="12.75">
      <c r="A790" s="44"/>
      <c r="B790" s="81"/>
      <c r="C790" s="65" t="s">
        <v>67</v>
      </c>
      <c r="D790" s="17">
        <f>28479000+4470000</f>
        <v>32949000</v>
      </c>
      <c r="E790" s="17"/>
      <c r="F790" s="17">
        <f>SUM(D790:E790)</f>
        <v>32949000</v>
      </c>
      <c r="G790" s="17">
        <f>1820140+285686</f>
        <v>2105826</v>
      </c>
      <c r="H790" s="17"/>
      <c r="I790" s="17">
        <f>SUM(G790:H790)</f>
        <v>2105826</v>
      </c>
    </row>
    <row r="791" spans="1:9" ht="12.75">
      <c r="A791" s="44"/>
      <c r="B791" s="81"/>
      <c r="C791" s="65"/>
      <c r="D791" s="17"/>
      <c r="E791" s="17"/>
      <c r="F791" s="17"/>
      <c r="G791" s="17"/>
      <c r="H791" s="17"/>
      <c r="I791" s="17"/>
    </row>
    <row r="792" spans="1:9" ht="29.25" customHeight="1">
      <c r="A792" s="89" t="s">
        <v>486</v>
      </c>
      <c r="B792" s="88">
        <v>10200</v>
      </c>
      <c r="C792" s="63" t="s">
        <v>551</v>
      </c>
      <c r="D792" s="18"/>
      <c r="E792" s="18"/>
      <c r="F792" s="18"/>
      <c r="G792" s="18"/>
      <c r="H792" s="18"/>
      <c r="I792" s="18"/>
    </row>
    <row r="793" spans="1:9" ht="12.75">
      <c r="A793" s="44"/>
      <c r="B793" s="81"/>
      <c r="C793" s="77" t="s">
        <v>64</v>
      </c>
      <c r="D793" s="16">
        <f>SUM(D794:D795)</f>
        <v>5474000</v>
      </c>
      <c r="E793" s="16">
        <f>SUM(E794:E795)</f>
        <v>26000</v>
      </c>
      <c r="F793" s="16">
        <f>SUM(D793:E793)</f>
        <v>5500000</v>
      </c>
      <c r="G793" s="16">
        <f>SUM(G794:G795)</f>
        <v>349853</v>
      </c>
      <c r="H793" s="16">
        <f>SUM(H794:H795)</f>
        <v>1663</v>
      </c>
      <c r="I793" s="16">
        <f>SUM(G793:H793)</f>
        <v>351516</v>
      </c>
    </row>
    <row r="794" spans="1:9" ht="12.75">
      <c r="A794" s="44"/>
      <c r="B794" s="81"/>
      <c r="C794" s="65" t="s">
        <v>66</v>
      </c>
      <c r="D794" s="17">
        <f>SUM(D797)</f>
        <v>5474000</v>
      </c>
      <c r="E794" s="17"/>
      <c r="F794" s="17">
        <f>SUM(D794:E794)</f>
        <v>5474000</v>
      </c>
      <c r="G794" s="17">
        <f>SUM(G797)</f>
        <v>349853</v>
      </c>
      <c r="H794" s="17"/>
      <c r="I794" s="17">
        <f>SUM(G794:H794)</f>
        <v>349853</v>
      </c>
    </row>
    <row r="795" spans="1:9" ht="12.75">
      <c r="A795" s="44"/>
      <c r="B795" s="81"/>
      <c r="C795" s="65" t="s">
        <v>223</v>
      </c>
      <c r="D795" s="17"/>
      <c r="E795" s="17">
        <v>26000</v>
      </c>
      <c r="F795" s="17">
        <f>SUM(D795:E795)</f>
        <v>26000</v>
      </c>
      <c r="G795" s="17"/>
      <c r="H795" s="17">
        <v>1663</v>
      </c>
      <c r="I795" s="17">
        <f>SUM(G795:H795)</f>
        <v>1663</v>
      </c>
    </row>
    <row r="796" spans="1:9" ht="12.75">
      <c r="A796" s="44"/>
      <c r="B796" s="81"/>
      <c r="C796" s="65"/>
      <c r="D796" s="17"/>
      <c r="E796" s="17"/>
      <c r="F796" s="17"/>
      <c r="G796" s="17"/>
      <c r="H796" s="17"/>
      <c r="I796" s="17"/>
    </row>
    <row r="797" spans="1:9" ht="12.75">
      <c r="A797" s="44"/>
      <c r="B797" s="81"/>
      <c r="C797" s="77" t="s">
        <v>65</v>
      </c>
      <c r="D797" s="16">
        <f>SUM(D798:D798)</f>
        <v>5474000</v>
      </c>
      <c r="E797" s="16">
        <f>SUM(E798:E798)</f>
        <v>26000</v>
      </c>
      <c r="F797" s="16">
        <f>SUM(D797:E797)</f>
        <v>5500000</v>
      </c>
      <c r="G797" s="16">
        <f>SUM(G798:G798)</f>
        <v>349853</v>
      </c>
      <c r="H797" s="16">
        <f>SUM(H798:H798)</f>
        <v>1663</v>
      </c>
      <c r="I797" s="16">
        <f>SUM(G797:H797)</f>
        <v>351516</v>
      </c>
    </row>
    <row r="798" spans="1:9" ht="12.75">
      <c r="A798" s="44"/>
      <c r="B798" s="81"/>
      <c r="C798" s="65" t="s">
        <v>67</v>
      </c>
      <c r="D798" s="17">
        <v>5474000</v>
      </c>
      <c r="E798" s="17">
        <v>26000</v>
      </c>
      <c r="F798" s="17">
        <f>SUM(D798:E798)</f>
        <v>5500000</v>
      </c>
      <c r="G798" s="17">
        <v>349853</v>
      </c>
      <c r="H798" s="17">
        <v>1663</v>
      </c>
      <c r="I798" s="17">
        <f>SUM(G798:H798)</f>
        <v>351516</v>
      </c>
    </row>
    <row r="799" spans="1:9" ht="12.75">
      <c r="A799" s="44"/>
      <c r="B799" s="81"/>
      <c r="C799" s="65"/>
      <c r="D799" s="17"/>
      <c r="E799" s="17"/>
      <c r="F799" s="17"/>
      <c r="G799" s="17"/>
      <c r="H799" s="17"/>
      <c r="I799" s="17"/>
    </row>
    <row r="800" spans="1:9" ht="25.5">
      <c r="A800" s="89" t="s">
        <v>487</v>
      </c>
      <c r="B800" s="88">
        <v>10200</v>
      </c>
      <c r="C800" s="63" t="s">
        <v>437</v>
      </c>
      <c r="D800" s="18"/>
      <c r="E800" s="18"/>
      <c r="F800" s="18"/>
      <c r="G800" s="18"/>
      <c r="H800" s="18"/>
      <c r="I800" s="18"/>
    </row>
    <row r="801" spans="1:9" ht="12.75">
      <c r="A801" s="44"/>
      <c r="B801" s="81"/>
      <c r="C801" s="77" t="s">
        <v>64</v>
      </c>
      <c r="D801" s="16">
        <f>SUM(D802:D804)</f>
        <v>2904000</v>
      </c>
      <c r="E801" s="16">
        <f>SUM(E802:E804)</f>
        <v>945000</v>
      </c>
      <c r="F801" s="16">
        <f>SUM(D801:E801)</f>
        <v>3849000</v>
      </c>
      <c r="G801" s="16">
        <f>SUM(G802:G804)</f>
        <v>185599</v>
      </c>
      <c r="H801" s="16">
        <f>SUM(H802:H804)</f>
        <v>60397</v>
      </c>
      <c r="I801" s="16">
        <f>SUM(G801:H801)</f>
        <v>245996</v>
      </c>
    </row>
    <row r="802" spans="1:9" ht="12.75">
      <c r="A802" s="44"/>
      <c r="B802" s="81"/>
      <c r="C802" s="65" t="s">
        <v>66</v>
      </c>
      <c r="D802" s="17">
        <f>SUM(D806)</f>
        <v>2904000</v>
      </c>
      <c r="E802" s="17"/>
      <c r="F802" s="17">
        <f>SUM(D802:E802)</f>
        <v>2904000</v>
      </c>
      <c r="G802" s="17">
        <f>SUM(G806)</f>
        <v>185599</v>
      </c>
      <c r="H802" s="17"/>
      <c r="I802" s="17">
        <f>SUM(G802:H802)</f>
        <v>185599</v>
      </c>
    </row>
    <row r="803" spans="1:9" ht="12.75">
      <c r="A803" s="44"/>
      <c r="B803" s="81"/>
      <c r="C803" s="65" t="s">
        <v>223</v>
      </c>
      <c r="D803" s="17"/>
      <c r="E803" s="17">
        <v>840000</v>
      </c>
      <c r="F803" s="17">
        <f>SUM(D803:E803)</f>
        <v>840000</v>
      </c>
      <c r="G803" s="17"/>
      <c r="H803" s="17">
        <v>53686</v>
      </c>
      <c r="I803" s="17">
        <f>SUM(G803:H803)</f>
        <v>53686</v>
      </c>
    </row>
    <row r="804" spans="1:9" ht="12.75">
      <c r="A804" s="44"/>
      <c r="B804" s="81"/>
      <c r="C804" s="65" t="s">
        <v>219</v>
      </c>
      <c r="D804" s="17"/>
      <c r="E804" s="17">
        <v>105000</v>
      </c>
      <c r="F804" s="17">
        <f>SUM(D804:E804)</f>
        <v>105000</v>
      </c>
      <c r="G804" s="17"/>
      <c r="H804" s="17">
        <v>6711</v>
      </c>
      <c r="I804" s="17">
        <f>SUM(G804:H804)</f>
        <v>6711</v>
      </c>
    </row>
    <row r="805" spans="1:9" ht="12.75">
      <c r="A805" s="44"/>
      <c r="B805" s="81"/>
      <c r="C805" s="65"/>
      <c r="D805" s="17"/>
      <c r="E805" s="17"/>
      <c r="F805" s="17"/>
      <c r="G805" s="17"/>
      <c r="H805" s="17"/>
      <c r="I805" s="17"/>
    </row>
    <row r="806" spans="1:9" ht="12.75">
      <c r="A806" s="44"/>
      <c r="B806" s="81"/>
      <c r="C806" s="77" t="s">
        <v>65</v>
      </c>
      <c r="D806" s="16">
        <f>SUM(D807:D807)</f>
        <v>2904000</v>
      </c>
      <c r="E806" s="16">
        <f>SUM(E807:E807)</f>
        <v>945000</v>
      </c>
      <c r="F806" s="16">
        <f>SUM(D806:E806)</f>
        <v>3849000</v>
      </c>
      <c r="G806" s="16">
        <f>SUM(G807:G807)</f>
        <v>185599</v>
      </c>
      <c r="H806" s="16">
        <f>SUM(H807:H807)</f>
        <v>60397</v>
      </c>
      <c r="I806" s="16">
        <f>SUM(G806:H806)</f>
        <v>245996</v>
      </c>
    </row>
    <row r="807" spans="1:9" ht="12.75">
      <c r="A807" s="44"/>
      <c r="B807" s="81"/>
      <c r="C807" s="65" t="s">
        <v>67</v>
      </c>
      <c r="D807" s="17">
        <v>2904000</v>
      </c>
      <c r="E807" s="17">
        <v>945000</v>
      </c>
      <c r="F807" s="17">
        <f>SUM(D807:E807)</f>
        <v>3849000</v>
      </c>
      <c r="G807" s="17">
        <f>116127+69472</f>
        <v>185599</v>
      </c>
      <c r="H807" s="17">
        <v>60397</v>
      </c>
      <c r="I807" s="17">
        <f>SUM(G807:H807)</f>
        <v>245996</v>
      </c>
    </row>
    <row r="808" spans="1:9" ht="12.75">
      <c r="A808" s="44"/>
      <c r="B808" s="81"/>
      <c r="C808" s="65"/>
      <c r="D808" s="17"/>
      <c r="E808" s="17"/>
      <c r="F808" s="17"/>
      <c r="G808" s="17"/>
      <c r="H808" s="17"/>
      <c r="I808" s="17"/>
    </row>
    <row r="809" spans="1:9" ht="25.5">
      <c r="A809" s="89" t="s">
        <v>488</v>
      </c>
      <c r="B809" s="88">
        <v>10200</v>
      </c>
      <c r="C809" s="63" t="s">
        <v>436</v>
      </c>
      <c r="D809" s="18"/>
      <c r="E809" s="18"/>
      <c r="F809" s="18"/>
      <c r="G809" s="18"/>
      <c r="H809" s="18"/>
      <c r="I809" s="18"/>
    </row>
    <row r="810" spans="1:9" ht="12.75">
      <c r="A810" s="44"/>
      <c r="B810" s="81"/>
      <c r="C810" s="77" t="s">
        <v>64</v>
      </c>
      <c r="D810" s="16">
        <f>SUM(D811:D812)</f>
        <v>11909000</v>
      </c>
      <c r="E810" s="16">
        <f>SUM(E811:E812)</f>
        <v>10638000</v>
      </c>
      <c r="F810" s="16">
        <f>SUM(D810:E810)</f>
        <v>22547000</v>
      </c>
      <c r="G810" s="16">
        <f>SUM(G811:G812)</f>
        <v>761124</v>
      </c>
      <c r="H810" s="16">
        <f>SUM(H811:H812)</f>
        <v>679892</v>
      </c>
      <c r="I810" s="16">
        <f>SUM(G810:H810)</f>
        <v>1441016</v>
      </c>
    </row>
    <row r="811" spans="1:9" ht="12.75">
      <c r="A811" s="44"/>
      <c r="B811" s="81"/>
      <c r="C811" s="65" t="s">
        <v>66</v>
      </c>
      <c r="D811" s="17">
        <f>SUM(D814)</f>
        <v>11909000</v>
      </c>
      <c r="E811" s="17"/>
      <c r="F811" s="17">
        <f>SUM(D811:E811)</f>
        <v>11909000</v>
      </c>
      <c r="G811" s="17">
        <f>SUM(G814)</f>
        <v>761124</v>
      </c>
      <c r="H811" s="17"/>
      <c r="I811" s="17">
        <f>SUM(G811:H811)</f>
        <v>761124</v>
      </c>
    </row>
    <row r="812" spans="1:9" ht="12.75">
      <c r="A812" s="44"/>
      <c r="B812" s="81"/>
      <c r="C812" s="65" t="s">
        <v>223</v>
      </c>
      <c r="D812" s="17"/>
      <c r="E812" s="17">
        <v>10638000</v>
      </c>
      <c r="F812" s="17">
        <f>SUM(D812:E812)</f>
        <v>10638000</v>
      </c>
      <c r="G812" s="17"/>
      <c r="H812" s="17">
        <v>679892</v>
      </c>
      <c r="I812" s="17">
        <f>SUM(G812:H812)</f>
        <v>679892</v>
      </c>
    </row>
    <row r="813" spans="1:9" ht="12.75">
      <c r="A813" s="44"/>
      <c r="B813" s="81"/>
      <c r="C813" s="65"/>
      <c r="D813" s="17"/>
      <c r="E813" s="17"/>
      <c r="F813" s="17"/>
      <c r="G813" s="17"/>
      <c r="H813" s="17"/>
      <c r="I813" s="17"/>
    </row>
    <row r="814" spans="1:9" ht="12.75">
      <c r="A814" s="44"/>
      <c r="B814" s="81"/>
      <c r="C814" s="77" t="s">
        <v>65</v>
      </c>
      <c r="D814" s="16">
        <f>SUM(D815:D816)</f>
        <v>11909000</v>
      </c>
      <c r="E814" s="16">
        <f>SUM(E815:E816)</f>
        <v>10638000</v>
      </c>
      <c r="F814" s="16">
        <f>SUM(D814:E814)</f>
        <v>22547000</v>
      </c>
      <c r="G814" s="16">
        <f>SUM(G815:G816)</f>
        <v>761124</v>
      </c>
      <c r="H814" s="16">
        <f>SUM(H815:H816)</f>
        <v>679892</v>
      </c>
      <c r="I814" s="16">
        <f>SUM(G814:H814)</f>
        <v>1441016</v>
      </c>
    </row>
    <row r="815" spans="1:9" ht="12.75">
      <c r="A815" s="44"/>
      <c r="B815" s="81"/>
      <c r="C815" s="65" t="s">
        <v>67</v>
      </c>
      <c r="D815" s="17">
        <f>9889000+2020000</f>
        <v>11909000</v>
      </c>
      <c r="E815" s="17">
        <v>10498000</v>
      </c>
      <c r="F815" s="17">
        <f>SUM(D815:E815)</f>
        <v>22407000</v>
      </c>
      <c r="G815" s="17">
        <f>632022+129102</f>
        <v>761124</v>
      </c>
      <c r="H815" s="17">
        <v>670944</v>
      </c>
      <c r="I815" s="17">
        <f>SUM(G815:H815)</f>
        <v>1432068</v>
      </c>
    </row>
    <row r="816" spans="1:9" ht="12.75">
      <c r="A816" s="44"/>
      <c r="B816" s="81"/>
      <c r="C816" s="65" t="s">
        <v>69</v>
      </c>
      <c r="D816" s="17"/>
      <c r="E816" s="17">
        <v>140000</v>
      </c>
      <c r="F816" s="17">
        <f>SUM(D816:E816)</f>
        <v>140000</v>
      </c>
      <c r="G816" s="17"/>
      <c r="H816" s="17">
        <v>8948</v>
      </c>
      <c r="I816" s="17">
        <f>SUM(G816:H816)</f>
        <v>8948</v>
      </c>
    </row>
    <row r="817" spans="1:9" ht="12.75">
      <c r="A817" s="44"/>
      <c r="B817" s="81"/>
      <c r="C817" s="65"/>
      <c r="D817" s="17"/>
      <c r="E817" s="17"/>
      <c r="F817" s="17"/>
      <c r="G817" s="17"/>
      <c r="H817" s="17"/>
      <c r="I817" s="17"/>
    </row>
    <row r="818" spans="1:9" ht="12.75">
      <c r="A818" s="89" t="s">
        <v>489</v>
      </c>
      <c r="B818" s="88">
        <v>10201</v>
      </c>
      <c r="C818" s="63" t="s">
        <v>118</v>
      </c>
      <c r="D818" s="18"/>
      <c r="E818" s="18"/>
      <c r="F818" s="18"/>
      <c r="G818" s="18"/>
      <c r="H818" s="18"/>
      <c r="I818" s="18"/>
    </row>
    <row r="819" spans="1:9" ht="12.75">
      <c r="A819" s="44"/>
      <c r="B819" s="81"/>
      <c r="C819" s="77" t="s">
        <v>64</v>
      </c>
      <c r="D819" s="16">
        <f>SUM(D820:D820)</f>
        <v>1064000</v>
      </c>
      <c r="E819" s="16">
        <f>SUM(E820:E821)</f>
        <v>510000</v>
      </c>
      <c r="F819" s="16">
        <f>SUM(D819:E819)</f>
        <v>1574000</v>
      </c>
      <c r="G819" s="16">
        <f>SUM(G820:G820)</f>
        <v>68002</v>
      </c>
      <c r="H819" s="16">
        <f>SUM(H820:H821)</f>
        <v>32596</v>
      </c>
      <c r="I819" s="16">
        <f>SUM(G819:H819)</f>
        <v>100598</v>
      </c>
    </row>
    <row r="820" spans="1:9" ht="12.75">
      <c r="A820" s="44"/>
      <c r="B820" s="81"/>
      <c r="C820" s="65" t="s">
        <v>66</v>
      </c>
      <c r="D820" s="17">
        <f>SUM(D823)</f>
        <v>1064000</v>
      </c>
      <c r="E820" s="17"/>
      <c r="F820" s="17">
        <f>SUM(D820:E820)</f>
        <v>1064000</v>
      </c>
      <c r="G820" s="17">
        <f>SUM(G823)</f>
        <v>68002</v>
      </c>
      <c r="H820" s="17"/>
      <c r="I820" s="17">
        <f>SUM(G820:H820)</f>
        <v>68002</v>
      </c>
    </row>
    <row r="821" spans="1:9" ht="12.75">
      <c r="A821" s="44"/>
      <c r="B821" s="81"/>
      <c r="C821" s="65" t="s">
        <v>561</v>
      </c>
      <c r="D821" s="17"/>
      <c r="E821" s="17">
        <v>510000</v>
      </c>
      <c r="F821" s="17">
        <f>SUM(D821:E821)</f>
        <v>510000</v>
      </c>
      <c r="G821" s="17"/>
      <c r="H821" s="17">
        <v>32596</v>
      </c>
      <c r="I821" s="17">
        <f>SUM(G821:H821)</f>
        <v>32596</v>
      </c>
    </row>
    <row r="822" spans="1:9" ht="12.75">
      <c r="A822" s="44"/>
      <c r="B822" s="81"/>
      <c r="C822" s="65"/>
      <c r="D822" s="17"/>
      <c r="E822" s="17"/>
      <c r="F822" s="17"/>
      <c r="G822" s="17"/>
      <c r="H822" s="17"/>
      <c r="I822" s="17"/>
    </row>
    <row r="823" spans="1:9" ht="12.75">
      <c r="A823" s="44"/>
      <c r="B823" s="81"/>
      <c r="C823" s="77" t="s">
        <v>65</v>
      </c>
      <c r="D823" s="16">
        <f>SUM(D824:D824)</f>
        <v>1064000</v>
      </c>
      <c r="E823" s="16">
        <f>SUM(E824:E824)</f>
        <v>510000</v>
      </c>
      <c r="F823" s="16">
        <f>SUM(D823:E823)</f>
        <v>1574000</v>
      </c>
      <c r="G823" s="16">
        <f>SUM(G824:G824)</f>
        <v>68002</v>
      </c>
      <c r="H823" s="16">
        <f>SUM(H824:H824)</f>
        <v>32596</v>
      </c>
      <c r="I823" s="16">
        <f>SUM(G823:H823)</f>
        <v>100598</v>
      </c>
    </row>
    <row r="824" spans="1:9" ht="12.75">
      <c r="A824" s="44"/>
      <c r="B824" s="81"/>
      <c r="C824" s="65" t="s">
        <v>67</v>
      </c>
      <c r="D824" s="17">
        <v>1064000</v>
      </c>
      <c r="E824" s="17">
        <v>510000</v>
      </c>
      <c r="F824" s="17">
        <f>SUM(D824:E824)</f>
        <v>1574000</v>
      </c>
      <c r="G824" s="17">
        <v>68002</v>
      </c>
      <c r="H824" s="17">
        <v>32596</v>
      </c>
      <c r="I824" s="17">
        <f>SUM(G824:H824)</f>
        <v>100598</v>
      </c>
    </row>
    <row r="825" spans="1:9" ht="12.75">
      <c r="A825" s="44"/>
      <c r="B825" s="81"/>
      <c r="C825" s="65"/>
      <c r="D825" s="17"/>
      <c r="E825" s="17"/>
      <c r="F825" s="17"/>
      <c r="G825" s="17"/>
      <c r="H825" s="17"/>
      <c r="I825" s="17"/>
    </row>
    <row r="826" spans="1:9" ht="12.75">
      <c r="A826" s="89" t="s">
        <v>490</v>
      </c>
      <c r="B826" s="88">
        <v>10400</v>
      </c>
      <c r="C826" s="63" t="s">
        <v>427</v>
      </c>
      <c r="D826" s="18"/>
      <c r="E826" s="18"/>
      <c r="F826" s="18"/>
      <c r="G826" s="18"/>
      <c r="H826" s="18"/>
      <c r="I826" s="18"/>
    </row>
    <row r="827" spans="1:9" ht="12.75">
      <c r="A827" s="44"/>
      <c r="B827" s="81"/>
      <c r="C827" s="77" t="s">
        <v>64</v>
      </c>
      <c r="D827" s="16">
        <f>SUM(D828)</f>
        <v>2160000</v>
      </c>
      <c r="E827" s="16">
        <f>SUM(E828)</f>
        <v>0</v>
      </c>
      <c r="F827" s="16">
        <f>SUM(D827:E827)</f>
        <v>2160000</v>
      </c>
      <c r="G827" s="16">
        <f>SUM(G828)</f>
        <v>138049</v>
      </c>
      <c r="H827" s="16">
        <f>SUM(H828)</f>
        <v>0</v>
      </c>
      <c r="I827" s="16">
        <f>SUM(G827:H827)</f>
        <v>138049</v>
      </c>
    </row>
    <row r="828" spans="1:9" ht="12.75">
      <c r="A828" s="44"/>
      <c r="B828" s="81"/>
      <c r="C828" s="65" t="s">
        <v>66</v>
      </c>
      <c r="D828" s="17">
        <f>SUM(D830)</f>
        <v>2160000</v>
      </c>
      <c r="E828" s="17"/>
      <c r="F828" s="17">
        <f>SUM(D828:E828)</f>
        <v>2160000</v>
      </c>
      <c r="G828" s="17">
        <f>SUM(G830)</f>
        <v>138049</v>
      </c>
      <c r="H828" s="17"/>
      <c r="I828" s="17">
        <f>SUM(G828:H828)</f>
        <v>138049</v>
      </c>
    </row>
    <row r="829" spans="1:9" ht="12.75">
      <c r="A829" s="44"/>
      <c r="B829" s="81"/>
      <c r="C829" s="65"/>
      <c r="D829" s="17"/>
      <c r="E829" s="17"/>
      <c r="F829" s="17"/>
      <c r="G829" s="17"/>
      <c r="H829" s="17"/>
      <c r="I829" s="17"/>
    </row>
    <row r="830" spans="1:9" ht="12.75">
      <c r="A830" s="44"/>
      <c r="B830" s="81"/>
      <c r="C830" s="77" t="s">
        <v>65</v>
      </c>
      <c r="D830" s="16">
        <f>SUM(D831:D831)</f>
        <v>2160000</v>
      </c>
      <c r="E830" s="16">
        <f>SUM(E831:E831)</f>
        <v>0</v>
      </c>
      <c r="F830" s="16">
        <f>SUM(D830:E830)</f>
        <v>2160000</v>
      </c>
      <c r="G830" s="16">
        <f>SUM(G831:G831)</f>
        <v>138049</v>
      </c>
      <c r="H830" s="16">
        <f>SUM(H831:H831)</f>
        <v>0</v>
      </c>
      <c r="I830" s="16">
        <f>SUM(G830:H830)</f>
        <v>138049</v>
      </c>
    </row>
    <row r="831" spans="1:9" ht="12.75">
      <c r="A831" s="44"/>
      <c r="B831" s="81"/>
      <c r="C831" s="65" t="s">
        <v>67</v>
      </c>
      <c r="D831" s="17">
        <v>2160000</v>
      </c>
      <c r="E831" s="17"/>
      <c r="F831" s="17">
        <f>SUM(D831:E831)</f>
        <v>2160000</v>
      </c>
      <c r="G831" s="17">
        <v>138049</v>
      </c>
      <c r="H831" s="17"/>
      <c r="I831" s="17">
        <f>SUM(G831:H831)</f>
        <v>138049</v>
      </c>
    </row>
    <row r="832" spans="1:9" ht="12.75">
      <c r="A832" s="44"/>
      <c r="B832" s="81"/>
      <c r="C832" s="65"/>
      <c r="D832" s="17"/>
      <c r="E832" s="17"/>
      <c r="F832" s="17"/>
      <c r="G832" s="17"/>
      <c r="H832" s="17"/>
      <c r="I832" s="17"/>
    </row>
    <row r="833" spans="1:9" ht="38.25">
      <c r="A833" s="89" t="s">
        <v>491</v>
      </c>
      <c r="B833" s="88">
        <v>10401</v>
      </c>
      <c r="C833" s="63" t="s">
        <v>552</v>
      </c>
      <c r="D833" s="18"/>
      <c r="E833" s="18"/>
      <c r="F833" s="18"/>
      <c r="G833" s="18"/>
      <c r="H833" s="18"/>
      <c r="I833" s="18"/>
    </row>
    <row r="834" spans="1:9" ht="12.75">
      <c r="A834" s="44"/>
      <c r="B834" s="81"/>
      <c r="C834" s="77" t="s">
        <v>64</v>
      </c>
      <c r="D834" s="16">
        <f>SUM(D835:D836)</f>
        <v>3675000</v>
      </c>
      <c r="E834" s="16">
        <f>SUM(E835:E836)</f>
        <v>40000</v>
      </c>
      <c r="F834" s="16">
        <f>SUM(D834:E834)</f>
        <v>3715000</v>
      </c>
      <c r="G834" s="16">
        <f>SUM(G835:G836)</f>
        <v>234875</v>
      </c>
      <c r="H834" s="16">
        <f>SUM(H835:H836)</f>
        <v>2557</v>
      </c>
      <c r="I834" s="16">
        <f>SUM(G834:H834)</f>
        <v>237432</v>
      </c>
    </row>
    <row r="835" spans="1:9" ht="12.75">
      <c r="A835" s="44"/>
      <c r="B835" s="81"/>
      <c r="C835" s="65" t="s">
        <v>66</v>
      </c>
      <c r="D835" s="17">
        <f>SUM(D838)</f>
        <v>3675000</v>
      </c>
      <c r="E835" s="17"/>
      <c r="F835" s="17">
        <f>SUM(D835:E835)</f>
        <v>3675000</v>
      </c>
      <c r="G835" s="17">
        <f>SUM(G838)</f>
        <v>234875</v>
      </c>
      <c r="H835" s="17"/>
      <c r="I835" s="17">
        <f>SUM(G835:H835)</f>
        <v>234875</v>
      </c>
    </row>
    <row r="836" spans="1:9" ht="12.75">
      <c r="A836" s="44"/>
      <c r="B836" s="81"/>
      <c r="C836" s="65" t="s">
        <v>223</v>
      </c>
      <c r="D836" s="17"/>
      <c r="E836" s="17">
        <f>SUM(E838)</f>
        <v>40000</v>
      </c>
      <c r="F836" s="17">
        <f>SUM(D836:E836)</f>
        <v>40000</v>
      </c>
      <c r="G836" s="17"/>
      <c r="H836" s="17">
        <f>SUM(H838)</f>
        <v>2557</v>
      </c>
      <c r="I836" s="17">
        <f>SUM(G836:H836)</f>
        <v>2557</v>
      </c>
    </row>
    <row r="837" spans="1:9" ht="12.75">
      <c r="A837" s="44"/>
      <c r="B837" s="81"/>
      <c r="C837" s="65"/>
      <c r="D837" s="17"/>
      <c r="E837" s="17"/>
      <c r="F837" s="17"/>
      <c r="G837" s="17"/>
      <c r="H837" s="17"/>
      <c r="I837" s="17"/>
    </row>
    <row r="838" spans="1:9" ht="12.75">
      <c r="A838" s="44"/>
      <c r="B838" s="81"/>
      <c r="C838" s="77" t="s">
        <v>65</v>
      </c>
      <c r="D838" s="16">
        <f>SUM(D839:D839)</f>
        <v>3675000</v>
      </c>
      <c r="E838" s="16">
        <f>SUM(E839:E839)</f>
        <v>40000</v>
      </c>
      <c r="F838" s="16">
        <f>SUM(D838:E838)</f>
        <v>3715000</v>
      </c>
      <c r="G838" s="16">
        <f>SUM(G839:G839)</f>
        <v>234875</v>
      </c>
      <c r="H838" s="16">
        <f>SUM(H839:H839)</f>
        <v>2557</v>
      </c>
      <c r="I838" s="16">
        <f>SUM(G838:H838)</f>
        <v>237432</v>
      </c>
    </row>
    <row r="839" spans="1:9" ht="12.75">
      <c r="A839" s="44"/>
      <c r="B839" s="81"/>
      <c r="C839" s="65" t="s">
        <v>67</v>
      </c>
      <c r="D839" s="17">
        <f>2248000+1427000</f>
        <v>3675000</v>
      </c>
      <c r="E839" s="17">
        <v>40000</v>
      </c>
      <c r="F839" s="17">
        <f>SUM(D839:E839)</f>
        <v>3715000</v>
      </c>
      <c r="G839" s="17">
        <f>143673+91202</f>
        <v>234875</v>
      </c>
      <c r="H839" s="17">
        <v>2557</v>
      </c>
      <c r="I839" s="17">
        <f>SUM(G839:H839)</f>
        <v>237432</v>
      </c>
    </row>
    <row r="840" spans="1:9" ht="12.75">
      <c r="A840" s="44"/>
      <c r="B840" s="81"/>
      <c r="C840" s="65"/>
      <c r="D840" s="17"/>
      <c r="E840" s="17"/>
      <c r="F840" s="17"/>
      <c r="G840" s="17"/>
      <c r="H840" s="17"/>
      <c r="I840" s="17"/>
    </row>
    <row r="841" spans="1:9" ht="25.5">
      <c r="A841" s="89" t="s">
        <v>492</v>
      </c>
      <c r="B841" s="88">
        <v>10402</v>
      </c>
      <c r="C841" s="63" t="s">
        <v>119</v>
      </c>
      <c r="D841" s="18"/>
      <c r="E841" s="18"/>
      <c r="F841" s="18"/>
      <c r="G841" s="18"/>
      <c r="H841" s="18"/>
      <c r="I841" s="18"/>
    </row>
    <row r="842" spans="1:9" ht="12.75">
      <c r="A842" s="44"/>
      <c r="B842" s="81"/>
      <c r="C842" s="77" t="s">
        <v>64</v>
      </c>
      <c r="D842" s="16">
        <f>SUM(D843:D843)</f>
        <v>10583000</v>
      </c>
      <c r="E842" s="16">
        <f>SUM(E843:E843)</f>
        <v>0</v>
      </c>
      <c r="F842" s="16">
        <f>SUM(D842:E842)</f>
        <v>10583000</v>
      </c>
      <c r="G842" s="16">
        <f>SUM(G843:G843)</f>
        <v>676376</v>
      </c>
      <c r="H842" s="16">
        <f>SUM(H843:H843)</f>
        <v>0</v>
      </c>
      <c r="I842" s="16">
        <f>SUM(G842:H842)</f>
        <v>676376</v>
      </c>
    </row>
    <row r="843" spans="1:9" ht="12.75">
      <c r="A843" s="44"/>
      <c r="B843" s="81"/>
      <c r="C843" s="65" t="s">
        <v>66</v>
      </c>
      <c r="D843" s="17">
        <f>SUM(D845)</f>
        <v>10583000</v>
      </c>
      <c r="E843" s="17"/>
      <c r="F843" s="17">
        <f>SUM(D843:E843)</f>
        <v>10583000</v>
      </c>
      <c r="G843" s="17">
        <f>SUM(G845)</f>
        <v>676376</v>
      </c>
      <c r="H843" s="17"/>
      <c r="I843" s="17">
        <f>SUM(G843:H843)</f>
        <v>676376</v>
      </c>
    </row>
    <row r="844" spans="1:9" ht="12.75">
      <c r="A844" s="44"/>
      <c r="B844" s="81"/>
      <c r="C844" s="65"/>
      <c r="D844" s="17"/>
      <c r="E844" s="17"/>
      <c r="F844" s="17"/>
      <c r="G844" s="17"/>
      <c r="H844" s="17"/>
      <c r="I844" s="17"/>
    </row>
    <row r="845" spans="1:9" ht="12.75">
      <c r="A845" s="44"/>
      <c r="B845" s="81"/>
      <c r="C845" s="77" t="s">
        <v>65</v>
      </c>
      <c r="D845" s="16">
        <f>SUM(D846:D846)</f>
        <v>10583000</v>
      </c>
      <c r="E845" s="16">
        <f>SUM(E846:E846)</f>
        <v>0</v>
      </c>
      <c r="F845" s="16">
        <f>SUM(D845:E845)</f>
        <v>10583000</v>
      </c>
      <c r="G845" s="16">
        <f>SUM(G846:G846)</f>
        <v>676376</v>
      </c>
      <c r="H845" s="16">
        <f>SUM(H846:H846)</f>
        <v>0</v>
      </c>
      <c r="I845" s="16">
        <f>SUM(G845:H845)</f>
        <v>676376</v>
      </c>
    </row>
    <row r="846" spans="1:9" ht="12.75">
      <c r="A846" s="44"/>
      <c r="B846" s="81"/>
      <c r="C846" s="65" t="s">
        <v>67</v>
      </c>
      <c r="D846" s="17">
        <v>10583000</v>
      </c>
      <c r="E846" s="17"/>
      <c r="F846" s="17">
        <f>SUM(D846:E846)</f>
        <v>10583000</v>
      </c>
      <c r="G846" s="17">
        <v>676376</v>
      </c>
      <c r="H846" s="17"/>
      <c r="I846" s="17">
        <f>SUM(G846:H846)</f>
        <v>676376</v>
      </c>
    </row>
    <row r="847" spans="1:9" ht="12.75">
      <c r="A847" s="44"/>
      <c r="B847" s="81"/>
      <c r="C847" s="65"/>
      <c r="D847" s="17"/>
      <c r="E847" s="17"/>
      <c r="F847" s="17"/>
      <c r="G847" s="17"/>
      <c r="H847" s="17"/>
      <c r="I847" s="17"/>
    </row>
    <row r="848" spans="1:9" ht="25.5">
      <c r="A848" s="89" t="s">
        <v>493</v>
      </c>
      <c r="B848" s="88">
        <v>10500</v>
      </c>
      <c r="C848" s="63" t="s">
        <v>556</v>
      </c>
      <c r="D848" s="18"/>
      <c r="E848" s="18"/>
      <c r="F848" s="18"/>
      <c r="G848" s="18"/>
      <c r="H848" s="18"/>
      <c r="I848" s="18"/>
    </row>
    <row r="849" spans="1:9" ht="12.75">
      <c r="A849" s="44"/>
      <c r="B849" s="81"/>
      <c r="C849" s="77" t="s">
        <v>64</v>
      </c>
      <c r="D849" s="16">
        <f>SUM(D850:D850)</f>
        <v>134000</v>
      </c>
      <c r="E849" s="16">
        <f>SUM(E850:E850)</f>
        <v>0</v>
      </c>
      <c r="F849" s="16">
        <f>SUM(D849:E849)</f>
        <v>134000</v>
      </c>
      <c r="G849" s="16">
        <f>SUM(G850:G850)</f>
        <v>8564</v>
      </c>
      <c r="H849" s="16">
        <f>SUM(H850:H850)</f>
        <v>0</v>
      </c>
      <c r="I849" s="16">
        <f>SUM(G849:H849)</f>
        <v>8564</v>
      </c>
    </row>
    <row r="850" spans="1:9" ht="12.75">
      <c r="A850" s="44"/>
      <c r="B850" s="81"/>
      <c r="C850" s="65" t="s">
        <v>66</v>
      </c>
      <c r="D850" s="17">
        <f>SUM(D852)</f>
        <v>134000</v>
      </c>
      <c r="E850" s="17"/>
      <c r="F850" s="17">
        <f>SUM(D850:E850)</f>
        <v>134000</v>
      </c>
      <c r="G850" s="17">
        <f>SUM(G852)</f>
        <v>8564</v>
      </c>
      <c r="H850" s="17"/>
      <c r="I850" s="17">
        <f>SUM(G850:H850)</f>
        <v>8564</v>
      </c>
    </row>
    <row r="851" spans="1:9" ht="12.75">
      <c r="A851" s="44"/>
      <c r="B851" s="81"/>
      <c r="C851" s="65"/>
      <c r="D851" s="17"/>
      <c r="E851" s="17"/>
      <c r="F851" s="17"/>
      <c r="G851" s="17"/>
      <c r="H851" s="17"/>
      <c r="I851" s="17"/>
    </row>
    <row r="852" spans="1:9" ht="12.75">
      <c r="A852" s="44"/>
      <c r="B852" s="81"/>
      <c r="C852" s="77" t="s">
        <v>65</v>
      </c>
      <c r="D852" s="16">
        <f>SUM(D853:D853)</f>
        <v>134000</v>
      </c>
      <c r="E852" s="16">
        <f>SUM(E853:E853)</f>
        <v>0</v>
      </c>
      <c r="F852" s="16">
        <f>SUM(D852:E852)</f>
        <v>134000</v>
      </c>
      <c r="G852" s="16">
        <f>SUM(G853:G853)</f>
        <v>8564</v>
      </c>
      <c r="H852" s="16">
        <f>SUM(H853:H853)</f>
        <v>0</v>
      </c>
      <c r="I852" s="16">
        <f>SUM(G852:H852)</f>
        <v>8564</v>
      </c>
    </row>
    <row r="853" spans="1:9" ht="12.75">
      <c r="A853" s="44"/>
      <c r="B853" s="81"/>
      <c r="C853" s="65" t="s">
        <v>67</v>
      </c>
      <c r="D853" s="17">
        <v>134000</v>
      </c>
      <c r="E853" s="17"/>
      <c r="F853" s="17">
        <f>SUM(D853:E853)</f>
        <v>134000</v>
      </c>
      <c r="G853" s="17">
        <v>8564</v>
      </c>
      <c r="H853" s="17"/>
      <c r="I853" s="17">
        <f>SUM(G853:H853)</f>
        <v>8564</v>
      </c>
    </row>
    <row r="854" spans="1:9" ht="12.75">
      <c r="A854" s="44"/>
      <c r="B854" s="81"/>
      <c r="C854" s="65"/>
      <c r="D854" s="17"/>
      <c r="E854" s="17"/>
      <c r="F854" s="17"/>
      <c r="G854" s="17"/>
      <c r="H854" s="17"/>
      <c r="I854" s="17"/>
    </row>
    <row r="855" spans="1:9" ht="25.5">
      <c r="A855" s="89" t="s">
        <v>494</v>
      </c>
      <c r="B855" s="88">
        <v>10700</v>
      </c>
      <c r="C855" s="63" t="s">
        <v>426</v>
      </c>
      <c r="D855" s="18"/>
      <c r="E855" s="18"/>
      <c r="F855" s="18"/>
      <c r="G855" s="18"/>
      <c r="H855" s="18"/>
      <c r="I855" s="18"/>
    </row>
    <row r="856" spans="1:9" ht="12.75">
      <c r="A856" s="44"/>
      <c r="B856" s="81"/>
      <c r="C856" s="77" t="s">
        <v>64</v>
      </c>
      <c r="D856" s="16">
        <f>SUM(D857:D858)</f>
        <v>3628000</v>
      </c>
      <c r="E856" s="16">
        <f>SUM(E857:E858)</f>
        <v>200000</v>
      </c>
      <c r="F856" s="16">
        <f>SUM(D856:E856)</f>
        <v>3828000</v>
      </c>
      <c r="G856" s="16">
        <f>SUM(G857:G858)</f>
        <v>231872</v>
      </c>
      <c r="H856" s="16">
        <f>SUM(H857:H858)</f>
        <v>12782</v>
      </c>
      <c r="I856" s="16">
        <f>SUM(G856:H856)</f>
        <v>244654</v>
      </c>
    </row>
    <row r="857" spans="1:9" ht="12.75">
      <c r="A857" s="44"/>
      <c r="B857" s="81"/>
      <c r="C857" s="65" t="s">
        <v>66</v>
      </c>
      <c r="D857" s="17">
        <f>SUM(D860)</f>
        <v>3628000</v>
      </c>
      <c r="E857" s="17"/>
      <c r="F857" s="17">
        <f>SUM(D857:E857)</f>
        <v>3628000</v>
      </c>
      <c r="G857" s="17">
        <f>SUM(G860)</f>
        <v>231872</v>
      </c>
      <c r="H857" s="17"/>
      <c r="I857" s="17">
        <f>SUM(G857:H857)</f>
        <v>231872</v>
      </c>
    </row>
    <row r="858" spans="1:9" ht="12.75">
      <c r="A858" s="44"/>
      <c r="B858" s="81"/>
      <c r="C858" s="65" t="s">
        <v>223</v>
      </c>
      <c r="D858" s="17"/>
      <c r="E858" s="17">
        <v>200000</v>
      </c>
      <c r="F858" s="17">
        <f>SUM(D858:E858)</f>
        <v>200000</v>
      </c>
      <c r="G858" s="17"/>
      <c r="H858" s="17">
        <v>12782</v>
      </c>
      <c r="I858" s="17">
        <f>SUM(G858:H858)</f>
        <v>12782</v>
      </c>
    </row>
    <row r="859" spans="1:9" ht="12.75">
      <c r="A859" s="44"/>
      <c r="B859" s="81"/>
      <c r="C859" s="65"/>
      <c r="D859" s="17"/>
      <c r="E859" s="17"/>
      <c r="F859" s="17"/>
      <c r="G859" s="17"/>
      <c r="H859" s="17"/>
      <c r="I859" s="17"/>
    </row>
    <row r="860" spans="1:9" ht="12.75">
      <c r="A860" s="44"/>
      <c r="B860" s="81"/>
      <c r="C860" s="77" t="s">
        <v>65</v>
      </c>
      <c r="D860" s="16">
        <f>SUM(D861:D861)</f>
        <v>3628000</v>
      </c>
      <c r="E860" s="16">
        <f>SUM(E861:E861)</f>
        <v>200000</v>
      </c>
      <c r="F860" s="16">
        <f>SUM(D860:E860)</f>
        <v>3828000</v>
      </c>
      <c r="G860" s="16">
        <f>SUM(G861:G861)</f>
        <v>231872</v>
      </c>
      <c r="H860" s="16">
        <f>SUM(H861:H861)</f>
        <v>12782</v>
      </c>
      <c r="I860" s="16">
        <f>SUM(G860:H860)</f>
        <v>244654</v>
      </c>
    </row>
    <row r="861" spans="1:9" ht="12.75">
      <c r="A861" s="44"/>
      <c r="B861" s="81"/>
      <c r="C861" s="65" t="s">
        <v>67</v>
      </c>
      <c r="D861" s="17">
        <v>3628000</v>
      </c>
      <c r="E861" s="17">
        <v>200000</v>
      </c>
      <c r="F861" s="17">
        <f>SUM(D861:E861)</f>
        <v>3828000</v>
      </c>
      <c r="G861" s="17">
        <v>231872</v>
      </c>
      <c r="H861" s="17">
        <v>12782</v>
      </c>
      <c r="I861" s="17">
        <f>SUM(G861:H861)</f>
        <v>244654</v>
      </c>
    </row>
    <row r="862" spans="1:9" ht="12.75">
      <c r="A862" s="44"/>
      <c r="B862" s="81"/>
      <c r="C862" s="65"/>
      <c r="D862" s="17"/>
      <c r="E862" s="17"/>
      <c r="F862" s="17"/>
      <c r="G862" s="17"/>
      <c r="H862" s="17"/>
      <c r="I862" s="17"/>
    </row>
    <row r="863" spans="1:9" ht="12.75">
      <c r="A863" s="89" t="s">
        <v>495</v>
      </c>
      <c r="B863" s="88">
        <v>10701</v>
      </c>
      <c r="C863" s="63" t="s">
        <v>120</v>
      </c>
      <c r="D863" s="18"/>
      <c r="E863" s="18"/>
      <c r="F863" s="18"/>
      <c r="G863" s="18"/>
      <c r="H863" s="18"/>
      <c r="I863" s="18"/>
    </row>
    <row r="864" spans="1:9" ht="12.75">
      <c r="A864" s="44"/>
      <c r="B864" s="81"/>
      <c r="C864" s="77" t="s">
        <v>64</v>
      </c>
      <c r="D864" s="16">
        <f>SUM(D865:D865)</f>
        <v>16653000</v>
      </c>
      <c r="E864" s="16">
        <f>SUM(E865:E865)</f>
        <v>0</v>
      </c>
      <c r="F864" s="16">
        <f>SUM(D864:E864)</f>
        <v>16653000</v>
      </c>
      <c r="G864" s="16">
        <f>SUM(G865:G865)</f>
        <v>1064321</v>
      </c>
      <c r="H864" s="16">
        <f>SUM(H865:H865)</f>
        <v>0</v>
      </c>
      <c r="I864" s="16">
        <f>SUM(G864:H864)</f>
        <v>1064321</v>
      </c>
    </row>
    <row r="865" spans="1:9" ht="12.75">
      <c r="A865" s="44"/>
      <c r="B865" s="81"/>
      <c r="C865" s="65" t="s">
        <v>66</v>
      </c>
      <c r="D865" s="17">
        <f>SUM(D866)</f>
        <v>16653000</v>
      </c>
      <c r="E865" s="17"/>
      <c r="F865" s="17">
        <f>SUM(D865:E865)</f>
        <v>16653000</v>
      </c>
      <c r="G865" s="17">
        <f>SUM(G866)</f>
        <v>1064321</v>
      </c>
      <c r="H865" s="17"/>
      <c r="I865" s="17">
        <f>SUM(G865:H865)</f>
        <v>1064321</v>
      </c>
    </row>
    <row r="866" spans="1:9" ht="12.75">
      <c r="A866" s="44"/>
      <c r="B866" s="81"/>
      <c r="C866" s="65" t="s">
        <v>496</v>
      </c>
      <c r="D866" s="17">
        <v>16653000</v>
      </c>
      <c r="E866" s="17"/>
      <c r="F866" s="17">
        <f>SUM(D866:E866)</f>
        <v>16653000</v>
      </c>
      <c r="G866" s="17">
        <v>1064321</v>
      </c>
      <c r="H866" s="17"/>
      <c r="I866" s="17">
        <f>SUM(G866:H866)</f>
        <v>1064321</v>
      </c>
    </row>
    <row r="867" spans="1:9" ht="12.75">
      <c r="A867" s="44"/>
      <c r="B867" s="81"/>
      <c r="C867" s="65"/>
      <c r="D867" s="17"/>
      <c r="E867" s="17"/>
      <c r="F867" s="17"/>
      <c r="G867" s="17"/>
      <c r="H867" s="17"/>
      <c r="I867" s="17"/>
    </row>
    <row r="868" spans="1:9" ht="12.75">
      <c r="A868" s="44"/>
      <c r="B868" s="81"/>
      <c r="C868" s="77" t="s">
        <v>65</v>
      </c>
      <c r="D868" s="16">
        <f>SUM(D869:D869)</f>
        <v>16653000</v>
      </c>
      <c r="E868" s="16">
        <f>SUM(E869:E869)</f>
        <v>0</v>
      </c>
      <c r="F868" s="16">
        <f>SUM(D868:E868)</f>
        <v>16653000</v>
      </c>
      <c r="G868" s="16">
        <f>SUM(G869:G869)</f>
        <v>1064321</v>
      </c>
      <c r="H868" s="16">
        <f>SUM(H869:H869)</f>
        <v>0</v>
      </c>
      <c r="I868" s="16">
        <f>SUM(G868:H868)</f>
        <v>1064321</v>
      </c>
    </row>
    <row r="869" spans="1:9" ht="12.75">
      <c r="A869" s="44"/>
      <c r="B869" s="81"/>
      <c r="C869" s="65" t="s">
        <v>67</v>
      </c>
      <c r="D869" s="17">
        <v>16653000</v>
      </c>
      <c r="E869" s="17"/>
      <c r="F869" s="17">
        <f>SUM(D869:E869)</f>
        <v>16653000</v>
      </c>
      <c r="G869" s="17">
        <v>1064321</v>
      </c>
      <c r="H869" s="17"/>
      <c r="I869" s="17">
        <f>SUM(G869:H869)</f>
        <v>1064321</v>
      </c>
    </row>
    <row r="870" spans="1:9" ht="12.75">
      <c r="A870" s="44"/>
      <c r="B870" s="81"/>
      <c r="C870" s="65"/>
      <c r="D870" s="17"/>
      <c r="E870" s="17"/>
      <c r="F870" s="17"/>
      <c r="G870" s="17"/>
      <c r="H870" s="17"/>
      <c r="I870" s="17"/>
    </row>
    <row r="871" spans="1:9" ht="25.5">
      <c r="A871" s="89" t="s">
        <v>497</v>
      </c>
      <c r="B871" s="88">
        <v>10702</v>
      </c>
      <c r="C871" s="63" t="s">
        <v>553</v>
      </c>
      <c r="D871" s="18"/>
      <c r="E871" s="18"/>
      <c r="F871" s="18"/>
      <c r="G871" s="18"/>
      <c r="H871" s="18"/>
      <c r="I871" s="18"/>
    </row>
    <row r="872" spans="1:9" ht="12.75">
      <c r="A872" s="44"/>
      <c r="B872" s="81"/>
      <c r="C872" s="77" t="s">
        <v>64</v>
      </c>
      <c r="D872" s="16">
        <f>SUM(D873:D873)</f>
        <v>8796500</v>
      </c>
      <c r="E872" s="16">
        <f>SUM(E873:E873)</f>
        <v>0</v>
      </c>
      <c r="F872" s="16">
        <f>SUM(D872:E872)</f>
        <v>8796500</v>
      </c>
      <c r="G872" s="16">
        <f>SUM(G873:G873)</f>
        <v>562199</v>
      </c>
      <c r="H872" s="16">
        <f>SUM(H873:H873)</f>
        <v>0</v>
      </c>
      <c r="I872" s="16">
        <f>SUM(G872:H872)</f>
        <v>562199</v>
      </c>
    </row>
    <row r="873" spans="1:9" ht="12.75">
      <c r="A873" s="44"/>
      <c r="B873" s="81"/>
      <c r="C873" s="65" t="s">
        <v>66</v>
      </c>
      <c r="D873" s="17">
        <f>SUM(D876)</f>
        <v>8796500</v>
      </c>
      <c r="E873" s="17"/>
      <c r="F873" s="17">
        <f>SUM(D873:E873)</f>
        <v>8796500</v>
      </c>
      <c r="G873" s="17">
        <f>SUM(G876)</f>
        <v>562199</v>
      </c>
      <c r="H873" s="17"/>
      <c r="I873" s="17">
        <f>SUM(G873:H873)</f>
        <v>562199</v>
      </c>
    </row>
    <row r="874" spans="1:9" ht="12.75">
      <c r="A874" s="44"/>
      <c r="B874" s="81"/>
      <c r="C874" s="65"/>
      <c r="D874" s="17"/>
      <c r="E874" s="17"/>
      <c r="F874" s="17"/>
      <c r="G874" s="17"/>
      <c r="H874" s="17"/>
      <c r="I874" s="17"/>
    </row>
    <row r="875" spans="1:9" ht="12.75">
      <c r="A875" s="44"/>
      <c r="B875" s="81"/>
      <c r="C875" s="77" t="s">
        <v>65</v>
      </c>
      <c r="D875" s="16">
        <f>SUM(D876:D876)</f>
        <v>8796500</v>
      </c>
      <c r="E875" s="16">
        <f>SUM(E876:E876)</f>
        <v>0</v>
      </c>
      <c r="F875" s="16">
        <f>SUM(D875:E875)</f>
        <v>8796500</v>
      </c>
      <c r="G875" s="16">
        <f>SUM(G876:G876)</f>
        <v>562199</v>
      </c>
      <c r="H875" s="16">
        <f>SUM(H876:H876)</f>
        <v>0</v>
      </c>
      <c r="I875" s="16">
        <f>SUM(G875:H875)</f>
        <v>562199</v>
      </c>
    </row>
    <row r="876" spans="1:9" ht="12.75">
      <c r="A876" s="44"/>
      <c r="B876" s="81"/>
      <c r="C876" s="65" t="s">
        <v>67</v>
      </c>
      <c r="D876" s="17">
        <v>8796500</v>
      </c>
      <c r="E876" s="17"/>
      <c r="F876" s="17">
        <f>SUM(D876:E876)</f>
        <v>8796500</v>
      </c>
      <c r="G876" s="17">
        <v>562199</v>
      </c>
      <c r="H876" s="17"/>
      <c r="I876" s="17">
        <f>SUM(G876:H876)</f>
        <v>562199</v>
      </c>
    </row>
    <row r="877" spans="1:9" ht="12.75">
      <c r="A877" s="44"/>
      <c r="B877" s="81"/>
      <c r="C877" s="65"/>
      <c r="D877" s="17"/>
      <c r="E877" s="17"/>
      <c r="F877" s="17"/>
      <c r="G877" s="17"/>
      <c r="H877" s="17"/>
      <c r="I877" s="17"/>
    </row>
    <row r="878" spans="1:9" ht="12.75">
      <c r="A878" s="82" t="s">
        <v>332</v>
      </c>
      <c r="B878" s="83"/>
      <c r="C878" s="77" t="s">
        <v>441</v>
      </c>
      <c r="D878" s="17"/>
      <c r="E878" s="17"/>
      <c r="F878" s="17"/>
      <c r="G878" s="17"/>
      <c r="H878" s="17"/>
      <c r="I878" s="17"/>
    </row>
    <row r="879" spans="1:9" ht="12.75">
      <c r="A879" s="45"/>
      <c r="B879" s="81"/>
      <c r="C879" s="77" t="s">
        <v>64</v>
      </c>
      <c r="D879" s="16">
        <f>SUM(D884,D892,D899,D906,D913)</f>
        <v>6520500</v>
      </c>
      <c r="E879" s="16">
        <f>SUM(E884,E892,E899,E906,E913)</f>
        <v>13000</v>
      </c>
      <c r="F879" s="16">
        <f>SUM(D879:E879)</f>
        <v>6533500</v>
      </c>
      <c r="G879" s="16">
        <f>SUM(G884,G892,G899,G906,G913)</f>
        <v>416734</v>
      </c>
      <c r="H879" s="16">
        <f>SUM(H884,H892,H899,H906,H913)</f>
        <v>831</v>
      </c>
      <c r="I879" s="16">
        <f>SUM(G879:H879)</f>
        <v>417565</v>
      </c>
    </row>
    <row r="880" spans="1:9" ht="12.75">
      <c r="A880" s="45"/>
      <c r="B880" s="81"/>
      <c r="C880" s="77" t="s">
        <v>65</v>
      </c>
      <c r="D880" s="16">
        <f>SUM(D881:D881)</f>
        <v>6520500</v>
      </c>
      <c r="E880" s="16">
        <f>SUM(E881:E881)</f>
        <v>13000</v>
      </c>
      <c r="F880" s="16">
        <f>SUM(D880:E880)</f>
        <v>6533500</v>
      </c>
      <c r="G880" s="16">
        <f>SUM(G881:G881)</f>
        <v>416734</v>
      </c>
      <c r="H880" s="16">
        <f>SUM(H881:H881)</f>
        <v>831</v>
      </c>
      <c r="I880" s="16">
        <f>SUM(G880:H880)</f>
        <v>417565</v>
      </c>
    </row>
    <row r="881" spans="1:9" ht="12.75">
      <c r="A881" s="45"/>
      <c r="B881" s="81"/>
      <c r="C881" s="65" t="s">
        <v>60</v>
      </c>
      <c r="D881" s="17">
        <f>SUM(D888,D896,D903,D910,D918)</f>
        <v>6520500</v>
      </c>
      <c r="E881" s="17">
        <f>SUM(E888,E896,E903,E910,E918)</f>
        <v>13000</v>
      </c>
      <c r="F881" s="17">
        <f>SUM(D881:E881)</f>
        <v>6533500</v>
      </c>
      <c r="G881" s="17">
        <f>SUM(G888,G896,G903,G910,G918)</f>
        <v>416734</v>
      </c>
      <c r="H881" s="17">
        <f>SUM(H888,H896,H903,H910,H918)</f>
        <v>831</v>
      </c>
      <c r="I881" s="17">
        <f>SUM(G881:H881)</f>
        <v>417565</v>
      </c>
    </row>
    <row r="882" spans="1:9" ht="12.75">
      <c r="A882" s="82" t="s">
        <v>333</v>
      </c>
      <c r="B882" s="81"/>
      <c r="C882" s="77" t="s">
        <v>8</v>
      </c>
      <c r="D882" s="16">
        <f>SUM(D887)</f>
        <v>940500</v>
      </c>
      <c r="E882" s="16">
        <f>SUM(E887)</f>
        <v>0</v>
      </c>
      <c r="F882" s="16">
        <f>SUM(D882:E882)</f>
        <v>940500</v>
      </c>
      <c r="G882" s="16">
        <f>SUM(G887)</f>
        <v>60107</v>
      </c>
      <c r="H882" s="16">
        <f>SUM(H887)</f>
        <v>0</v>
      </c>
      <c r="I882" s="16">
        <f>SUM(G882:H882)</f>
        <v>60107</v>
      </c>
    </row>
    <row r="883" spans="1:9" ht="12.75">
      <c r="A883" s="89" t="s">
        <v>334</v>
      </c>
      <c r="B883" s="88" t="s">
        <v>72</v>
      </c>
      <c r="C883" s="63" t="s">
        <v>548</v>
      </c>
      <c r="D883" s="18"/>
      <c r="E883" s="18"/>
      <c r="F883" s="18"/>
      <c r="G883" s="18"/>
      <c r="H883" s="18"/>
      <c r="I883" s="18"/>
    </row>
    <row r="884" spans="1:9" ht="12.75">
      <c r="A884" s="44"/>
      <c r="B884" s="81"/>
      <c r="C884" s="77" t="s">
        <v>64</v>
      </c>
      <c r="D884" s="16">
        <f>SUM(D885)</f>
        <v>940500</v>
      </c>
      <c r="E884" s="16">
        <f>SUM(E885)</f>
        <v>0</v>
      </c>
      <c r="F884" s="16">
        <f>SUM(D884:E884)</f>
        <v>940500</v>
      </c>
      <c r="G884" s="16">
        <f>SUM(G885)</f>
        <v>60107</v>
      </c>
      <c r="H884" s="16">
        <f>SUM(H885)</f>
        <v>0</v>
      </c>
      <c r="I884" s="16">
        <f>SUM(G884:H884)</f>
        <v>60107</v>
      </c>
    </row>
    <row r="885" spans="1:9" ht="12.75">
      <c r="A885" s="44"/>
      <c r="B885" s="81"/>
      <c r="C885" s="65" t="s">
        <v>66</v>
      </c>
      <c r="D885" s="17">
        <f>SUM(D887)</f>
        <v>940500</v>
      </c>
      <c r="E885" s="17"/>
      <c r="F885" s="17">
        <f>SUM(D885:E885)</f>
        <v>940500</v>
      </c>
      <c r="G885" s="17">
        <f>SUM(G887)</f>
        <v>60107</v>
      </c>
      <c r="H885" s="17"/>
      <c r="I885" s="17">
        <f>SUM(G885:H885)</f>
        <v>60107</v>
      </c>
    </row>
    <row r="886" spans="1:9" ht="12.75">
      <c r="A886" s="44"/>
      <c r="B886" s="81"/>
      <c r="C886" s="65"/>
      <c r="D886" s="17"/>
      <c r="E886" s="17"/>
      <c r="F886" s="17"/>
      <c r="G886" s="17"/>
      <c r="H886" s="17"/>
      <c r="I886" s="17"/>
    </row>
    <row r="887" spans="1:9" ht="12.75">
      <c r="A887" s="44"/>
      <c r="B887" s="81"/>
      <c r="C887" s="77" t="s">
        <v>65</v>
      </c>
      <c r="D887" s="16">
        <f>SUM(D888:D888)</f>
        <v>940500</v>
      </c>
      <c r="E887" s="16">
        <f>SUM(E888:E888)</f>
        <v>0</v>
      </c>
      <c r="F887" s="16">
        <f>SUM(D887:E887)</f>
        <v>940500</v>
      </c>
      <c r="G887" s="16">
        <f>SUM(G888:G888)</f>
        <v>60107</v>
      </c>
      <c r="H887" s="16">
        <f>SUM(H888:H888)</f>
        <v>0</v>
      </c>
      <c r="I887" s="16">
        <f>SUM(G887:H887)</f>
        <v>60107</v>
      </c>
    </row>
    <row r="888" spans="1:9" ht="12.75">
      <c r="A888" s="44"/>
      <c r="B888" s="81"/>
      <c r="C888" s="65" t="s">
        <v>67</v>
      </c>
      <c r="D888" s="17">
        <v>940500</v>
      </c>
      <c r="E888" s="17"/>
      <c r="F888" s="17">
        <f>SUM(D888:E888)</f>
        <v>940500</v>
      </c>
      <c r="G888" s="17">
        <v>60107</v>
      </c>
      <c r="H888" s="17"/>
      <c r="I888" s="17">
        <f>SUM(G888:H888)</f>
        <v>60107</v>
      </c>
    </row>
    <row r="889" spans="1:9" ht="12.75">
      <c r="A889" s="44"/>
      <c r="B889" s="81"/>
      <c r="C889" s="65"/>
      <c r="D889" s="17"/>
      <c r="E889" s="17"/>
      <c r="F889" s="17"/>
      <c r="G889" s="17"/>
      <c r="H889" s="17"/>
      <c r="I889" s="17"/>
    </row>
    <row r="890" spans="1:9" ht="12.75">
      <c r="A890" s="82" t="s">
        <v>498</v>
      </c>
      <c r="B890" s="83"/>
      <c r="C890" s="77" t="s">
        <v>13</v>
      </c>
      <c r="D890" s="16">
        <f>SUM(D895,D902,D909,D917)</f>
        <v>5580000</v>
      </c>
      <c r="E890" s="16">
        <f>SUM(E895,E902,E909,E917)</f>
        <v>13000</v>
      </c>
      <c r="F890" s="16">
        <f>SUM(D890:E890)</f>
        <v>5593000</v>
      </c>
      <c r="G890" s="16">
        <f>SUM(G895,G902,G909,G917)</f>
        <v>356627</v>
      </c>
      <c r="H890" s="16">
        <f>SUM(H895,H902,H909,H917)</f>
        <v>831</v>
      </c>
      <c r="I890" s="16">
        <f>SUM(G890:H890)</f>
        <v>357458</v>
      </c>
    </row>
    <row r="891" spans="1:9" ht="12.75">
      <c r="A891" s="89" t="s">
        <v>499</v>
      </c>
      <c r="B891" s="88" t="s">
        <v>104</v>
      </c>
      <c r="C891" s="63" t="s">
        <v>424</v>
      </c>
      <c r="D891" s="18"/>
      <c r="E891" s="18"/>
      <c r="F891" s="18"/>
      <c r="G891" s="18"/>
      <c r="H891" s="18"/>
      <c r="I891" s="18"/>
    </row>
    <row r="892" spans="1:9" ht="12.75">
      <c r="A892" s="44"/>
      <c r="B892" s="81"/>
      <c r="C892" s="77" t="s">
        <v>64</v>
      </c>
      <c r="D892" s="16">
        <f>SUM(D893)</f>
        <v>350000</v>
      </c>
      <c r="E892" s="16">
        <f>SUM(E893)</f>
        <v>0</v>
      </c>
      <c r="F892" s="16">
        <f>SUM(D892:E892)</f>
        <v>350000</v>
      </c>
      <c r="G892" s="16">
        <f>SUM(G893)</f>
        <v>22369</v>
      </c>
      <c r="H892" s="16">
        <f>SUM(H893)</f>
        <v>0</v>
      </c>
      <c r="I892" s="16">
        <f>SUM(G892:H892)</f>
        <v>22369</v>
      </c>
    </row>
    <row r="893" spans="1:9" ht="12.75">
      <c r="A893" s="44"/>
      <c r="B893" s="81"/>
      <c r="C893" s="65" t="s">
        <v>66</v>
      </c>
      <c r="D893" s="17">
        <f>SUM(D895)</f>
        <v>350000</v>
      </c>
      <c r="E893" s="17"/>
      <c r="F893" s="17">
        <f>SUM(D893:E893)</f>
        <v>350000</v>
      </c>
      <c r="G893" s="17">
        <f>SUM(G895)</f>
        <v>22369</v>
      </c>
      <c r="H893" s="17"/>
      <c r="I893" s="17">
        <f>SUM(G893:H893)</f>
        <v>22369</v>
      </c>
    </row>
    <row r="894" spans="1:9" ht="12.75">
      <c r="A894" s="44"/>
      <c r="B894" s="81"/>
      <c r="C894" s="65"/>
      <c r="D894" s="17"/>
      <c r="E894" s="17"/>
      <c r="F894" s="17"/>
      <c r="G894" s="17"/>
      <c r="H894" s="17"/>
      <c r="I894" s="17"/>
    </row>
    <row r="895" spans="1:9" ht="12.75">
      <c r="A895" s="44"/>
      <c r="B895" s="81"/>
      <c r="C895" s="77" t="s">
        <v>65</v>
      </c>
      <c r="D895" s="16">
        <f>SUM(D896:D896)</f>
        <v>350000</v>
      </c>
      <c r="E895" s="16">
        <f>SUM(E896:E896)</f>
        <v>0</v>
      </c>
      <c r="F895" s="16">
        <f>SUM(D895:E895)</f>
        <v>350000</v>
      </c>
      <c r="G895" s="16">
        <f>SUM(G896:G896)</f>
        <v>22369</v>
      </c>
      <c r="H895" s="16">
        <f>SUM(H896:H896)</f>
        <v>0</v>
      </c>
      <c r="I895" s="16">
        <f>SUM(G895:H895)</f>
        <v>22369</v>
      </c>
    </row>
    <row r="896" spans="1:9" ht="12.75">
      <c r="A896" s="44"/>
      <c r="B896" s="81"/>
      <c r="C896" s="65" t="s">
        <v>67</v>
      </c>
      <c r="D896" s="17">
        <v>350000</v>
      </c>
      <c r="E896" s="17"/>
      <c r="F896" s="17">
        <f>SUM(D896:E896)</f>
        <v>350000</v>
      </c>
      <c r="G896" s="17">
        <v>22369</v>
      </c>
      <c r="H896" s="17"/>
      <c r="I896" s="17">
        <f>SUM(G896:H896)</f>
        <v>22369</v>
      </c>
    </row>
    <row r="897" spans="1:9" ht="12.75">
      <c r="A897" s="44"/>
      <c r="B897" s="81"/>
      <c r="C897" s="65"/>
      <c r="D897" s="17"/>
      <c r="E897" s="17"/>
      <c r="F897" s="17"/>
      <c r="G897" s="17"/>
      <c r="H897" s="17"/>
      <c r="I897" s="17"/>
    </row>
    <row r="898" spans="1:9" ht="12.75">
      <c r="A898" s="89" t="s">
        <v>500</v>
      </c>
      <c r="B898" s="88" t="s">
        <v>105</v>
      </c>
      <c r="C898" s="63" t="s">
        <v>287</v>
      </c>
      <c r="D898" s="18"/>
      <c r="E898" s="18"/>
      <c r="F898" s="18"/>
      <c r="G898" s="18"/>
      <c r="H898" s="18"/>
      <c r="I898" s="18"/>
    </row>
    <row r="899" spans="1:9" ht="12.75">
      <c r="A899" s="44"/>
      <c r="B899" s="81"/>
      <c r="C899" s="77" t="s">
        <v>64</v>
      </c>
      <c r="D899" s="16">
        <f>SUM(D900:D900)</f>
        <v>1343000</v>
      </c>
      <c r="E899" s="16">
        <f>SUM(E900:E900)</f>
        <v>0</v>
      </c>
      <c r="F899" s="16">
        <f>SUM(D899:E899)</f>
        <v>1343000</v>
      </c>
      <c r="G899" s="16">
        <f>SUM(G900:G900)</f>
        <v>85833</v>
      </c>
      <c r="H899" s="16">
        <f>SUM(H900:H900)</f>
        <v>0</v>
      </c>
      <c r="I899" s="16">
        <f>SUM(G899:H899)</f>
        <v>85833</v>
      </c>
    </row>
    <row r="900" spans="1:9" ht="12.75">
      <c r="A900" s="44"/>
      <c r="B900" s="81"/>
      <c r="C900" s="65" t="s">
        <v>66</v>
      </c>
      <c r="D900" s="17">
        <f>SUM(D902)</f>
        <v>1343000</v>
      </c>
      <c r="E900" s="17"/>
      <c r="F900" s="17">
        <f>SUM(D900:E900)</f>
        <v>1343000</v>
      </c>
      <c r="G900" s="17">
        <f>SUM(G902)</f>
        <v>85833</v>
      </c>
      <c r="H900" s="17"/>
      <c r="I900" s="17">
        <f>SUM(G900:H900)</f>
        <v>85833</v>
      </c>
    </row>
    <row r="901" spans="1:9" ht="12.75">
      <c r="A901" s="44"/>
      <c r="B901" s="81"/>
      <c r="C901" s="65"/>
      <c r="D901" s="17"/>
      <c r="E901" s="17"/>
      <c r="F901" s="17"/>
      <c r="G901" s="17"/>
      <c r="H901" s="17"/>
      <c r="I901" s="17"/>
    </row>
    <row r="902" spans="1:9" ht="12.75">
      <c r="A902" s="44"/>
      <c r="B902" s="81"/>
      <c r="C902" s="77" t="s">
        <v>65</v>
      </c>
      <c r="D902" s="16">
        <f>SUM(D903:D903)</f>
        <v>1343000</v>
      </c>
      <c r="E902" s="16">
        <f>SUM(E903:E903)</f>
        <v>0</v>
      </c>
      <c r="F902" s="16">
        <f>SUM(D902:E902)</f>
        <v>1343000</v>
      </c>
      <c r="G902" s="16">
        <f>SUM(G903:G903)</f>
        <v>85833</v>
      </c>
      <c r="H902" s="16">
        <f>SUM(H903:H903)</f>
        <v>0</v>
      </c>
      <c r="I902" s="16">
        <f>SUM(G902:H902)</f>
        <v>85833</v>
      </c>
    </row>
    <row r="903" spans="1:9" ht="12.75">
      <c r="A903" s="44"/>
      <c r="B903" s="81"/>
      <c r="C903" s="65" t="s">
        <v>67</v>
      </c>
      <c r="D903" s="17">
        <v>1343000</v>
      </c>
      <c r="E903" s="17"/>
      <c r="F903" s="17">
        <f>SUM(D903:E903)</f>
        <v>1343000</v>
      </c>
      <c r="G903" s="17">
        <v>85833</v>
      </c>
      <c r="H903" s="17"/>
      <c r="I903" s="17">
        <f>SUM(G903:H903)</f>
        <v>85833</v>
      </c>
    </row>
    <row r="904" spans="1:9" ht="12.75">
      <c r="A904" s="44"/>
      <c r="B904" s="81"/>
      <c r="C904" s="65"/>
      <c r="D904" s="17"/>
      <c r="E904" s="17"/>
      <c r="F904" s="17"/>
      <c r="G904" s="17"/>
      <c r="H904" s="17"/>
      <c r="I904" s="17"/>
    </row>
    <row r="905" spans="1:9" ht="12.75">
      <c r="A905" s="89" t="s">
        <v>501</v>
      </c>
      <c r="B905" s="88" t="s">
        <v>106</v>
      </c>
      <c r="C905" s="63" t="s">
        <v>425</v>
      </c>
      <c r="D905" s="18"/>
      <c r="E905" s="18"/>
      <c r="F905" s="18"/>
      <c r="G905" s="18"/>
      <c r="H905" s="18"/>
      <c r="I905" s="18"/>
    </row>
    <row r="906" spans="1:9" ht="12.75">
      <c r="A906" s="44"/>
      <c r="B906" s="81"/>
      <c r="C906" s="77" t="s">
        <v>64</v>
      </c>
      <c r="D906" s="16">
        <f>SUM(D907:D907)</f>
        <v>3400000</v>
      </c>
      <c r="E906" s="16">
        <f>SUM(E907:E907)</f>
        <v>0</v>
      </c>
      <c r="F906" s="16">
        <f>SUM(D906:E906)</f>
        <v>3400000</v>
      </c>
      <c r="G906" s="16">
        <f>SUM(G907:G907)</f>
        <v>217300</v>
      </c>
      <c r="H906" s="16">
        <f>SUM(H907:H907)</f>
        <v>0</v>
      </c>
      <c r="I906" s="16">
        <f>SUM(G906:H906)</f>
        <v>217300</v>
      </c>
    </row>
    <row r="907" spans="1:9" ht="12.75">
      <c r="A907" s="44"/>
      <c r="B907" s="81"/>
      <c r="C907" s="65" t="s">
        <v>66</v>
      </c>
      <c r="D907" s="17">
        <f>SUM(D909)</f>
        <v>3400000</v>
      </c>
      <c r="E907" s="17"/>
      <c r="F907" s="17">
        <f>SUM(D907:E907)</f>
        <v>3400000</v>
      </c>
      <c r="G907" s="17">
        <f>SUM(G909)</f>
        <v>217300</v>
      </c>
      <c r="H907" s="17"/>
      <c r="I907" s="17">
        <f>SUM(G907:H907)</f>
        <v>217300</v>
      </c>
    </row>
    <row r="908" spans="1:9" ht="12.75">
      <c r="A908" s="44"/>
      <c r="B908" s="81"/>
      <c r="C908" s="65"/>
      <c r="D908" s="17"/>
      <c r="E908" s="17"/>
      <c r="F908" s="17"/>
      <c r="G908" s="17"/>
      <c r="H908" s="17"/>
      <c r="I908" s="17"/>
    </row>
    <row r="909" spans="1:9" ht="12.75">
      <c r="A909" s="44"/>
      <c r="B909" s="81"/>
      <c r="C909" s="77" t="s">
        <v>65</v>
      </c>
      <c r="D909" s="16">
        <f>SUM(D910:D910)</f>
        <v>3400000</v>
      </c>
      <c r="E909" s="16">
        <f>SUM(E910:E910)</f>
        <v>0</v>
      </c>
      <c r="F909" s="16">
        <f>SUM(D909:E909)</f>
        <v>3400000</v>
      </c>
      <c r="G909" s="16">
        <f>SUM(G910:G910)</f>
        <v>217300</v>
      </c>
      <c r="H909" s="16">
        <f>SUM(H910:H910)</f>
        <v>0</v>
      </c>
      <c r="I909" s="16">
        <f>SUM(G909:H909)</f>
        <v>217300</v>
      </c>
    </row>
    <row r="910" spans="1:9" ht="12.75">
      <c r="A910" s="44"/>
      <c r="B910" s="81"/>
      <c r="C910" s="65" t="s">
        <v>67</v>
      </c>
      <c r="D910" s="17">
        <v>3400000</v>
      </c>
      <c r="E910" s="17"/>
      <c r="F910" s="17">
        <f>SUM(D910:E910)</f>
        <v>3400000</v>
      </c>
      <c r="G910" s="17">
        <v>217300</v>
      </c>
      <c r="H910" s="17"/>
      <c r="I910" s="17">
        <f>SUM(G910:H910)</f>
        <v>217300</v>
      </c>
    </row>
    <row r="911" spans="1:9" ht="12.75">
      <c r="A911" s="44"/>
      <c r="B911" s="81"/>
      <c r="C911" s="65"/>
      <c r="D911" s="17"/>
      <c r="E911" s="17"/>
      <c r="F911" s="17"/>
      <c r="G911" s="17"/>
      <c r="H911" s="17"/>
      <c r="I911" s="17"/>
    </row>
    <row r="912" spans="1:9" ht="12.75">
      <c r="A912" s="89" t="s">
        <v>502</v>
      </c>
      <c r="B912" s="88" t="s">
        <v>107</v>
      </c>
      <c r="C912" s="63" t="s">
        <v>108</v>
      </c>
      <c r="D912" s="18"/>
      <c r="E912" s="18"/>
      <c r="F912" s="18"/>
      <c r="G912" s="18"/>
      <c r="H912" s="18"/>
      <c r="I912" s="18"/>
    </row>
    <row r="913" spans="1:9" ht="12.75">
      <c r="A913" s="44"/>
      <c r="B913" s="81"/>
      <c r="C913" s="77" t="s">
        <v>64</v>
      </c>
      <c r="D913" s="16">
        <f>SUM(D914:D915)</f>
        <v>487000</v>
      </c>
      <c r="E913" s="16">
        <f>SUM(E914:E915)</f>
        <v>13000</v>
      </c>
      <c r="F913" s="16">
        <f>SUM(D913:E913)</f>
        <v>500000</v>
      </c>
      <c r="G913" s="16">
        <f>SUM(G914:G915)</f>
        <v>31125</v>
      </c>
      <c r="H913" s="16">
        <f>SUM(H914:H915)</f>
        <v>831</v>
      </c>
      <c r="I913" s="16">
        <f>SUM(G913:H913)</f>
        <v>31956</v>
      </c>
    </row>
    <row r="914" spans="1:9" ht="12.75">
      <c r="A914" s="44"/>
      <c r="B914" s="81"/>
      <c r="C914" s="65" t="s">
        <v>66</v>
      </c>
      <c r="D914" s="17">
        <f>SUM(D917)</f>
        <v>487000</v>
      </c>
      <c r="E914" s="17"/>
      <c r="F914" s="17">
        <f>SUM(D914:E914)</f>
        <v>487000</v>
      </c>
      <c r="G914" s="17">
        <f>SUM(G917)</f>
        <v>31125</v>
      </c>
      <c r="H914" s="17"/>
      <c r="I914" s="17">
        <f>SUM(G914:H914)</f>
        <v>31125</v>
      </c>
    </row>
    <row r="915" spans="1:9" ht="12.75">
      <c r="A915" s="44"/>
      <c r="B915" s="81"/>
      <c r="C915" s="65" t="s">
        <v>224</v>
      </c>
      <c r="D915" s="17"/>
      <c r="E915" s="17">
        <f>SUM(E917)</f>
        <v>13000</v>
      </c>
      <c r="F915" s="17">
        <f>SUM(D915:E915)</f>
        <v>13000</v>
      </c>
      <c r="G915" s="17"/>
      <c r="H915" s="17">
        <f>SUM(H917)</f>
        <v>831</v>
      </c>
      <c r="I915" s="17">
        <f>SUM(G915:H915)</f>
        <v>831</v>
      </c>
    </row>
    <row r="916" spans="1:9" ht="12.75">
      <c r="A916" s="44"/>
      <c r="B916" s="81"/>
      <c r="C916" s="65"/>
      <c r="D916" s="17"/>
      <c r="E916" s="17"/>
      <c r="F916" s="17"/>
      <c r="G916" s="17"/>
      <c r="H916" s="17"/>
      <c r="I916" s="17"/>
    </row>
    <row r="917" spans="1:9" ht="12.75">
      <c r="A917" s="44"/>
      <c r="B917" s="81"/>
      <c r="C917" s="77" t="s">
        <v>65</v>
      </c>
      <c r="D917" s="16">
        <f>SUM(D918:D918)</f>
        <v>487000</v>
      </c>
      <c r="E917" s="16">
        <f>SUM(E918:E918)</f>
        <v>13000</v>
      </c>
      <c r="F917" s="16">
        <f>SUM(D917:E917)</f>
        <v>500000</v>
      </c>
      <c r="G917" s="16">
        <f>SUM(G918:G918)</f>
        <v>31125</v>
      </c>
      <c r="H917" s="16">
        <f>SUM(H918:H918)</f>
        <v>831</v>
      </c>
      <c r="I917" s="16">
        <f>SUM(G917:H917)</f>
        <v>31956</v>
      </c>
    </row>
    <row r="918" spans="1:9" ht="12.75">
      <c r="A918" s="44"/>
      <c r="B918" s="81"/>
      <c r="C918" s="65" t="s">
        <v>67</v>
      </c>
      <c r="D918" s="17">
        <v>487000</v>
      </c>
      <c r="E918" s="17">
        <v>13000</v>
      </c>
      <c r="F918" s="17">
        <f>SUM(D918:E918)</f>
        <v>500000</v>
      </c>
      <c r="G918" s="17">
        <v>31125</v>
      </c>
      <c r="H918" s="17">
        <v>831</v>
      </c>
      <c r="I918" s="17">
        <f>SUM(G918:H918)</f>
        <v>31956</v>
      </c>
    </row>
    <row r="919" spans="1:9" ht="12.75">
      <c r="A919" s="44"/>
      <c r="B919" s="81"/>
      <c r="C919" s="65"/>
      <c r="D919" s="17"/>
      <c r="E919" s="17"/>
      <c r="F919" s="17"/>
      <c r="G919" s="17"/>
      <c r="H919" s="17"/>
      <c r="I919" s="17"/>
    </row>
    <row r="920" spans="1:9" ht="12.75">
      <c r="A920" s="82" t="s">
        <v>335</v>
      </c>
      <c r="B920" s="83"/>
      <c r="C920" s="77" t="s">
        <v>600</v>
      </c>
      <c r="D920" s="17"/>
      <c r="E920" s="17"/>
      <c r="F920" s="17"/>
      <c r="G920" s="17"/>
      <c r="H920" s="17"/>
      <c r="I920" s="17"/>
    </row>
    <row r="921" spans="1:9" ht="12.75">
      <c r="A921" s="45"/>
      <c r="B921" s="81"/>
      <c r="C921" s="77" t="s">
        <v>64</v>
      </c>
      <c r="D921" s="16">
        <f>SUM(D926)</f>
        <v>441000</v>
      </c>
      <c r="E921" s="16">
        <f>SUM(E926)</f>
        <v>0</v>
      </c>
      <c r="F921" s="16">
        <f>SUM(D921:E921)</f>
        <v>441000</v>
      </c>
      <c r="G921" s="16">
        <f>SUM(G926)</f>
        <v>28185</v>
      </c>
      <c r="H921" s="16">
        <f>SUM(H926)</f>
        <v>0</v>
      </c>
      <c r="I921" s="16">
        <f>SUM(G921:H921)</f>
        <v>28185</v>
      </c>
    </row>
    <row r="922" spans="1:9" ht="12.75">
      <c r="A922" s="45"/>
      <c r="B922" s="81"/>
      <c r="C922" s="77" t="s">
        <v>65</v>
      </c>
      <c r="D922" s="16">
        <f>SUM(D923:D923)</f>
        <v>441000</v>
      </c>
      <c r="E922" s="16">
        <f>SUM(E929)</f>
        <v>0</v>
      </c>
      <c r="F922" s="16">
        <f>SUM(D922:E922)</f>
        <v>441000</v>
      </c>
      <c r="G922" s="16">
        <f>SUM(G923:G923)</f>
        <v>28185</v>
      </c>
      <c r="H922" s="16">
        <f>SUM(H929)</f>
        <v>0</v>
      </c>
      <c r="I922" s="16">
        <f>SUM(G922:H922)</f>
        <v>28185</v>
      </c>
    </row>
    <row r="923" spans="1:9" ht="12.75">
      <c r="A923" s="45"/>
      <c r="B923" s="81"/>
      <c r="C923" s="65" t="s">
        <v>60</v>
      </c>
      <c r="D923" s="17">
        <f>SUM(D930)</f>
        <v>441000</v>
      </c>
      <c r="E923" s="17">
        <f>SUM(E930)</f>
        <v>0</v>
      </c>
      <c r="F923" s="17">
        <f>SUM(D923:E923)</f>
        <v>441000</v>
      </c>
      <c r="G923" s="17">
        <f>SUM(G930)</f>
        <v>28185</v>
      </c>
      <c r="H923" s="17">
        <f>SUM(H930)</f>
        <v>0</v>
      </c>
      <c r="I923" s="17">
        <f>SUM(G923:H923)</f>
        <v>28185</v>
      </c>
    </row>
    <row r="924" spans="1:9" ht="12.75">
      <c r="A924" s="82" t="s">
        <v>336</v>
      </c>
      <c r="B924" s="81"/>
      <c r="C924" s="77" t="s">
        <v>40</v>
      </c>
      <c r="D924" s="16">
        <f>SUM(D929)</f>
        <v>441000</v>
      </c>
      <c r="E924" s="16">
        <f>SUM(E929)</f>
        <v>0</v>
      </c>
      <c r="F924" s="16">
        <f>SUM(D924:E924)</f>
        <v>441000</v>
      </c>
      <c r="G924" s="16">
        <f>SUM(G929)</f>
        <v>28185</v>
      </c>
      <c r="H924" s="16">
        <f>SUM(H929)</f>
        <v>0</v>
      </c>
      <c r="I924" s="16">
        <f>SUM(G924:H924)</f>
        <v>28185</v>
      </c>
    </row>
    <row r="925" spans="1:9" ht="12.75">
      <c r="A925" s="89" t="s">
        <v>337</v>
      </c>
      <c r="B925" s="88" t="s">
        <v>233</v>
      </c>
      <c r="C925" s="63" t="s">
        <v>234</v>
      </c>
      <c r="D925" s="18"/>
      <c r="E925" s="18"/>
      <c r="F925" s="18"/>
      <c r="G925" s="18"/>
      <c r="H925" s="18"/>
      <c r="I925" s="18"/>
    </row>
    <row r="926" spans="1:9" ht="12.75">
      <c r="A926" s="44"/>
      <c r="B926" s="81"/>
      <c r="C926" s="77" t="s">
        <v>64</v>
      </c>
      <c r="D926" s="16">
        <f>SUM(D927)</f>
        <v>441000</v>
      </c>
      <c r="E926" s="16">
        <f>SUM(E927)</f>
        <v>0</v>
      </c>
      <c r="F926" s="16">
        <f>SUM(D926:E926)</f>
        <v>441000</v>
      </c>
      <c r="G926" s="16">
        <f>SUM(G927)</f>
        <v>28185</v>
      </c>
      <c r="H926" s="16">
        <f>SUM(H927)</f>
        <v>0</v>
      </c>
      <c r="I926" s="16">
        <f>SUM(G926:H926)</f>
        <v>28185</v>
      </c>
    </row>
    <row r="927" spans="1:9" ht="12.75">
      <c r="A927" s="44"/>
      <c r="B927" s="81"/>
      <c r="C927" s="65" t="s">
        <v>66</v>
      </c>
      <c r="D927" s="17">
        <f>SUM(D929)</f>
        <v>441000</v>
      </c>
      <c r="E927" s="17"/>
      <c r="F927" s="17">
        <f>SUM(D927:E927)</f>
        <v>441000</v>
      </c>
      <c r="G927" s="17">
        <f>SUM(G929)</f>
        <v>28185</v>
      </c>
      <c r="H927" s="17"/>
      <c r="I927" s="17">
        <f>SUM(G927:H927)</f>
        <v>28185</v>
      </c>
    </row>
    <row r="928" spans="1:9" ht="12.75">
      <c r="A928" s="44"/>
      <c r="B928" s="81"/>
      <c r="C928" s="65"/>
      <c r="D928" s="17"/>
      <c r="E928" s="17"/>
      <c r="F928" s="17"/>
      <c r="G928" s="17"/>
      <c r="H928" s="17"/>
      <c r="I928" s="17"/>
    </row>
    <row r="929" spans="1:9" ht="12.75">
      <c r="A929" s="44"/>
      <c r="B929" s="81"/>
      <c r="C929" s="77" t="s">
        <v>65</v>
      </c>
      <c r="D929" s="16">
        <f>SUM(D930:D930)</f>
        <v>441000</v>
      </c>
      <c r="E929" s="16">
        <f>SUM(E930:E930)</f>
        <v>0</v>
      </c>
      <c r="F929" s="16">
        <f>SUM(D929:E929)</f>
        <v>441000</v>
      </c>
      <c r="G929" s="16">
        <f>SUM(G930:G930)</f>
        <v>28185</v>
      </c>
      <c r="H929" s="16">
        <f>SUM(H930:H930)</f>
        <v>0</v>
      </c>
      <c r="I929" s="16">
        <f>SUM(G929:H929)</f>
        <v>28185</v>
      </c>
    </row>
    <row r="930" spans="1:9" ht="12.75">
      <c r="A930" s="44"/>
      <c r="B930" s="81"/>
      <c r="C930" s="65" t="s">
        <v>67</v>
      </c>
      <c r="D930" s="17">
        <v>441000</v>
      </c>
      <c r="E930" s="17"/>
      <c r="F930" s="17">
        <f>SUM(D930:E930)</f>
        <v>441000</v>
      </c>
      <c r="G930" s="17">
        <v>28185</v>
      </c>
      <c r="H930" s="17"/>
      <c r="I930" s="17">
        <f>SUM(G930:H930)</f>
        <v>28185</v>
      </c>
    </row>
    <row r="931" spans="1:9" ht="12.75">
      <c r="A931" s="44"/>
      <c r="B931" s="81"/>
      <c r="C931" s="65"/>
      <c r="D931" s="17"/>
      <c r="E931" s="17"/>
      <c r="F931" s="17"/>
      <c r="G931" s="17"/>
      <c r="H931" s="17"/>
      <c r="I931" s="17"/>
    </row>
    <row r="932" spans="1:9" ht="12.75">
      <c r="A932" s="82" t="s">
        <v>338</v>
      </c>
      <c r="B932" s="81"/>
      <c r="C932" s="77" t="s">
        <v>586</v>
      </c>
      <c r="D932" s="17"/>
      <c r="E932" s="17"/>
      <c r="F932" s="17"/>
      <c r="G932" s="17"/>
      <c r="H932" s="17"/>
      <c r="I932" s="17"/>
    </row>
    <row r="933" spans="1:9" ht="12.75">
      <c r="A933" s="44"/>
      <c r="B933" s="81"/>
      <c r="C933" s="77" t="s">
        <v>64</v>
      </c>
      <c r="D933" s="16">
        <f>SUM(D938)</f>
        <v>173000</v>
      </c>
      <c r="E933" s="16">
        <f>SUM(E938)</f>
        <v>0</v>
      </c>
      <c r="F933" s="16">
        <f>SUM(D933:E933)</f>
        <v>173000</v>
      </c>
      <c r="G933" s="16">
        <f>SUM(G938)</f>
        <v>11056</v>
      </c>
      <c r="H933" s="16">
        <f>SUM(H938)</f>
        <v>0</v>
      </c>
      <c r="I933" s="16">
        <f>SUM(G933:H933)</f>
        <v>11056</v>
      </c>
    </row>
    <row r="934" spans="1:9" ht="12.75">
      <c r="A934" s="44"/>
      <c r="B934" s="81"/>
      <c r="C934" s="77" t="s">
        <v>65</v>
      </c>
      <c r="D934" s="16">
        <f>SUM(D935)</f>
        <v>173000</v>
      </c>
      <c r="E934" s="16">
        <f>SUM(E935)</f>
        <v>0</v>
      </c>
      <c r="F934" s="16">
        <f>SUM(D934:E934)</f>
        <v>173000</v>
      </c>
      <c r="G934" s="16">
        <f>SUM(G935)</f>
        <v>11056</v>
      </c>
      <c r="H934" s="16">
        <f>SUM(H935)</f>
        <v>0</v>
      </c>
      <c r="I934" s="16">
        <f>SUM(G934:H934)</f>
        <v>11056</v>
      </c>
    </row>
    <row r="935" spans="1:9" ht="12.75">
      <c r="A935" s="44"/>
      <c r="B935" s="81"/>
      <c r="C935" s="65" t="s">
        <v>60</v>
      </c>
      <c r="D935" s="17">
        <f>SUM(D942)</f>
        <v>173000</v>
      </c>
      <c r="E935" s="17">
        <f>SUM(E942)</f>
        <v>0</v>
      </c>
      <c r="F935" s="17">
        <f>SUM(F942)</f>
        <v>173000</v>
      </c>
      <c r="G935" s="17">
        <f>SUM(G942)</f>
        <v>11056</v>
      </c>
      <c r="H935" s="17">
        <f>SUM(H942)</f>
        <v>0</v>
      </c>
      <c r="I935" s="17">
        <f>SUM(G935:H935)</f>
        <v>11056</v>
      </c>
    </row>
    <row r="936" spans="1:9" ht="12.75">
      <c r="A936" s="84" t="s">
        <v>339</v>
      </c>
      <c r="B936" s="81"/>
      <c r="C936" s="77" t="s">
        <v>40</v>
      </c>
      <c r="D936" s="16">
        <f>SUM(D941)</f>
        <v>173000</v>
      </c>
      <c r="E936" s="16">
        <f>SUM(E941)</f>
        <v>0</v>
      </c>
      <c r="F936" s="16">
        <f>SUM(D936:E936)</f>
        <v>173000</v>
      </c>
      <c r="G936" s="16">
        <f>SUM(G941)</f>
        <v>11056</v>
      </c>
      <c r="H936" s="16">
        <f>SUM(H941)</f>
        <v>0</v>
      </c>
      <c r="I936" s="16">
        <f>SUM(G936:H936)</f>
        <v>11056</v>
      </c>
    </row>
    <row r="937" spans="1:9" ht="12.75">
      <c r="A937" s="45" t="s">
        <v>340</v>
      </c>
      <c r="B937" s="88" t="s">
        <v>122</v>
      </c>
      <c r="C937" s="63" t="s">
        <v>170</v>
      </c>
      <c r="D937" s="18"/>
      <c r="E937" s="18"/>
      <c r="F937" s="18"/>
      <c r="G937" s="18"/>
      <c r="H937" s="18"/>
      <c r="I937" s="18"/>
    </row>
    <row r="938" spans="1:9" ht="12.75">
      <c r="A938" s="44"/>
      <c r="B938" s="81"/>
      <c r="C938" s="77" t="s">
        <v>64</v>
      </c>
      <c r="D938" s="16">
        <f>SUM(D939)</f>
        <v>173000</v>
      </c>
      <c r="E938" s="16">
        <f>SUM(E939)</f>
        <v>0</v>
      </c>
      <c r="F938" s="16">
        <f>SUM(D938:E938)</f>
        <v>173000</v>
      </c>
      <c r="G938" s="16">
        <f>SUM(G939)</f>
        <v>11056</v>
      </c>
      <c r="H938" s="16">
        <f>SUM(H939)</f>
        <v>0</v>
      </c>
      <c r="I938" s="16">
        <f>SUM(G938:H938)</f>
        <v>11056</v>
      </c>
    </row>
    <row r="939" spans="1:9" ht="12.75">
      <c r="A939" s="44"/>
      <c r="B939" s="81"/>
      <c r="C939" s="65" t="s">
        <v>66</v>
      </c>
      <c r="D939" s="17">
        <f>SUM(D941)</f>
        <v>173000</v>
      </c>
      <c r="E939" s="17"/>
      <c r="F939" s="17">
        <f>SUM(D939:E939)</f>
        <v>173000</v>
      </c>
      <c r="G939" s="17">
        <f>SUM(G941)</f>
        <v>11056</v>
      </c>
      <c r="H939" s="17"/>
      <c r="I939" s="17">
        <f>SUM(G939:H939)</f>
        <v>11056</v>
      </c>
    </row>
    <row r="940" spans="1:9" ht="12.75">
      <c r="A940" s="44"/>
      <c r="B940" s="81"/>
      <c r="C940" s="65"/>
      <c r="D940" s="17"/>
      <c r="E940" s="17"/>
      <c r="F940" s="17"/>
      <c r="G940" s="17"/>
      <c r="H940" s="17"/>
      <c r="I940" s="17"/>
    </row>
    <row r="941" spans="1:9" ht="12.75">
      <c r="A941" s="44"/>
      <c r="B941" s="81"/>
      <c r="C941" s="77" t="s">
        <v>65</v>
      </c>
      <c r="D941" s="16">
        <f>SUM(D942:D942)</f>
        <v>173000</v>
      </c>
      <c r="E941" s="16">
        <f>SUM(E942:E942)</f>
        <v>0</v>
      </c>
      <c r="F941" s="16">
        <f>SUM(D941:E941)</f>
        <v>173000</v>
      </c>
      <c r="G941" s="16">
        <f>SUM(G942:G942)</f>
        <v>11056</v>
      </c>
      <c r="H941" s="16">
        <f>SUM(H942:H942)</f>
        <v>0</v>
      </c>
      <c r="I941" s="16">
        <f>SUM(G941:H941)</f>
        <v>11056</v>
      </c>
    </row>
    <row r="942" spans="1:9" ht="12.75">
      <c r="A942" s="44"/>
      <c r="B942" s="81"/>
      <c r="C942" s="65" t="s">
        <v>67</v>
      </c>
      <c r="D942" s="17">
        <v>173000</v>
      </c>
      <c r="E942" s="17"/>
      <c r="F942" s="17">
        <f>SUM(D942:E942)</f>
        <v>173000</v>
      </c>
      <c r="G942" s="17">
        <v>11056</v>
      </c>
      <c r="H942" s="17"/>
      <c r="I942" s="17">
        <f>SUM(G942:H942)</f>
        <v>11056</v>
      </c>
    </row>
    <row r="943" spans="1:9" ht="12.75">
      <c r="A943" s="44"/>
      <c r="B943" s="81"/>
      <c r="C943" s="65"/>
      <c r="D943" s="17"/>
      <c r="E943" s="17"/>
      <c r="F943" s="17"/>
      <c r="G943" s="17"/>
      <c r="H943" s="17"/>
      <c r="I943" s="17"/>
    </row>
    <row r="944" spans="1:9" ht="12.75">
      <c r="A944" s="82" t="s">
        <v>341</v>
      </c>
      <c r="B944" s="81"/>
      <c r="C944" s="77" t="s">
        <v>587</v>
      </c>
      <c r="D944" s="17"/>
      <c r="E944" s="17"/>
      <c r="F944" s="17"/>
      <c r="G944" s="17"/>
      <c r="H944" s="17"/>
      <c r="I944" s="17"/>
    </row>
    <row r="945" spans="1:9" ht="12.75">
      <c r="A945" s="44"/>
      <c r="B945" s="81"/>
      <c r="C945" s="77" t="s">
        <v>64</v>
      </c>
      <c r="D945" s="16">
        <f>SUM(D950)</f>
        <v>27000</v>
      </c>
      <c r="E945" s="16">
        <f>SUM(E950)</f>
        <v>0</v>
      </c>
      <c r="F945" s="16">
        <f>SUM(D945:E945)</f>
        <v>27000</v>
      </c>
      <c r="G945" s="16">
        <f>SUM(G950)</f>
        <v>1726</v>
      </c>
      <c r="H945" s="16">
        <f>SUM(H950)</f>
        <v>0</v>
      </c>
      <c r="I945" s="16">
        <f>SUM(G945:H945)</f>
        <v>1726</v>
      </c>
    </row>
    <row r="946" spans="1:9" ht="12.75">
      <c r="A946" s="44"/>
      <c r="B946" s="81"/>
      <c r="C946" s="77" t="s">
        <v>65</v>
      </c>
      <c r="D946" s="16">
        <f>SUM(D947)</f>
        <v>27000</v>
      </c>
      <c r="E946" s="16">
        <f>SUM(E947)</f>
        <v>0</v>
      </c>
      <c r="F946" s="16">
        <f>SUM(F947)</f>
        <v>27000</v>
      </c>
      <c r="G946" s="16">
        <f>SUM(G947)</f>
        <v>1726</v>
      </c>
      <c r="H946" s="16">
        <f>SUM(H947)</f>
        <v>0</v>
      </c>
      <c r="I946" s="16">
        <f>SUM(G946:H946)</f>
        <v>1726</v>
      </c>
    </row>
    <row r="947" spans="1:9" ht="12.75">
      <c r="A947" s="44"/>
      <c r="B947" s="81"/>
      <c r="C947" s="65" t="s">
        <v>60</v>
      </c>
      <c r="D947" s="17">
        <f>SUM(D954)</f>
        <v>27000</v>
      </c>
      <c r="E947" s="17">
        <f>SUM(E954)</f>
        <v>0</v>
      </c>
      <c r="F947" s="17">
        <f>SUM(D947:E947)</f>
        <v>27000</v>
      </c>
      <c r="G947" s="17">
        <f>SUM(G954)</f>
        <v>1726</v>
      </c>
      <c r="H947" s="17">
        <f>SUM(H954)</f>
        <v>0</v>
      </c>
      <c r="I947" s="17">
        <f>SUM(G947:H947)</f>
        <v>1726</v>
      </c>
    </row>
    <row r="948" spans="1:9" ht="12.75">
      <c r="A948" s="84" t="s">
        <v>342</v>
      </c>
      <c r="B948" s="81"/>
      <c r="C948" s="77" t="s">
        <v>40</v>
      </c>
      <c r="D948" s="16">
        <f>SUM(D953)</f>
        <v>27000</v>
      </c>
      <c r="E948" s="16">
        <f>SUM(E953)</f>
        <v>0</v>
      </c>
      <c r="F948" s="16">
        <f>SUM(D948:E948)</f>
        <v>27000</v>
      </c>
      <c r="G948" s="16">
        <f>SUM(G953)</f>
        <v>1726</v>
      </c>
      <c r="H948" s="16">
        <f>SUM(H953)</f>
        <v>0</v>
      </c>
      <c r="I948" s="16">
        <f>SUM(G948:H948)</f>
        <v>1726</v>
      </c>
    </row>
    <row r="949" spans="1:9" ht="12.75">
      <c r="A949" s="45" t="s">
        <v>343</v>
      </c>
      <c r="B949" s="88" t="s">
        <v>122</v>
      </c>
      <c r="C949" s="63" t="s">
        <v>170</v>
      </c>
      <c r="D949" s="18"/>
      <c r="E949" s="18"/>
      <c r="F949" s="18"/>
      <c r="G949" s="18"/>
      <c r="H949" s="18"/>
      <c r="I949" s="18"/>
    </row>
    <row r="950" spans="1:9" ht="12.75">
      <c r="A950" s="44"/>
      <c r="B950" s="81"/>
      <c r="C950" s="77" t="s">
        <v>64</v>
      </c>
      <c r="D950" s="16">
        <f>SUM(D951)</f>
        <v>27000</v>
      </c>
      <c r="E950" s="16">
        <f>SUM(E951)</f>
        <v>0</v>
      </c>
      <c r="F950" s="16">
        <f>SUM(D950:E950)</f>
        <v>27000</v>
      </c>
      <c r="G950" s="16">
        <f>SUM(G951)</f>
        <v>1726</v>
      </c>
      <c r="H950" s="16">
        <f>SUM(H951)</f>
        <v>0</v>
      </c>
      <c r="I950" s="16">
        <f>SUM(G950:H950)</f>
        <v>1726</v>
      </c>
    </row>
    <row r="951" spans="1:9" ht="12.75">
      <c r="A951" s="44"/>
      <c r="B951" s="81"/>
      <c r="C951" s="65" t="s">
        <v>66</v>
      </c>
      <c r="D951" s="17">
        <f>SUM(D953)</f>
        <v>27000</v>
      </c>
      <c r="E951" s="17"/>
      <c r="F951" s="17">
        <f>SUM(D951:E951)</f>
        <v>27000</v>
      </c>
      <c r="G951" s="17">
        <f>SUM(G953)</f>
        <v>1726</v>
      </c>
      <c r="H951" s="17"/>
      <c r="I951" s="17">
        <f>SUM(G951:H951)</f>
        <v>1726</v>
      </c>
    </row>
    <row r="952" spans="1:9" ht="12.75">
      <c r="A952" s="82"/>
      <c r="B952" s="81"/>
      <c r="C952" s="65"/>
      <c r="D952" s="17"/>
      <c r="E952" s="17"/>
      <c r="F952" s="17"/>
      <c r="G952" s="17"/>
      <c r="H952" s="17"/>
      <c r="I952" s="17"/>
    </row>
    <row r="953" spans="1:9" ht="12.75">
      <c r="A953" s="45"/>
      <c r="B953" s="81"/>
      <c r="C953" s="77" t="s">
        <v>65</v>
      </c>
      <c r="D953" s="16">
        <f>SUM(D954:D954)</f>
        <v>27000</v>
      </c>
      <c r="E953" s="16">
        <f>SUM(E954:E954)</f>
        <v>0</v>
      </c>
      <c r="F953" s="16">
        <f>SUM(D953:E953)</f>
        <v>27000</v>
      </c>
      <c r="G953" s="16">
        <f>SUM(G954:G954)</f>
        <v>1726</v>
      </c>
      <c r="H953" s="16">
        <f>SUM(H954:H954)</f>
        <v>0</v>
      </c>
      <c r="I953" s="16">
        <f>SUM(G953:H953)</f>
        <v>1726</v>
      </c>
    </row>
    <row r="954" spans="1:9" ht="12.75">
      <c r="A954" s="45"/>
      <c r="B954" s="81"/>
      <c r="C954" s="65" t="s">
        <v>67</v>
      </c>
      <c r="D954" s="17">
        <v>27000</v>
      </c>
      <c r="E954" s="17"/>
      <c r="F954" s="17">
        <f>SUM(D954:E954)</f>
        <v>27000</v>
      </c>
      <c r="G954" s="17">
        <v>1726</v>
      </c>
      <c r="H954" s="17"/>
      <c r="I954" s="17">
        <f>SUM(G954:H954)</f>
        <v>1726</v>
      </c>
    </row>
    <row r="955" spans="1:9" ht="12.75">
      <c r="A955" s="45"/>
      <c r="B955" s="81"/>
      <c r="C955" s="65"/>
      <c r="D955" s="17"/>
      <c r="E955" s="17"/>
      <c r="F955" s="17"/>
      <c r="G955" s="17"/>
      <c r="H955" s="17"/>
      <c r="I955" s="17"/>
    </row>
    <row r="956" spans="1:9" ht="12.75">
      <c r="A956" s="82" t="s">
        <v>346</v>
      </c>
      <c r="B956" s="81"/>
      <c r="C956" s="77" t="s">
        <v>523</v>
      </c>
      <c r="D956" s="17"/>
      <c r="E956" s="17"/>
      <c r="F956" s="17"/>
      <c r="G956" s="17"/>
      <c r="H956" s="17"/>
      <c r="I956" s="17"/>
    </row>
    <row r="957" spans="1:9" ht="12.75">
      <c r="A957" s="45"/>
      <c r="B957" s="81"/>
      <c r="C957" s="77" t="s">
        <v>64</v>
      </c>
      <c r="D957" s="16">
        <f>SUM(D962)</f>
        <v>500000</v>
      </c>
      <c r="E957" s="16">
        <f>SUM(E962)</f>
        <v>0</v>
      </c>
      <c r="F957" s="16">
        <f>SUM(D957:E957)</f>
        <v>500000</v>
      </c>
      <c r="G957" s="16">
        <f>SUM(G962)</f>
        <v>31956</v>
      </c>
      <c r="H957" s="16">
        <f>SUM(H962)</f>
        <v>0</v>
      </c>
      <c r="I957" s="16">
        <f>SUM(G957:H957)</f>
        <v>31956</v>
      </c>
    </row>
    <row r="958" spans="1:9" ht="12.75">
      <c r="A958" s="45"/>
      <c r="B958" s="81"/>
      <c r="C958" s="77" t="s">
        <v>65</v>
      </c>
      <c r="D958" s="16">
        <f>SUM(D959)</f>
        <v>500000</v>
      </c>
      <c r="E958" s="16">
        <f>SUM(E959)</f>
        <v>0</v>
      </c>
      <c r="F958" s="16">
        <f>SUM(F959)</f>
        <v>500000</v>
      </c>
      <c r="G958" s="16">
        <f>SUM(G959)</f>
        <v>31956</v>
      </c>
      <c r="H958" s="16">
        <f>SUM(H959)</f>
        <v>0</v>
      </c>
      <c r="I958" s="16">
        <f>SUM(G958:H958)</f>
        <v>31956</v>
      </c>
    </row>
    <row r="959" spans="1:9" ht="12.75">
      <c r="A959" s="45"/>
      <c r="B959" s="81"/>
      <c r="C959" s="65" t="s">
        <v>60</v>
      </c>
      <c r="D959" s="17">
        <f>SUM(D966)</f>
        <v>500000</v>
      </c>
      <c r="E959" s="17">
        <f>SUM(E966)</f>
        <v>0</v>
      </c>
      <c r="F959" s="17">
        <f>SUM(D959:E959)</f>
        <v>500000</v>
      </c>
      <c r="G959" s="17">
        <f>SUM(G966)</f>
        <v>31956</v>
      </c>
      <c r="H959" s="17">
        <f>SUM(H966)</f>
        <v>0</v>
      </c>
      <c r="I959" s="17">
        <f>SUM(G959:H959)</f>
        <v>31956</v>
      </c>
    </row>
    <row r="960" spans="1:9" ht="12.75">
      <c r="A960" s="82" t="s">
        <v>347</v>
      </c>
      <c r="B960" s="81"/>
      <c r="C960" s="77" t="s">
        <v>10</v>
      </c>
      <c r="D960" s="16">
        <f>SUM(D965)</f>
        <v>500000</v>
      </c>
      <c r="E960" s="16">
        <f>SUM(E965)</f>
        <v>0</v>
      </c>
      <c r="F960" s="16">
        <f>SUM(D960:E960)</f>
        <v>500000</v>
      </c>
      <c r="G960" s="16">
        <f>SUM(G965)</f>
        <v>31956</v>
      </c>
      <c r="H960" s="16">
        <f>SUM(H965)</f>
        <v>0</v>
      </c>
      <c r="I960" s="16">
        <f>SUM(G960:H960)</f>
        <v>31956</v>
      </c>
    </row>
    <row r="961" spans="1:9" ht="12.75">
      <c r="A961" s="89" t="s">
        <v>348</v>
      </c>
      <c r="B961" s="88" t="s">
        <v>344</v>
      </c>
      <c r="C961" s="63" t="s">
        <v>345</v>
      </c>
      <c r="D961" s="18"/>
      <c r="E961" s="18"/>
      <c r="F961" s="18"/>
      <c r="G961" s="18"/>
      <c r="H961" s="18"/>
      <c r="I961" s="18"/>
    </row>
    <row r="962" spans="1:9" ht="12.75">
      <c r="A962" s="44"/>
      <c r="B962" s="81"/>
      <c r="C962" s="77" t="s">
        <v>64</v>
      </c>
      <c r="D962" s="16">
        <f>SUM(D963)</f>
        <v>500000</v>
      </c>
      <c r="E962" s="16">
        <f>SUM(E963)</f>
        <v>0</v>
      </c>
      <c r="F962" s="16">
        <f>SUM(D962:E962)</f>
        <v>500000</v>
      </c>
      <c r="G962" s="16">
        <f>SUM(G963)</f>
        <v>31956</v>
      </c>
      <c r="H962" s="16">
        <f>SUM(H963)</f>
        <v>0</v>
      </c>
      <c r="I962" s="16">
        <f>SUM(G962:H962)</f>
        <v>31956</v>
      </c>
    </row>
    <row r="963" spans="1:9" ht="12.75">
      <c r="A963" s="44"/>
      <c r="B963" s="81"/>
      <c r="C963" s="65" t="s">
        <v>66</v>
      </c>
      <c r="D963" s="17">
        <f>SUM(D965)</f>
        <v>500000</v>
      </c>
      <c r="E963" s="17"/>
      <c r="F963" s="17">
        <f>SUM(D963:E963)</f>
        <v>500000</v>
      </c>
      <c r="G963" s="17">
        <f>SUM(G965)</f>
        <v>31956</v>
      </c>
      <c r="H963" s="17"/>
      <c r="I963" s="17">
        <f>SUM(G963:H963)</f>
        <v>31956</v>
      </c>
    </row>
    <row r="964" spans="1:9" ht="12.75">
      <c r="A964" s="44"/>
      <c r="B964" s="81"/>
      <c r="C964" s="65"/>
      <c r="D964" s="17"/>
      <c r="E964" s="17"/>
      <c r="F964" s="17"/>
      <c r="G964" s="17"/>
      <c r="H964" s="17"/>
      <c r="I964" s="17"/>
    </row>
    <row r="965" spans="1:9" ht="12.75">
      <c r="A965" s="44"/>
      <c r="B965" s="81"/>
      <c r="C965" s="77" t="s">
        <v>65</v>
      </c>
      <c r="D965" s="16">
        <f>SUM(D966:D966)</f>
        <v>500000</v>
      </c>
      <c r="E965" s="16">
        <f>SUM(E966:E966)</f>
        <v>0</v>
      </c>
      <c r="F965" s="16">
        <f>SUM(D965:E965)</f>
        <v>500000</v>
      </c>
      <c r="G965" s="16">
        <f>SUM(G966:G966)</f>
        <v>31956</v>
      </c>
      <c r="H965" s="16">
        <f>SUM(H966:H966)</f>
        <v>0</v>
      </c>
      <c r="I965" s="16">
        <f>SUM(G965:H965)</f>
        <v>31956</v>
      </c>
    </row>
    <row r="966" spans="1:9" ht="12.75">
      <c r="A966" s="44"/>
      <c r="B966" s="81"/>
      <c r="C966" s="65" t="s">
        <v>67</v>
      </c>
      <c r="D966" s="17">
        <v>500000</v>
      </c>
      <c r="E966" s="17"/>
      <c r="F966" s="17">
        <f>SUM(D966:E966)</f>
        <v>500000</v>
      </c>
      <c r="G966" s="17">
        <v>31956</v>
      </c>
      <c r="H966" s="17"/>
      <c r="I966" s="17">
        <f>SUM(G966:H966)</f>
        <v>31956</v>
      </c>
    </row>
    <row r="967" spans="1:9" ht="12.75">
      <c r="A967" s="44"/>
      <c r="B967" s="81"/>
      <c r="C967" s="65"/>
      <c r="D967" s="17"/>
      <c r="E967" s="17"/>
      <c r="F967" s="17"/>
      <c r="G967" s="17"/>
      <c r="H967" s="17"/>
      <c r="I967" s="17"/>
    </row>
    <row r="968" spans="1:9" ht="12.75">
      <c r="A968" s="82" t="s">
        <v>349</v>
      </c>
      <c r="B968" s="83"/>
      <c r="C968" s="77" t="s">
        <v>186</v>
      </c>
      <c r="D968" s="17"/>
      <c r="E968" s="17"/>
      <c r="F968" s="17"/>
      <c r="G968" s="17"/>
      <c r="H968" s="17"/>
      <c r="I968" s="17"/>
    </row>
    <row r="969" spans="1:9" ht="12.75">
      <c r="A969" s="45"/>
      <c r="B969" s="81"/>
      <c r="C969" s="77" t="s">
        <v>64</v>
      </c>
      <c r="D969" s="16">
        <f>SUM(D974)</f>
        <v>2300000</v>
      </c>
      <c r="E969" s="16">
        <f>SUM(E974)</f>
        <v>0</v>
      </c>
      <c r="F969" s="16">
        <f>SUM(D969:E969)</f>
        <v>2300000</v>
      </c>
      <c r="G969" s="16">
        <f>SUM(G974)</f>
        <v>146997</v>
      </c>
      <c r="H969" s="16">
        <f>SUM(H974)</f>
        <v>0</v>
      </c>
      <c r="I969" s="16">
        <f>SUM(G969:H969)</f>
        <v>146997</v>
      </c>
    </row>
    <row r="970" spans="1:9" ht="12.75">
      <c r="A970" s="45"/>
      <c r="B970" s="81"/>
      <c r="C970" s="77" t="s">
        <v>65</v>
      </c>
      <c r="D970" s="16">
        <f>SUM(D971:D971)</f>
        <v>2300000</v>
      </c>
      <c r="E970" s="16">
        <f>SUM(E971:E971)</f>
        <v>0</v>
      </c>
      <c r="F970" s="16">
        <f>SUM(D970:E970)</f>
        <v>2300000</v>
      </c>
      <c r="G970" s="16">
        <f>SUM(G971:G971)</f>
        <v>146997</v>
      </c>
      <c r="H970" s="16">
        <f>SUM(H971:H971)</f>
        <v>0</v>
      </c>
      <c r="I970" s="16">
        <f>SUM(G970:H970)</f>
        <v>146997</v>
      </c>
    </row>
    <row r="971" spans="1:9" ht="12.75">
      <c r="A971" s="45"/>
      <c r="B971" s="81"/>
      <c r="C971" s="65" t="s">
        <v>60</v>
      </c>
      <c r="D971" s="17">
        <f>SUM(D978)</f>
        <v>2300000</v>
      </c>
      <c r="E971" s="17">
        <f>SUM(E978)</f>
        <v>0</v>
      </c>
      <c r="F971" s="17">
        <f>SUM(D971:E971)</f>
        <v>2300000</v>
      </c>
      <c r="G971" s="17">
        <f>SUM(G978)</f>
        <v>146997</v>
      </c>
      <c r="H971" s="17">
        <f>SUM(H978)</f>
        <v>0</v>
      </c>
      <c r="I971" s="17">
        <f>SUM(G971:H971)</f>
        <v>146997</v>
      </c>
    </row>
    <row r="972" spans="1:9" ht="12.75">
      <c r="A972" s="82" t="s">
        <v>350</v>
      </c>
      <c r="B972" s="81"/>
      <c r="C972" s="77" t="s">
        <v>10</v>
      </c>
      <c r="D972" s="16">
        <f>SUM(D977)</f>
        <v>2300000</v>
      </c>
      <c r="E972" s="16">
        <f>SUM(E977,E996,E1004)</f>
        <v>0</v>
      </c>
      <c r="F972" s="16">
        <f>SUM(D972:E972)</f>
        <v>2300000</v>
      </c>
      <c r="G972" s="16">
        <f>SUM(G977)</f>
        <v>146997</v>
      </c>
      <c r="H972" s="16">
        <f>SUM(H977,H996,H1004)</f>
        <v>0</v>
      </c>
      <c r="I972" s="16">
        <f>SUM(G972:H972)</f>
        <v>146997</v>
      </c>
    </row>
    <row r="973" spans="1:9" ht="12.75">
      <c r="A973" s="89" t="s">
        <v>351</v>
      </c>
      <c r="B973" s="88" t="s">
        <v>171</v>
      </c>
      <c r="C973" s="63" t="s">
        <v>172</v>
      </c>
      <c r="D973" s="18"/>
      <c r="E973" s="18"/>
      <c r="F973" s="18"/>
      <c r="G973" s="18"/>
      <c r="H973" s="18"/>
      <c r="I973" s="18"/>
    </row>
    <row r="974" spans="1:9" ht="12.75">
      <c r="A974" s="44"/>
      <c r="B974" s="81"/>
      <c r="C974" s="77" t="s">
        <v>64</v>
      </c>
      <c r="D974" s="16">
        <f>SUM(D975)</f>
        <v>2300000</v>
      </c>
      <c r="E974" s="16">
        <f>SUM(E975)</f>
        <v>0</v>
      </c>
      <c r="F974" s="16">
        <f>SUM(D974:E974)</f>
        <v>2300000</v>
      </c>
      <c r="G974" s="16">
        <f>SUM(G975)</f>
        <v>146997</v>
      </c>
      <c r="H974" s="16">
        <f>SUM(H975)</f>
        <v>0</v>
      </c>
      <c r="I974" s="16">
        <f>SUM(G974:H974)</f>
        <v>146997</v>
      </c>
    </row>
    <row r="975" spans="1:9" ht="12.75">
      <c r="A975" s="44"/>
      <c r="B975" s="81"/>
      <c r="C975" s="65" t="s">
        <v>66</v>
      </c>
      <c r="D975" s="17">
        <f>SUM(D977)</f>
        <v>2300000</v>
      </c>
      <c r="E975" s="17"/>
      <c r="F975" s="17">
        <f>SUM(D975:E975)</f>
        <v>2300000</v>
      </c>
      <c r="G975" s="17">
        <f>SUM(G977)</f>
        <v>146997</v>
      </c>
      <c r="H975" s="17"/>
      <c r="I975" s="17">
        <f>SUM(G975:H975)</f>
        <v>146997</v>
      </c>
    </row>
    <row r="976" spans="1:9" ht="12.75">
      <c r="A976" s="44"/>
      <c r="B976" s="81"/>
      <c r="C976" s="65"/>
      <c r="D976" s="17"/>
      <c r="E976" s="17"/>
      <c r="F976" s="17"/>
      <c r="G976" s="17"/>
      <c r="H976" s="17"/>
      <c r="I976" s="17"/>
    </row>
    <row r="977" spans="1:9" ht="12.75">
      <c r="A977" s="44"/>
      <c r="B977" s="81"/>
      <c r="C977" s="77" t="s">
        <v>65</v>
      </c>
      <c r="D977" s="16">
        <f>SUM(D978:D978)</f>
        <v>2300000</v>
      </c>
      <c r="E977" s="16">
        <f>SUM(E978:E978)</f>
        <v>0</v>
      </c>
      <c r="F977" s="16">
        <f>SUM(D977:E977)</f>
        <v>2300000</v>
      </c>
      <c r="G977" s="16">
        <f>SUM(G978:G978)</f>
        <v>146997</v>
      </c>
      <c r="H977" s="16">
        <f>SUM(H978:H978)</f>
        <v>0</v>
      </c>
      <c r="I977" s="16">
        <f>SUM(G977:H977)</f>
        <v>146997</v>
      </c>
    </row>
    <row r="978" spans="1:9" ht="12.75">
      <c r="A978" s="44"/>
      <c r="B978" s="81"/>
      <c r="C978" s="65" t="s">
        <v>67</v>
      </c>
      <c r="D978" s="17">
        <v>2300000</v>
      </c>
      <c r="E978" s="17"/>
      <c r="F978" s="17">
        <f>SUM(D978:E978)</f>
        <v>2300000</v>
      </c>
      <c r="G978" s="17">
        <v>146997</v>
      </c>
      <c r="H978" s="17"/>
      <c r="I978" s="17">
        <f>SUM(G978:H978)</f>
        <v>146997</v>
      </c>
    </row>
    <row r="979" spans="1:9" ht="13.5" customHeight="1">
      <c r="A979" s="44"/>
      <c r="B979" s="81"/>
      <c r="C979" s="65"/>
      <c r="D979" s="17"/>
      <c r="E979" s="17"/>
      <c r="F979" s="17"/>
      <c r="G979" s="17"/>
      <c r="H979" s="17"/>
      <c r="I979" s="17"/>
    </row>
    <row r="980" spans="1:9" ht="13.5" customHeight="1">
      <c r="A980" s="82" t="s">
        <v>352</v>
      </c>
      <c r="B980" s="83"/>
      <c r="C980" s="77" t="s">
        <v>503</v>
      </c>
      <c r="D980" s="17"/>
      <c r="E980" s="17"/>
      <c r="F980" s="17"/>
      <c r="G980" s="17"/>
      <c r="H980" s="17"/>
      <c r="I980" s="17"/>
    </row>
    <row r="981" spans="1:9" ht="13.5" customHeight="1">
      <c r="A981" s="45"/>
      <c r="B981" s="81"/>
      <c r="C981" s="77" t="s">
        <v>64</v>
      </c>
      <c r="D981" s="16">
        <f>SUM(D986)</f>
        <v>300000</v>
      </c>
      <c r="E981" s="16">
        <f>SUM(E986)</f>
        <v>0</v>
      </c>
      <c r="F981" s="16">
        <f>SUM(D981:E981)</f>
        <v>300000</v>
      </c>
      <c r="G981" s="16">
        <f>SUM(G986)</f>
        <v>19173</v>
      </c>
      <c r="H981" s="16">
        <f>SUM(H986)</f>
        <v>0</v>
      </c>
      <c r="I981" s="16">
        <f>SUM(G981:H981)</f>
        <v>19173</v>
      </c>
    </row>
    <row r="982" spans="1:9" ht="13.5" customHeight="1">
      <c r="A982" s="45"/>
      <c r="B982" s="81"/>
      <c r="C982" s="77" t="s">
        <v>65</v>
      </c>
      <c r="D982" s="16">
        <f>SUM(D983:D983)</f>
        <v>300000</v>
      </c>
      <c r="E982" s="16">
        <f>SUM(E983:E983)</f>
        <v>0</v>
      </c>
      <c r="F982" s="16">
        <f>SUM(D982:E982)</f>
        <v>300000</v>
      </c>
      <c r="G982" s="16">
        <f>SUM(G983:G983)</f>
        <v>19173</v>
      </c>
      <c r="H982" s="16">
        <f>SUM(H983:H983)</f>
        <v>0</v>
      </c>
      <c r="I982" s="16">
        <f>SUM(G982:H982)</f>
        <v>19173</v>
      </c>
    </row>
    <row r="983" spans="1:9" ht="13.5" customHeight="1">
      <c r="A983" s="45"/>
      <c r="B983" s="81"/>
      <c r="C983" s="65" t="s">
        <v>60</v>
      </c>
      <c r="D983" s="17">
        <f>SUM(D990)</f>
        <v>300000</v>
      </c>
      <c r="E983" s="17">
        <f>SUM(E990)</f>
        <v>0</v>
      </c>
      <c r="F983" s="17">
        <f>SUM(D983:E983)</f>
        <v>300000</v>
      </c>
      <c r="G983" s="17">
        <f>SUM(G990)</f>
        <v>19173</v>
      </c>
      <c r="H983" s="17">
        <f>SUM(H990)</f>
        <v>0</v>
      </c>
      <c r="I983" s="17">
        <f>SUM(G983:H983)</f>
        <v>19173</v>
      </c>
    </row>
    <row r="984" spans="1:9" ht="13.5" customHeight="1">
      <c r="A984" s="82" t="s">
        <v>353</v>
      </c>
      <c r="B984" s="81"/>
      <c r="C984" s="77" t="s">
        <v>10</v>
      </c>
      <c r="D984" s="16">
        <f>SUM(D989)</f>
        <v>300000</v>
      </c>
      <c r="E984" s="16">
        <f>SUM(E989)</f>
        <v>0</v>
      </c>
      <c r="F984" s="16">
        <f>SUM(D984:E984)</f>
        <v>300000</v>
      </c>
      <c r="G984" s="16">
        <f>SUM(G989)</f>
        <v>19173</v>
      </c>
      <c r="H984" s="16">
        <f>SUM(H989)</f>
        <v>0</v>
      </c>
      <c r="I984" s="16">
        <f>SUM(G984:H984)</f>
        <v>19173</v>
      </c>
    </row>
    <row r="985" spans="1:9" ht="13.5" customHeight="1">
      <c r="A985" s="89" t="s">
        <v>354</v>
      </c>
      <c r="B985" s="88" t="s">
        <v>171</v>
      </c>
      <c r="C985" s="63" t="s">
        <v>172</v>
      </c>
      <c r="D985" s="18"/>
      <c r="E985" s="18"/>
      <c r="F985" s="18"/>
      <c r="G985" s="18"/>
      <c r="H985" s="18"/>
      <c r="I985" s="18"/>
    </row>
    <row r="986" spans="1:9" ht="13.5" customHeight="1">
      <c r="A986" s="44"/>
      <c r="B986" s="81"/>
      <c r="C986" s="77" t="s">
        <v>64</v>
      </c>
      <c r="D986" s="16">
        <f>SUM(D987)</f>
        <v>300000</v>
      </c>
      <c r="E986" s="16">
        <f>SUM(E987)</f>
        <v>0</v>
      </c>
      <c r="F986" s="16">
        <f>SUM(D986:E986)</f>
        <v>300000</v>
      </c>
      <c r="G986" s="16">
        <f>SUM(G987)</f>
        <v>19173</v>
      </c>
      <c r="H986" s="16">
        <f>SUM(H987)</f>
        <v>0</v>
      </c>
      <c r="I986" s="16">
        <f>SUM(G986:H986)</f>
        <v>19173</v>
      </c>
    </row>
    <row r="987" spans="1:9" ht="13.5" customHeight="1">
      <c r="A987" s="44"/>
      <c r="B987" s="81"/>
      <c r="C987" s="65" t="s">
        <v>66</v>
      </c>
      <c r="D987" s="17">
        <f>SUM(D989)</f>
        <v>300000</v>
      </c>
      <c r="E987" s="17"/>
      <c r="F987" s="17">
        <f>SUM(D987:E987)</f>
        <v>300000</v>
      </c>
      <c r="G987" s="17">
        <f>SUM(G989)</f>
        <v>19173</v>
      </c>
      <c r="H987" s="17"/>
      <c r="I987" s="17">
        <f>SUM(G987:H987)</f>
        <v>19173</v>
      </c>
    </row>
    <row r="988" spans="1:9" ht="13.5" customHeight="1">
      <c r="A988" s="44"/>
      <c r="B988" s="81"/>
      <c r="C988" s="65"/>
      <c r="D988" s="17"/>
      <c r="E988" s="17"/>
      <c r="F988" s="17"/>
      <c r="G988" s="17"/>
      <c r="H988" s="17"/>
      <c r="I988" s="17"/>
    </row>
    <row r="989" spans="1:9" ht="13.5" customHeight="1">
      <c r="A989" s="44"/>
      <c r="B989" s="81"/>
      <c r="C989" s="77" t="s">
        <v>65</v>
      </c>
      <c r="D989" s="16">
        <f>SUM(D990:D990)</f>
        <v>300000</v>
      </c>
      <c r="E989" s="16">
        <f>SUM(E990:E990)</f>
        <v>0</v>
      </c>
      <c r="F989" s="16">
        <f>SUM(D989:E989)</f>
        <v>300000</v>
      </c>
      <c r="G989" s="16">
        <f>SUM(G990:G990)</f>
        <v>19173</v>
      </c>
      <c r="H989" s="16">
        <f>SUM(H990:H990)</f>
        <v>0</v>
      </c>
      <c r="I989" s="16">
        <f>SUM(G989:H989)</f>
        <v>19173</v>
      </c>
    </row>
    <row r="990" spans="1:9" ht="13.5" customHeight="1">
      <c r="A990" s="44"/>
      <c r="B990" s="81"/>
      <c r="C990" s="65" t="s">
        <v>67</v>
      </c>
      <c r="D990" s="17">
        <v>300000</v>
      </c>
      <c r="E990" s="17"/>
      <c r="F990" s="17">
        <f>SUM(D990:E990)</f>
        <v>300000</v>
      </c>
      <c r="G990" s="17">
        <v>19173</v>
      </c>
      <c r="H990" s="17"/>
      <c r="I990" s="17">
        <f>SUM(G990:H990)</f>
        <v>19173</v>
      </c>
    </row>
    <row r="991" spans="1:9" ht="13.5" customHeight="1">
      <c r="A991" s="44"/>
      <c r="B991" s="81"/>
      <c r="C991" s="65"/>
      <c r="D991" s="17"/>
      <c r="E991" s="17"/>
      <c r="F991" s="17"/>
      <c r="G991" s="17"/>
      <c r="H991" s="17"/>
      <c r="I991" s="17"/>
    </row>
    <row r="992" spans="1:9" ht="12.75">
      <c r="A992" s="82" t="s">
        <v>355</v>
      </c>
      <c r="B992" s="83"/>
      <c r="C992" s="77" t="s">
        <v>185</v>
      </c>
      <c r="D992" s="17"/>
      <c r="E992" s="17"/>
      <c r="F992" s="17"/>
      <c r="G992" s="17"/>
      <c r="H992" s="17"/>
      <c r="I992" s="17"/>
    </row>
    <row r="993" spans="1:9" ht="12.75">
      <c r="A993" s="45"/>
      <c r="B993" s="81"/>
      <c r="C993" s="77" t="s">
        <v>64</v>
      </c>
      <c r="D993" s="16">
        <f>SUM(D999)</f>
        <v>1500000</v>
      </c>
      <c r="E993" s="16">
        <f>SUM(E999)</f>
        <v>0</v>
      </c>
      <c r="F993" s="16">
        <f>SUM(D993:E993)</f>
        <v>1500000</v>
      </c>
      <c r="G993" s="16">
        <f>SUM(G999)</f>
        <v>95868</v>
      </c>
      <c r="H993" s="16">
        <f>SUM(H999)</f>
        <v>0</v>
      </c>
      <c r="I993" s="16">
        <f>SUM(G993:H993)</f>
        <v>95868</v>
      </c>
    </row>
    <row r="994" spans="1:9" ht="12.75">
      <c r="A994" s="45"/>
      <c r="B994" s="81"/>
      <c r="C994" s="77" t="s">
        <v>65</v>
      </c>
      <c r="D994" s="16">
        <f>SUM(D995:D996)</f>
        <v>1500000</v>
      </c>
      <c r="E994" s="16">
        <f>SUM(E995:E996)</f>
        <v>0</v>
      </c>
      <c r="F994" s="16">
        <f>SUM(D994:E994)</f>
        <v>1500000</v>
      </c>
      <c r="G994" s="16">
        <f>SUM(G995:G996)</f>
        <v>95868</v>
      </c>
      <c r="H994" s="16">
        <f>SUM(H995:H996)</f>
        <v>0</v>
      </c>
      <c r="I994" s="16">
        <f>SUM(G994:H994)</f>
        <v>95868</v>
      </c>
    </row>
    <row r="995" spans="1:9" ht="12.75">
      <c r="A995" s="45"/>
      <c r="B995" s="81"/>
      <c r="C995" s="65" t="s">
        <v>60</v>
      </c>
      <c r="D995" s="17">
        <f>SUM(D1003)</f>
        <v>500000</v>
      </c>
      <c r="E995" s="17">
        <f>SUM(E1003)</f>
        <v>0</v>
      </c>
      <c r="F995" s="17">
        <f>SUM(D995:E995)</f>
        <v>500000</v>
      </c>
      <c r="G995" s="17">
        <f>SUM(G1003)</f>
        <v>31956</v>
      </c>
      <c r="H995" s="17">
        <f>SUM(H1003)</f>
        <v>0</v>
      </c>
      <c r="I995" s="17">
        <f>SUM(G995:H995)</f>
        <v>31956</v>
      </c>
    </row>
    <row r="996" spans="1:9" ht="12.75">
      <c r="A996" s="45"/>
      <c r="B996" s="81"/>
      <c r="C996" s="65" t="s">
        <v>68</v>
      </c>
      <c r="D996" s="17">
        <f>SUM(D1004)</f>
        <v>1000000</v>
      </c>
      <c r="E996" s="17">
        <f>SUM(E1004)</f>
        <v>0</v>
      </c>
      <c r="F996" s="17">
        <f>SUM(D996:E996)</f>
        <v>1000000</v>
      </c>
      <c r="G996" s="17">
        <f>SUM(G1004)</f>
        <v>63912</v>
      </c>
      <c r="H996" s="17">
        <f>SUM(H1004)</f>
        <v>0</v>
      </c>
      <c r="I996" s="17">
        <f>SUM(G996:H996)</f>
        <v>63912</v>
      </c>
    </row>
    <row r="997" spans="1:9" ht="12.75">
      <c r="A997" s="85" t="s">
        <v>356</v>
      </c>
      <c r="B997" s="81"/>
      <c r="C997" s="77" t="s">
        <v>10</v>
      </c>
      <c r="D997" s="16">
        <f>SUM(D1002)</f>
        <v>1500000</v>
      </c>
      <c r="E997" s="16">
        <f>SUM(E1002)</f>
        <v>0</v>
      </c>
      <c r="F997" s="16">
        <f>SUM(D997:E997)</f>
        <v>1500000</v>
      </c>
      <c r="G997" s="16">
        <f>SUM(G1002)</f>
        <v>95868</v>
      </c>
      <c r="H997" s="16">
        <f>SUM(H1002)</f>
        <v>0</v>
      </c>
      <c r="I997" s="16">
        <f>SUM(G997:H997)</f>
        <v>95868</v>
      </c>
    </row>
    <row r="998" spans="1:9" ht="25.5">
      <c r="A998" s="89" t="s">
        <v>357</v>
      </c>
      <c r="B998" s="88" t="s">
        <v>155</v>
      </c>
      <c r="C998" s="63" t="s">
        <v>167</v>
      </c>
      <c r="D998" s="18"/>
      <c r="E998" s="18"/>
      <c r="F998" s="18"/>
      <c r="G998" s="18"/>
      <c r="H998" s="18"/>
      <c r="I998" s="18"/>
    </row>
    <row r="999" spans="1:9" ht="12.75">
      <c r="A999" s="44"/>
      <c r="B999" s="81"/>
      <c r="C999" s="77" t="s">
        <v>64</v>
      </c>
      <c r="D999" s="16">
        <f>SUM(D1000)</f>
        <v>1500000</v>
      </c>
      <c r="E999" s="16">
        <f>SUM(E1000)</f>
        <v>0</v>
      </c>
      <c r="F999" s="16">
        <f>SUM(D999:E999)</f>
        <v>1500000</v>
      </c>
      <c r="G999" s="16">
        <f>SUM(G1000)</f>
        <v>95868</v>
      </c>
      <c r="H999" s="16">
        <f>SUM(H1000)</f>
        <v>0</v>
      </c>
      <c r="I999" s="16">
        <f>SUM(G999:H999)</f>
        <v>95868</v>
      </c>
    </row>
    <row r="1000" spans="1:9" ht="12.75">
      <c r="A1000" s="44"/>
      <c r="B1000" s="81"/>
      <c r="C1000" s="65" t="s">
        <v>66</v>
      </c>
      <c r="D1000" s="17">
        <f>SUM(D1002)</f>
        <v>1500000</v>
      </c>
      <c r="E1000" s="17"/>
      <c r="F1000" s="17">
        <f>SUM(D1000:E1000)</f>
        <v>1500000</v>
      </c>
      <c r="G1000" s="17">
        <f>SUM(G1002)</f>
        <v>95868</v>
      </c>
      <c r="H1000" s="17"/>
      <c r="I1000" s="17">
        <f>SUM(G1000:H1000)</f>
        <v>95868</v>
      </c>
    </row>
    <row r="1001" spans="1:9" ht="12.75">
      <c r="A1001" s="44"/>
      <c r="B1001" s="81"/>
      <c r="C1001" s="65"/>
      <c r="D1001" s="17"/>
      <c r="E1001" s="17"/>
      <c r="F1001" s="17"/>
      <c r="G1001" s="17"/>
      <c r="H1001" s="17"/>
      <c r="I1001" s="17"/>
    </row>
    <row r="1002" spans="1:9" ht="12.75">
      <c r="A1002" s="44"/>
      <c r="B1002" s="81"/>
      <c r="C1002" s="77" t="s">
        <v>65</v>
      </c>
      <c r="D1002" s="16">
        <f>SUM(D1003:D1004)</f>
        <v>1500000</v>
      </c>
      <c r="E1002" s="16">
        <f>SUM(E1003:E1004)</f>
        <v>0</v>
      </c>
      <c r="F1002" s="16">
        <f>SUM(D1002:E1002)</f>
        <v>1500000</v>
      </c>
      <c r="G1002" s="16">
        <f>SUM(G1003:G1004)</f>
        <v>95868</v>
      </c>
      <c r="H1002" s="16">
        <f>SUM(H1003:H1004)</f>
        <v>0</v>
      </c>
      <c r="I1002" s="16">
        <f>SUM(G1002:H1002)</f>
        <v>95868</v>
      </c>
    </row>
    <row r="1003" spans="1:9" ht="12.75">
      <c r="A1003" s="44"/>
      <c r="B1003" s="81"/>
      <c r="C1003" s="65" t="s">
        <v>67</v>
      </c>
      <c r="D1003" s="17">
        <v>500000</v>
      </c>
      <c r="E1003" s="17"/>
      <c r="F1003" s="17">
        <f>SUM(D1003:E1003)</f>
        <v>500000</v>
      </c>
      <c r="G1003" s="17">
        <v>31956</v>
      </c>
      <c r="H1003" s="17"/>
      <c r="I1003" s="17">
        <f>SUM(G1003:H1003)</f>
        <v>31956</v>
      </c>
    </row>
    <row r="1004" spans="1:9" ht="12.75">
      <c r="A1004" s="44"/>
      <c r="B1004" s="81"/>
      <c r="C1004" s="65" t="s">
        <v>69</v>
      </c>
      <c r="D1004" s="17">
        <v>1000000</v>
      </c>
      <c r="E1004" s="17"/>
      <c r="F1004" s="17">
        <f>SUM(D1004:E1004)</f>
        <v>1000000</v>
      </c>
      <c r="G1004" s="17">
        <v>63912</v>
      </c>
      <c r="H1004" s="17"/>
      <c r="I1004" s="17">
        <f>SUM(G1004:H1004)</f>
        <v>63912</v>
      </c>
    </row>
    <row r="1005" spans="1:9" ht="12.75">
      <c r="A1005" s="44"/>
      <c r="B1005" s="81"/>
      <c r="C1005" s="65"/>
      <c r="D1005" s="17"/>
      <c r="E1005" s="17"/>
      <c r="F1005" s="17"/>
      <c r="G1005" s="17"/>
      <c r="H1005" s="17"/>
      <c r="I1005" s="17"/>
    </row>
    <row r="1006" spans="1:9" ht="12.75">
      <c r="A1006" s="82" t="s">
        <v>358</v>
      </c>
      <c r="B1006" s="83"/>
      <c r="C1006" s="77" t="s">
        <v>184</v>
      </c>
      <c r="D1006" s="17"/>
      <c r="E1006" s="17"/>
      <c r="F1006" s="17"/>
      <c r="G1006" s="17"/>
      <c r="H1006" s="17"/>
      <c r="I1006" s="17"/>
    </row>
    <row r="1007" spans="1:9" ht="12.75">
      <c r="A1007" s="45"/>
      <c r="B1007" s="81"/>
      <c r="C1007" s="77" t="s">
        <v>64</v>
      </c>
      <c r="D1007" s="16">
        <f>SUM(D1012)</f>
        <v>370000</v>
      </c>
      <c r="E1007" s="16">
        <f>SUM(E1012)</f>
        <v>0</v>
      </c>
      <c r="F1007" s="16">
        <f>SUM(D1007:E1007)</f>
        <v>370000</v>
      </c>
      <c r="G1007" s="16">
        <f>SUM(G1012)</f>
        <v>23647</v>
      </c>
      <c r="H1007" s="16">
        <f>SUM(H1012)</f>
        <v>0</v>
      </c>
      <c r="I1007" s="16">
        <f>SUM(G1007:H1007)</f>
        <v>23647</v>
      </c>
    </row>
    <row r="1008" spans="1:9" ht="12.75">
      <c r="A1008" s="45"/>
      <c r="B1008" s="81"/>
      <c r="C1008" s="77" t="s">
        <v>65</v>
      </c>
      <c r="D1008" s="16">
        <f>SUM(D1009:D1009)</f>
        <v>370000</v>
      </c>
      <c r="E1008" s="16">
        <f>SUM(E1009:E1009)</f>
        <v>0</v>
      </c>
      <c r="F1008" s="16">
        <f>SUM(D1008:E1008)</f>
        <v>370000</v>
      </c>
      <c r="G1008" s="16">
        <f>SUM(G1009:G1009)</f>
        <v>23647</v>
      </c>
      <c r="H1008" s="16">
        <f>SUM(H1009:H1009)</f>
        <v>0</v>
      </c>
      <c r="I1008" s="16">
        <f>SUM(G1008:H1008)</f>
        <v>23647</v>
      </c>
    </row>
    <row r="1009" spans="1:9" ht="12.75">
      <c r="A1009" s="45"/>
      <c r="B1009" s="81"/>
      <c r="C1009" s="65" t="s">
        <v>60</v>
      </c>
      <c r="D1009" s="17">
        <f>SUM(D1016)</f>
        <v>370000</v>
      </c>
      <c r="E1009" s="17">
        <f>SUM(E1016)</f>
        <v>0</v>
      </c>
      <c r="F1009" s="17">
        <f>SUM(D1009:E1009)</f>
        <v>370000</v>
      </c>
      <c r="G1009" s="17">
        <f>SUM(G1016)</f>
        <v>23647</v>
      </c>
      <c r="H1009" s="17">
        <f>SUM(H1016)</f>
        <v>0</v>
      </c>
      <c r="I1009" s="17">
        <f>SUM(G1009:H1009)</f>
        <v>23647</v>
      </c>
    </row>
    <row r="1010" spans="1:9" ht="12.75">
      <c r="A1010" s="82" t="s">
        <v>359</v>
      </c>
      <c r="B1010" s="81"/>
      <c r="C1010" s="77" t="s">
        <v>10</v>
      </c>
      <c r="D1010" s="16">
        <f>SUM(D1015)</f>
        <v>370000</v>
      </c>
      <c r="E1010" s="16">
        <f>SUM(E1015)</f>
        <v>0</v>
      </c>
      <c r="F1010" s="16">
        <f>SUM(D1010:E1010)</f>
        <v>370000</v>
      </c>
      <c r="G1010" s="16">
        <f>SUM(G1015)</f>
        <v>23647</v>
      </c>
      <c r="H1010" s="16">
        <f>SUM(H1015)</f>
        <v>0</v>
      </c>
      <c r="I1010" s="16">
        <f>SUM(G1010:H1010)</f>
        <v>23647</v>
      </c>
    </row>
    <row r="1011" spans="1:9" ht="25.5">
      <c r="A1011" s="89" t="s">
        <v>360</v>
      </c>
      <c r="B1011" s="88" t="s">
        <v>155</v>
      </c>
      <c r="C1011" s="63" t="s">
        <v>167</v>
      </c>
      <c r="D1011" s="18"/>
      <c r="E1011" s="18"/>
      <c r="F1011" s="18"/>
      <c r="G1011" s="18"/>
      <c r="H1011" s="18"/>
      <c r="I1011" s="18"/>
    </row>
    <row r="1012" spans="1:9" ht="12.75">
      <c r="A1012" s="44"/>
      <c r="B1012" s="81"/>
      <c r="C1012" s="77" t="s">
        <v>64</v>
      </c>
      <c r="D1012" s="16">
        <f>SUM(D1013)</f>
        <v>370000</v>
      </c>
      <c r="E1012" s="16">
        <f>SUM(E1013)</f>
        <v>0</v>
      </c>
      <c r="F1012" s="16">
        <f>SUM(D1012:E1012)</f>
        <v>370000</v>
      </c>
      <c r="G1012" s="16">
        <f>SUM(G1013)</f>
        <v>23647</v>
      </c>
      <c r="H1012" s="16">
        <f>SUM(H1013)</f>
        <v>0</v>
      </c>
      <c r="I1012" s="16">
        <f>SUM(G1012:H1012)</f>
        <v>23647</v>
      </c>
    </row>
    <row r="1013" spans="1:9" ht="12.75">
      <c r="A1013" s="44"/>
      <c r="B1013" s="81"/>
      <c r="C1013" s="65" t="s">
        <v>66</v>
      </c>
      <c r="D1013" s="17">
        <f>SUM(D1015)</f>
        <v>370000</v>
      </c>
      <c r="E1013" s="17"/>
      <c r="F1013" s="17">
        <f>SUM(D1013:E1013)</f>
        <v>370000</v>
      </c>
      <c r="G1013" s="17">
        <f>SUM(G1015)</f>
        <v>23647</v>
      </c>
      <c r="H1013" s="17"/>
      <c r="I1013" s="17">
        <f>SUM(G1013:H1013)</f>
        <v>23647</v>
      </c>
    </row>
    <row r="1014" spans="1:9" ht="12.75">
      <c r="A1014" s="44"/>
      <c r="B1014" s="81"/>
      <c r="C1014" s="65"/>
      <c r="D1014" s="17"/>
      <c r="E1014" s="17"/>
      <c r="F1014" s="17"/>
      <c r="G1014" s="17"/>
      <c r="H1014" s="17"/>
      <c r="I1014" s="17"/>
    </row>
    <row r="1015" spans="1:9" ht="12.75">
      <c r="A1015" s="44"/>
      <c r="B1015" s="81"/>
      <c r="C1015" s="77" t="s">
        <v>65</v>
      </c>
      <c r="D1015" s="16">
        <f>SUM(D1016:D1016)</f>
        <v>370000</v>
      </c>
      <c r="E1015" s="16">
        <f>SUM(E1016:E1016)</f>
        <v>0</v>
      </c>
      <c r="F1015" s="16">
        <f>SUM(D1015:E1015)</f>
        <v>370000</v>
      </c>
      <c r="G1015" s="16">
        <f>SUM(G1016:G1016)</f>
        <v>23647</v>
      </c>
      <c r="H1015" s="16">
        <f>SUM(H1016:H1016)</f>
        <v>0</v>
      </c>
      <c r="I1015" s="16">
        <f>SUM(G1015:H1015)</f>
        <v>23647</v>
      </c>
    </row>
    <row r="1016" spans="1:9" ht="12.75">
      <c r="A1016" s="44"/>
      <c r="B1016" s="81"/>
      <c r="C1016" s="65" t="s">
        <v>67</v>
      </c>
      <c r="D1016" s="17">
        <v>370000</v>
      </c>
      <c r="E1016" s="17"/>
      <c r="F1016" s="17">
        <f>SUM(D1016:E1016)</f>
        <v>370000</v>
      </c>
      <c r="G1016" s="17">
        <v>23647</v>
      </c>
      <c r="H1016" s="17"/>
      <c r="I1016" s="17">
        <f>SUM(G1016:H1016)</f>
        <v>23647</v>
      </c>
    </row>
    <row r="1017" spans="1:9" ht="12.75">
      <c r="A1017" s="44"/>
      <c r="B1017" s="81"/>
      <c r="C1017" s="65"/>
      <c r="D1017" s="17"/>
      <c r="E1017" s="17"/>
      <c r="F1017" s="17"/>
      <c r="G1017" s="17"/>
      <c r="H1017" s="17"/>
      <c r="I1017" s="17"/>
    </row>
    <row r="1018" spans="1:9" ht="12.75">
      <c r="A1018" s="82" t="s">
        <v>361</v>
      </c>
      <c r="B1018" s="83"/>
      <c r="C1018" s="77" t="s">
        <v>392</v>
      </c>
      <c r="D1018" s="17"/>
      <c r="E1018" s="17"/>
      <c r="F1018" s="17"/>
      <c r="G1018" s="17"/>
      <c r="H1018" s="17"/>
      <c r="I1018" s="17"/>
    </row>
    <row r="1019" spans="1:9" ht="12.75">
      <c r="A1019" s="45"/>
      <c r="B1019" s="81"/>
      <c r="C1019" s="77" t="s">
        <v>64</v>
      </c>
      <c r="D1019" s="16">
        <f>SUM(D1024)</f>
        <v>500000</v>
      </c>
      <c r="E1019" s="16">
        <f>SUM(E1024)</f>
        <v>0</v>
      </c>
      <c r="F1019" s="16">
        <f>SUM(D1019:E1019)</f>
        <v>500000</v>
      </c>
      <c r="G1019" s="16">
        <f>SUM(G1024)</f>
        <v>31956</v>
      </c>
      <c r="H1019" s="16">
        <f>SUM(H1024)</f>
        <v>0</v>
      </c>
      <c r="I1019" s="16">
        <f>SUM(G1019:H1019)</f>
        <v>31956</v>
      </c>
    </row>
    <row r="1020" spans="1:9" ht="12.75">
      <c r="A1020" s="45"/>
      <c r="B1020" s="81"/>
      <c r="C1020" s="77" t="s">
        <v>65</v>
      </c>
      <c r="D1020" s="16">
        <f>SUM(D1021:D1021)</f>
        <v>500000</v>
      </c>
      <c r="E1020" s="16">
        <f>SUM(E1021:E1021)</f>
        <v>0</v>
      </c>
      <c r="F1020" s="16">
        <f>SUM(D1020:E1020)</f>
        <v>500000</v>
      </c>
      <c r="G1020" s="16">
        <f>SUM(G1021:G1021)</f>
        <v>31956</v>
      </c>
      <c r="H1020" s="16">
        <f>SUM(H1021:H1021)</f>
        <v>0</v>
      </c>
      <c r="I1020" s="16">
        <f>SUM(G1020:H1020)</f>
        <v>31956</v>
      </c>
    </row>
    <row r="1021" spans="1:9" ht="12.75">
      <c r="A1021" s="45"/>
      <c r="B1021" s="81"/>
      <c r="C1021" s="65" t="s">
        <v>60</v>
      </c>
      <c r="D1021" s="17">
        <f>SUM(D1028)</f>
        <v>500000</v>
      </c>
      <c r="E1021" s="17">
        <f>SUM(E1028)</f>
        <v>0</v>
      </c>
      <c r="F1021" s="17">
        <f>SUM(D1021:E1021)</f>
        <v>500000</v>
      </c>
      <c r="G1021" s="17">
        <f>SUM(G1028)</f>
        <v>31956</v>
      </c>
      <c r="H1021" s="17">
        <f>SUM(H1028)</f>
        <v>0</v>
      </c>
      <c r="I1021" s="17">
        <f>SUM(G1021:H1021)</f>
        <v>31956</v>
      </c>
    </row>
    <row r="1022" spans="1:9" ht="12.75">
      <c r="A1022" s="82" t="s">
        <v>362</v>
      </c>
      <c r="B1022" s="81"/>
      <c r="C1022" s="77" t="s">
        <v>12</v>
      </c>
      <c r="D1022" s="16">
        <f>SUM(D1027)</f>
        <v>500000</v>
      </c>
      <c r="E1022" s="16">
        <f>SUM(E1027)</f>
        <v>0</v>
      </c>
      <c r="F1022" s="16">
        <f>SUM(D1022:E1022)</f>
        <v>500000</v>
      </c>
      <c r="G1022" s="16">
        <f>SUM(G1027)</f>
        <v>31956</v>
      </c>
      <c r="H1022" s="16">
        <f>SUM(H1027)</f>
        <v>0</v>
      </c>
      <c r="I1022" s="16">
        <f>SUM(G1022:H1022)</f>
        <v>31956</v>
      </c>
    </row>
    <row r="1023" spans="1:9" ht="12.75">
      <c r="A1023" s="89" t="s">
        <v>363</v>
      </c>
      <c r="B1023" s="88" t="s">
        <v>152</v>
      </c>
      <c r="C1023" s="63" t="s">
        <v>153</v>
      </c>
      <c r="D1023" s="18"/>
      <c r="E1023" s="18"/>
      <c r="F1023" s="18"/>
      <c r="G1023" s="18"/>
      <c r="H1023" s="18"/>
      <c r="I1023" s="18"/>
    </row>
    <row r="1024" spans="1:9" ht="12.75">
      <c r="A1024" s="44"/>
      <c r="B1024" s="81"/>
      <c r="C1024" s="77" t="s">
        <v>64</v>
      </c>
      <c r="D1024" s="16">
        <f>SUM(D1025)</f>
        <v>500000</v>
      </c>
      <c r="E1024" s="16">
        <f>SUM(E1025)</f>
        <v>0</v>
      </c>
      <c r="F1024" s="16">
        <f>SUM(D1024:E1024)</f>
        <v>500000</v>
      </c>
      <c r="G1024" s="16">
        <f>SUM(G1025)</f>
        <v>31956</v>
      </c>
      <c r="H1024" s="16">
        <f>SUM(H1025)</f>
        <v>0</v>
      </c>
      <c r="I1024" s="16">
        <f>SUM(G1024:H1024)</f>
        <v>31956</v>
      </c>
    </row>
    <row r="1025" spans="1:9" ht="12.75">
      <c r="A1025" s="44"/>
      <c r="B1025" s="81"/>
      <c r="C1025" s="65" t="s">
        <v>66</v>
      </c>
      <c r="D1025" s="17">
        <f>D1027</f>
        <v>500000</v>
      </c>
      <c r="E1025" s="17"/>
      <c r="F1025" s="17">
        <f>SUM(D1025:E1025)</f>
        <v>500000</v>
      </c>
      <c r="G1025" s="17">
        <f>G1027</f>
        <v>31956</v>
      </c>
      <c r="H1025" s="17"/>
      <c r="I1025" s="17">
        <f>SUM(G1025:H1025)</f>
        <v>31956</v>
      </c>
    </row>
    <row r="1026" spans="1:9" ht="12.75">
      <c r="A1026" s="44"/>
      <c r="B1026" s="81"/>
      <c r="C1026" s="65"/>
      <c r="D1026" s="17"/>
      <c r="E1026" s="17"/>
      <c r="F1026" s="17"/>
      <c r="G1026" s="17"/>
      <c r="H1026" s="17"/>
      <c r="I1026" s="17"/>
    </row>
    <row r="1027" spans="1:9" ht="12.75">
      <c r="A1027" s="44"/>
      <c r="B1027" s="81"/>
      <c r="C1027" s="77" t="s">
        <v>65</v>
      </c>
      <c r="D1027" s="16">
        <f>SUM(D1028:D1028)</f>
        <v>500000</v>
      </c>
      <c r="E1027" s="16">
        <f>SUM(E1028:E1028)</f>
        <v>0</v>
      </c>
      <c r="F1027" s="16">
        <f>SUM(D1027:E1027)</f>
        <v>500000</v>
      </c>
      <c r="G1027" s="16">
        <f>SUM(G1028:G1028)</f>
        <v>31956</v>
      </c>
      <c r="H1027" s="16">
        <f>SUM(H1028:H1028)</f>
        <v>0</v>
      </c>
      <c r="I1027" s="16">
        <f>SUM(G1027:H1027)</f>
        <v>31956</v>
      </c>
    </row>
    <row r="1028" spans="1:9" ht="12.75">
      <c r="A1028" s="44"/>
      <c r="B1028" s="81"/>
      <c r="C1028" s="65" t="s">
        <v>67</v>
      </c>
      <c r="D1028" s="17">
        <v>500000</v>
      </c>
      <c r="E1028" s="17"/>
      <c r="F1028" s="17">
        <f>SUM(D1028:E1028)</f>
        <v>500000</v>
      </c>
      <c r="G1028" s="17">
        <v>31956</v>
      </c>
      <c r="H1028" s="17"/>
      <c r="I1028" s="17">
        <f>SUM(G1028:H1028)</f>
        <v>31956</v>
      </c>
    </row>
    <row r="1029" spans="1:9" ht="12.75">
      <c r="A1029" s="44"/>
      <c r="B1029" s="81"/>
      <c r="C1029" s="65"/>
      <c r="D1029" s="17"/>
      <c r="E1029" s="17"/>
      <c r="F1029" s="17"/>
      <c r="G1029" s="17"/>
      <c r="H1029" s="17"/>
      <c r="I1029" s="17"/>
    </row>
    <row r="1030" spans="1:9" ht="12.75">
      <c r="A1030" s="82" t="s">
        <v>567</v>
      </c>
      <c r="B1030" s="83"/>
      <c r="C1030" s="77" t="s">
        <v>183</v>
      </c>
      <c r="D1030" s="17"/>
      <c r="E1030" s="17"/>
      <c r="F1030" s="17"/>
      <c r="G1030" s="17"/>
      <c r="H1030" s="17"/>
      <c r="I1030" s="17"/>
    </row>
    <row r="1031" spans="1:9" ht="12.75">
      <c r="A1031" s="45"/>
      <c r="B1031" s="81"/>
      <c r="C1031" s="77" t="s">
        <v>64</v>
      </c>
      <c r="D1031" s="16">
        <f>SUM(D1037)</f>
        <v>2010000</v>
      </c>
      <c r="E1031" s="16">
        <f>SUM(E1037)</f>
        <v>0</v>
      </c>
      <c r="F1031" s="16">
        <f>SUM(D1031:E1031)</f>
        <v>2010000</v>
      </c>
      <c r="G1031" s="16">
        <f>SUM(G1037)</f>
        <v>128462</v>
      </c>
      <c r="H1031" s="16">
        <f>SUM(H1037)</f>
        <v>0</v>
      </c>
      <c r="I1031" s="16">
        <f>SUM(G1031:H1031)</f>
        <v>128462</v>
      </c>
    </row>
    <row r="1032" spans="1:9" ht="12.75">
      <c r="A1032" s="45"/>
      <c r="B1032" s="81"/>
      <c r="C1032" s="77" t="s">
        <v>65</v>
      </c>
      <c r="D1032" s="16">
        <f>SUM(D1033:D1034)</f>
        <v>2010000</v>
      </c>
      <c r="E1032" s="16">
        <f>SUM(E1033:E1034)</f>
        <v>0</v>
      </c>
      <c r="F1032" s="16">
        <f>SUM(D1032:E1032)</f>
        <v>2010000</v>
      </c>
      <c r="G1032" s="16">
        <f>SUM(G1033:G1034)</f>
        <v>128462</v>
      </c>
      <c r="H1032" s="16">
        <f>SUM(H1033:H1034)</f>
        <v>0</v>
      </c>
      <c r="I1032" s="16">
        <f>SUM(G1032:H1032)</f>
        <v>128462</v>
      </c>
    </row>
    <row r="1033" spans="1:9" ht="12.75">
      <c r="A1033" s="45"/>
      <c r="B1033" s="81"/>
      <c r="C1033" s="65" t="s">
        <v>60</v>
      </c>
      <c r="D1033" s="17">
        <f>SUM(D1041)</f>
        <v>1800000</v>
      </c>
      <c r="E1033" s="17">
        <f>SUM(E1041)</f>
        <v>0</v>
      </c>
      <c r="F1033" s="17">
        <f>SUM(D1033:E1033)</f>
        <v>1800000</v>
      </c>
      <c r="G1033" s="17">
        <f>SUM(G1041)</f>
        <v>115041</v>
      </c>
      <c r="H1033" s="17">
        <f>SUM(H1041)</f>
        <v>0</v>
      </c>
      <c r="I1033" s="17">
        <f>SUM(G1033:H1033)</f>
        <v>115041</v>
      </c>
    </row>
    <row r="1034" spans="1:9" ht="12.75">
      <c r="A1034" s="45"/>
      <c r="B1034" s="81"/>
      <c r="C1034" s="65" t="s">
        <v>68</v>
      </c>
      <c r="D1034" s="17">
        <f>SUM(D1042)</f>
        <v>210000</v>
      </c>
      <c r="E1034" s="17">
        <f>SUM(E1042)</f>
        <v>0</v>
      </c>
      <c r="F1034" s="17">
        <f>SUM(D1034:E1034)</f>
        <v>210000</v>
      </c>
      <c r="G1034" s="17">
        <f>SUM(G1042)</f>
        <v>13421</v>
      </c>
      <c r="H1034" s="17">
        <f>SUM(H1042)</f>
        <v>0</v>
      </c>
      <c r="I1034" s="17">
        <f>SUM(G1034:H1034)</f>
        <v>13421</v>
      </c>
    </row>
    <row r="1035" spans="1:9" ht="12.75">
      <c r="A1035" s="82" t="s">
        <v>568</v>
      </c>
      <c r="B1035" s="81"/>
      <c r="C1035" s="77" t="s">
        <v>515</v>
      </c>
      <c r="D1035" s="16">
        <f>SUM(D1040)</f>
        <v>2010000</v>
      </c>
      <c r="E1035" s="16">
        <f>SUM(E1040)</f>
        <v>0</v>
      </c>
      <c r="F1035" s="16">
        <f>SUM(D1035:E1035)</f>
        <v>2010000</v>
      </c>
      <c r="G1035" s="16">
        <f>SUM(G1040)</f>
        <v>128462</v>
      </c>
      <c r="H1035" s="16">
        <f>SUM(H1040)</f>
        <v>0</v>
      </c>
      <c r="I1035" s="16">
        <f>SUM(G1035:H1035)</f>
        <v>128462</v>
      </c>
    </row>
    <row r="1036" spans="1:9" ht="12.75">
      <c r="A1036" s="89" t="s">
        <v>569</v>
      </c>
      <c r="B1036" s="88" t="s">
        <v>145</v>
      </c>
      <c r="C1036" s="63" t="s">
        <v>146</v>
      </c>
      <c r="D1036" s="18"/>
      <c r="E1036" s="18"/>
      <c r="F1036" s="18"/>
      <c r="G1036" s="18"/>
      <c r="H1036" s="18"/>
      <c r="I1036" s="18"/>
    </row>
    <row r="1037" spans="1:9" ht="12.75">
      <c r="A1037" s="44"/>
      <c r="B1037" s="81"/>
      <c r="C1037" s="77" t="s">
        <v>64</v>
      </c>
      <c r="D1037" s="16">
        <f>SUM(D1038)</f>
        <v>2010000</v>
      </c>
      <c r="E1037" s="16">
        <f>SUM(E1038)</f>
        <v>0</v>
      </c>
      <c r="F1037" s="16">
        <f>SUM(D1037:E1037)</f>
        <v>2010000</v>
      </c>
      <c r="G1037" s="16">
        <f>SUM(G1038)</f>
        <v>128462</v>
      </c>
      <c r="H1037" s="16">
        <f>SUM(H1038)</f>
        <v>0</v>
      </c>
      <c r="I1037" s="16">
        <f>SUM(G1037:H1037)</f>
        <v>128462</v>
      </c>
    </row>
    <row r="1038" spans="1:9" ht="12.75">
      <c r="A1038" s="44"/>
      <c r="B1038" s="81"/>
      <c r="C1038" s="65" t="s">
        <v>66</v>
      </c>
      <c r="D1038" s="17">
        <f>SUM(D1040)</f>
        <v>2010000</v>
      </c>
      <c r="E1038" s="17"/>
      <c r="F1038" s="17">
        <f>SUM(D1038:E1038)</f>
        <v>2010000</v>
      </c>
      <c r="G1038" s="17">
        <f>SUM(G1040)</f>
        <v>128462</v>
      </c>
      <c r="H1038" s="17"/>
      <c r="I1038" s="17">
        <f>SUM(G1038:H1038)</f>
        <v>128462</v>
      </c>
    </row>
    <row r="1039" spans="1:9" ht="12.75">
      <c r="A1039" s="44"/>
      <c r="B1039" s="81"/>
      <c r="C1039" s="65"/>
      <c r="D1039" s="17"/>
      <c r="E1039" s="17"/>
      <c r="F1039" s="17"/>
      <c r="G1039" s="17"/>
      <c r="H1039" s="17"/>
      <c r="I1039" s="17"/>
    </row>
    <row r="1040" spans="1:9" ht="12.75">
      <c r="A1040" s="44"/>
      <c r="B1040" s="81"/>
      <c r="C1040" s="77" t="s">
        <v>65</v>
      </c>
      <c r="D1040" s="16">
        <f>SUM(D1041:D1042)</f>
        <v>2010000</v>
      </c>
      <c r="E1040" s="16">
        <f>SUM(E1041:E1042)</f>
        <v>0</v>
      </c>
      <c r="F1040" s="16">
        <f>SUM(D1040:E1040)</f>
        <v>2010000</v>
      </c>
      <c r="G1040" s="16">
        <f>SUM(G1041:G1042)</f>
        <v>128462</v>
      </c>
      <c r="H1040" s="16">
        <f>SUM(H1041:H1042)</f>
        <v>0</v>
      </c>
      <c r="I1040" s="16">
        <f>SUM(G1040:H1040)</f>
        <v>128462</v>
      </c>
    </row>
    <row r="1041" spans="1:9" ht="12.75">
      <c r="A1041" s="44"/>
      <c r="B1041" s="81"/>
      <c r="C1041" s="65" t="s">
        <v>67</v>
      </c>
      <c r="D1041" s="17">
        <v>1800000</v>
      </c>
      <c r="E1041" s="17"/>
      <c r="F1041" s="17">
        <f>SUM(D1041:E1041)</f>
        <v>1800000</v>
      </c>
      <c r="G1041" s="17">
        <v>115041</v>
      </c>
      <c r="H1041" s="17"/>
      <c r="I1041" s="17">
        <f>SUM(G1041:H1041)</f>
        <v>115041</v>
      </c>
    </row>
    <row r="1042" spans="1:9" ht="12.75">
      <c r="A1042" s="44"/>
      <c r="B1042" s="81"/>
      <c r="C1042" s="65" t="s">
        <v>69</v>
      </c>
      <c r="D1042" s="17">
        <v>210000</v>
      </c>
      <c r="E1042" s="17"/>
      <c r="F1042" s="17">
        <f>SUM(D1042:E1042)</f>
        <v>210000</v>
      </c>
      <c r="G1042" s="17">
        <v>13421</v>
      </c>
      <c r="H1042" s="17"/>
      <c r="I1042" s="17">
        <f>SUM(G1042:H1042)</f>
        <v>13421</v>
      </c>
    </row>
    <row r="1043" spans="1:9" ht="12.75">
      <c r="A1043" s="44"/>
      <c r="B1043" s="81"/>
      <c r="C1043" s="65"/>
      <c r="D1043" s="17"/>
      <c r="E1043" s="17"/>
      <c r="F1043" s="17"/>
      <c r="G1043" s="17"/>
      <c r="H1043" s="17"/>
      <c r="I1043" s="17"/>
    </row>
    <row r="1044" spans="1:9" ht="12.75">
      <c r="A1044" s="82" t="s">
        <v>365</v>
      </c>
      <c r="B1044" s="83"/>
      <c r="C1044" s="77" t="s">
        <v>364</v>
      </c>
      <c r="D1044" s="17"/>
      <c r="E1044" s="17"/>
      <c r="F1044" s="17"/>
      <c r="G1044" s="17"/>
      <c r="H1044" s="17"/>
      <c r="I1044" s="17"/>
    </row>
    <row r="1045" spans="1:9" ht="12.75">
      <c r="A1045" s="45"/>
      <c r="B1045" s="81"/>
      <c r="C1045" s="77" t="s">
        <v>64</v>
      </c>
      <c r="D1045" s="16">
        <f>SUM(D1050)</f>
        <v>2600000</v>
      </c>
      <c r="E1045" s="16">
        <f>SUM(E1050)</f>
        <v>0</v>
      </c>
      <c r="F1045" s="16">
        <f>SUM(D1045:E1045)</f>
        <v>2600000</v>
      </c>
      <c r="G1045" s="16">
        <f>SUM(G1050)</f>
        <v>166170</v>
      </c>
      <c r="H1045" s="16">
        <f>SUM(H1050)</f>
        <v>0</v>
      </c>
      <c r="I1045" s="16">
        <f>SUM(G1045:H1045)</f>
        <v>166170</v>
      </c>
    </row>
    <row r="1046" spans="1:9" ht="12.75">
      <c r="A1046" s="45"/>
      <c r="B1046" s="81"/>
      <c r="C1046" s="77" t="s">
        <v>65</v>
      </c>
      <c r="D1046" s="16">
        <f>SUM(D1047:D1047)</f>
        <v>2600000</v>
      </c>
      <c r="E1046" s="16">
        <f>SUM(E1047:E1047)</f>
        <v>0</v>
      </c>
      <c r="F1046" s="16">
        <f>SUM(D1046:E1046)</f>
        <v>2600000</v>
      </c>
      <c r="G1046" s="16">
        <f>SUM(G1047:G1047)</f>
        <v>166170</v>
      </c>
      <c r="H1046" s="16">
        <f>SUM(H1047:H1047)</f>
        <v>0</v>
      </c>
      <c r="I1046" s="16">
        <f>SUM(G1046:H1046)</f>
        <v>166170</v>
      </c>
    </row>
    <row r="1047" spans="1:9" ht="12.75">
      <c r="A1047" s="45"/>
      <c r="B1047" s="81"/>
      <c r="C1047" s="65" t="s">
        <v>60</v>
      </c>
      <c r="D1047" s="17">
        <f>SUM(D1054)</f>
        <v>2600000</v>
      </c>
      <c r="E1047" s="17">
        <f>SUM(E1054)</f>
        <v>0</v>
      </c>
      <c r="F1047" s="17">
        <f>SUM(D1047:E1047)</f>
        <v>2600000</v>
      </c>
      <c r="G1047" s="17">
        <f>SUM(G1054)</f>
        <v>166170</v>
      </c>
      <c r="H1047" s="17">
        <f>SUM(H1054)</f>
        <v>0</v>
      </c>
      <c r="I1047" s="17">
        <f>SUM(G1047:H1047)</f>
        <v>166170</v>
      </c>
    </row>
    <row r="1048" spans="1:9" ht="12.75">
      <c r="A1048" s="82" t="s">
        <v>366</v>
      </c>
      <c r="B1048" s="81"/>
      <c r="C1048" s="77" t="s">
        <v>515</v>
      </c>
      <c r="D1048" s="16">
        <f>SUM(D1053)</f>
        <v>2600000</v>
      </c>
      <c r="E1048" s="16">
        <f>SUM(E1053)</f>
        <v>0</v>
      </c>
      <c r="F1048" s="16">
        <f>SUM(D1048:E1048)</f>
        <v>2600000</v>
      </c>
      <c r="G1048" s="16">
        <f>SUM(G1053)</f>
        <v>166170</v>
      </c>
      <c r="H1048" s="16">
        <f>SUM(H1053)</f>
        <v>0</v>
      </c>
      <c r="I1048" s="16">
        <f>SUM(G1048:H1048)</f>
        <v>166170</v>
      </c>
    </row>
    <row r="1049" spans="1:9" ht="12.75">
      <c r="A1049" s="89" t="s">
        <v>367</v>
      </c>
      <c r="B1049" s="88" t="s">
        <v>145</v>
      </c>
      <c r="C1049" s="63" t="s">
        <v>146</v>
      </c>
      <c r="D1049" s="18"/>
      <c r="E1049" s="18"/>
      <c r="F1049" s="18"/>
      <c r="G1049" s="18"/>
      <c r="H1049" s="18"/>
      <c r="I1049" s="18"/>
    </row>
    <row r="1050" spans="1:9" ht="12.75">
      <c r="A1050" s="44"/>
      <c r="B1050" s="81"/>
      <c r="C1050" s="77" t="s">
        <v>64</v>
      </c>
      <c r="D1050" s="16">
        <f>SUM(D1051)</f>
        <v>2600000</v>
      </c>
      <c r="E1050" s="16">
        <f>SUM(E1051)</f>
        <v>0</v>
      </c>
      <c r="F1050" s="16">
        <f>SUM(D1050:E1050)</f>
        <v>2600000</v>
      </c>
      <c r="G1050" s="16">
        <f>SUM(G1051)</f>
        <v>166170</v>
      </c>
      <c r="H1050" s="16">
        <f>SUM(H1051)</f>
        <v>0</v>
      </c>
      <c r="I1050" s="16">
        <f>SUM(G1050:H1050)</f>
        <v>166170</v>
      </c>
    </row>
    <row r="1051" spans="1:9" ht="12.75">
      <c r="A1051" s="44"/>
      <c r="B1051" s="81"/>
      <c r="C1051" s="65" t="s">
        <v>66</v>
      </c>
      <c r="D1051" s="17">
        <f>SUM(D1053)</f>
        <v>2600000</v>
      </c>
      <c r="E1051" s="17"/>
      <c r="F1051" s="17">
        <f>SUM(D1051:E1051)</f>
        <v>2600000</v>
      </c>
      <c r="G1051" s="17">
        <f>SUM(G1053)</f>
        <v>166170</v>
      </c>
      <c r="H1051" s="17"/>
      <c r="I1051" s="17">
        <f>SUM(G1051:H1051)</f>
        <v>166170</v>
      </c>
    </row>
    <row r="1052" spans="1:9" ht="12.75">
      <c r="A1052" s="44"/>
      <c r="B1052" s="81"/>
      <c r="C1052" s="65"/>
      <c r="D1052" s="17"/>
      <c r="E1052" s="17"/>
      <c r="F1052" s="17"/>
      <c r="G1052" s="17"/>
      <c r="H1052" s="17"/>
      <c r="I1052" s="17"/>
    </row>
    <row r="1053" spans="1:9" ht="12.75">
      <c r="A1053" s="44"/>
      <c r="B1053" s="81"/>
      <c r="C1053" s="77" t="s">
        <v>65</v>
      </c>
      <c r="D1053" s="16">
        <f>SUM(D1054:D1054)</f>
        <v>2600000</v>
      </c>
      <c r="E1053" s="16">
        <f>SUM(E1054:E1054)</f>
        <v>0</v>
      </c>
      <c r="F1053" s="16">
        <f>SUM(D1053:E1053)</f>
        <v>2600000</v>
      </c>
      <c r="G1053" s="16">
        <f>SUM(G1054:G1054)</f>
        <v>166170</v>
      </c>
      <c r="H1053" s="16">
        <f>SUM(H1054:H1054)</f>
        <v>0</v>
      </c>
      <c r="I1053" s="16">
        <f>SUM(G1053:H1053)</f>
        <v>166170</v>
      </c>
    </row>
    <row r="1054" spans="1:9" ht="12.75">
      <c r="A1054" s="44"/>
      <c r="B1054" s="81"/>
      <c r="C1054" s="65" t="s">
        <v>67</v>
      </c>
      <c r="D1054" s="17">
        <v>2600000</v>
      </c>
      <c r="E1054" s="17"/>
      <c r="F1054" s="17">
        <f>SUM(D1054:E1054)</f>
        <v>2600000</v>
      </c>
      <c r="G1054" s="17">
        <v>166170</v>
      </c>
      <c r="H1054" s="17"/>
      <c r="I1054" s="17">
        <f>SUM(G1054:H1054)</f>
        <v>166170</v>
      </c>
    </row>
    <row r="1055" spans="1:9" ht="15.75" customHeight="1">
      <c r="A1055" s="44"/>
      <c r="B1055" s="81"/>
      <c r="C1055" s="65"/>
      <c r="D1055" s="17"/>
      <c r="E1055" s="17"/>
      <c r="F1055" s="17"/>
      <c r="G1055" s="17"/>
      <c r="H1055" s="17"/>
      <c r="I1055" s="17"/>
    </row>
    <row r="1056" spans="1:9" ht="12.75">
      <c r="A1056" s="82" t="s">
        <v>368</v>
      </c>
      <c r="B1056" s="83"/>
      <c r="C1056" s="77" t="s">
        <v>442</v>
      </c>
      <c r="D1056" s="17"/>
      <c r="E1056" s="17"/>
      <c r="F1056" s="17"/>
      <c r="G1056" s="17"/>
      <c r="H1056" s="17"/>
      <c r="I1056" s="17"/>
    </row>
    <row r="1057" spans="1:9" ht="12.75">
      <c r="A1057" s="45"/>
      <c r="B1057" s="81"/>
      <c r="C1057" s="77" t="s">
        <v>64</v>
      </c>
      <c r="D1057" s="16">
        <f>SUM(D1062)</f>
        <v>1440000</v>
      </c>
      <c r="E1057" s="16">
        <f>SUM(E1062)</f>
        <v>0</v>
      </c>
      <c r="F1057" s="16">
        <f>SUM(D1057:E1057)</f>
        <v>1440000</v>
      </c>
      <c r="G1057" s="16">
        <f>SUM(G1062)</f>
        <v>92033</v>
      </c>
      <c r="H1057" s="16">
        <f>SUM(H1062)</f>
        <v>0</v>
      </c>
      <c r="I1057" s="16">
        <f>SUM(G1057:H1057)</f>
        <v>92033</v>
      </c>
    </row>
    <row r="1058" spans="1:9" ht="12.75">
      <c r="A1058" s="45"/>
      <c r="B1058" s="81"/>
      <c r="C1058" s="77" t="s">
        <v>65</v>
      </c>
      <c r="D1058" s="16">
        <f>SUM(D1059:D1059)</f>
        <v>1440000</v>
      </c>
      <c r="E1058" s="16">
        <f>SUM(E1059:E1059)</f>
        <v>0</v>
      </c>
      <c r="F1058" s="16">
        <f>SUM(D1058:E1058)</f>
        <v>1440000</v>
      </c>
      <c r="G1058" s="16">
        <f>SUM(G1059:G1059)</f>
        <v>92033</v>
      </c>
      <c r="H1058" s="16">
        <f>SUM(H1059:H1059)</f>
        <v>0</v>
      </c>
      <c r="I1058" s="16">
        <f>SUM(G1058:H1058)</f>
        <v>92033</v>
      </c>
    </row>
    <row r="1059" spans="1:9" ht="12.75">
      <c r="A1059" s="45"/>
      <c r="B1059" s="81"/>
      <c r="C1059" s="65" t="s">
        <v>60</v>
      </c>
      <c r="D1059" s="17">
        <f>SUM(D1066)</f>
        <v>1440000</v>
      </c>
      <c r="E1059" s="17">
        <f>SUM(E1066)</f>
        <v>0</v>
      </c>
      <c r="F1059" s="17">
        <f>SUM(D1059:E1059)</f>
        <v>1440000</v>
      </c>
      <c r="G1059" s="17">
        <f>SUM(G1066)</f>
        <v>92033</v>
      </c>
      <c r="H1059" s="17">
        <f>SUM(H1066)</f>
        <v>0</v>
      </c>
      <c r="I1059" s="17">
        <f>SUM(G1059:H1059)</f>
        <v>92033</v>
      </c>
    </row>
    <row r="1060" spans="1:9" ht="12.75">
      <c r="A1060" s="82" t="s">
        <v>369</v>
      </c>
      <c r="B1060" s="81"/>
      <c r="C1060" s="77" t="s">
        <v>515</v>
      </c>
      <c r="D1060" s="16">
        <f>SUM(D1065)</f>
        <v>1440000</v>
      </c>
      <c r="E1060" s="16">
        <f>SUM(E1065)</f>
        <v>0</v>
      </c>
      <c r="F1060" s="16">
        <f>SUM(D1060:E1060)</f>
        <v>1440000</v>
      </c>
      <c r="G1060" s="16">
        <f>SUM(G1065)</f>
        <v>92033</v>
      </c>
      <c r="H1060" s="16">
        <f>SUM(H1065)</f>
        <v>0</v>
      </c>
      <c r="I1060" s="16">
        <f>SUM(G1060:H1060)</f>
        <v>92033</v>
      </c>
    </row>
    <row r="1061" spans="1:9" ht="12.75">
      <c r="A1061" s="89" t="s">
        <v>370</v>
      </c>
      <c r="B1061" s="88" t="s">
        <v>443</v>
      </c>
      <c r="C1061" s="63" t="s">
        <v>444</v>
      </c>
      <c r="D1061" s="18"/>
      <c r="E1061" s="18"/>
      <c r="F1061" s="18"/>
      <c r="G1061" s="18"/>
      <c r="H1061" s="18"/>
      <c r="I1061" s="18"/>
    </row>
    <row r="1062" spans="1:9" ht="12.75">
      <c r="A1062" s="44"/>
      <c r="B1062" s="81"/>
      <c r="C1062" s="77" t="s">
        <v>64</v>
      </c>
      <c r="D1062" s="16">
        <f>SUM(D1063)</f>
        <v>1440000</v>
      </c>
      <c r="E1062" s="16">
        <f>SUM(E1063)</f>
        <v>0</v>
      </c>
      <c r="F1062" s="16">
        <f>SUM(D1062:E1062)</f>
        <v>1440000</v>
      </c>
      <c r="G1062" s="16">
        <f>SUM(G1063)</f>
        <v>92033</v>
      </c>
      <c r="H1062" s="16">
        <f>SUM(H1063)</f>
        <v>0</v>
      </c>
      <c r="I1062" s="16">
        <f>SUM(G1062:H1062)</f>
        <v>92033</v>
      </c>
    </row>
    <row r="1063" spans="1:9" ht="12.75">
      <c r="A1063" s="44"/>
      <c r="B1063" s="81"/>
      <c r="C1063" s="65" t="s">
        <v>66</v>
      </c>
      <c r="D1063" s="17">
        <f>SUM(D1065)</f>
        <v>1440000</v>
      </c>
      <c r="E1063" s="17"/>
      <c r="F1063" s="17">
        <f>SUM(D1063:E1063)</f>
        <v>1440000</v>
      </c>
      <c r="G1063" s="17">
        <f>SUM(G1065)</f>
        <v>92033</v>
      </c>
      <c r="H1063" s="17"/>
      <c r="I1063" s="17">
        <f>SUM(G1063:H1063)</f>
        <v>92033</v>
      </c>
    </row>
    <row r="1064" spans="1:9" ht="12.75">
      <c r="A1064" s="44"/>
      <c r="B1064" s="81"/>
      <c r="C1064" s="65"/>
      <c r="D1064" s="17"/>
      <c r="E1064" s="17"/>
      <c r="F1064" s="17"/>
      <c r="G1064" s="17"/>
      <c r="H1064" s="17"/>
      <c r="I1064" s="17"/>
    </row>
    <row r="1065" spans="1:9" ht="12.75">
      <c r="A1065" s="44"/>
      <c r="B1065" s="81"/>
      <c r="C1065" s="77" t="s">
        <v>65</v>
      </c>
      <c r="D1065" s="16">
        <f>SUM(D1066:D1066)</f>
        <v>1440000</v>
      </c>
      <c r="E1065" s="16">
        <f>SUM(E1066:E1066)</f>
        <v>0</v>
      </c>
      <c r="F1065" s="16">
        <f>SUM(D1065:E1065)</f>
        <v>1440000</v>
      </c>
      <c r="G1065" s="16">
        <f>SUM(G1066:G1066)</f>
        <v>92033</v>
      </c>
      <c r="H1065" s="16">
        <f>SUM(H1066:H1066)</f>
        <v>0</v>
      </c>
      <c r="I1065" s="16">
        <f>SUM(G1065:H1065)</f>
        <v>92033</v>
      </c>
    </row>
    <row r="1066" spans="1:9" ht="12.75">
      <c r="A1066" s="44"/>
      <c r="B1066" s="81"/>
      <c r="C1066" s="65" t="s">
        <v>67</v>
      </c>
      <c r="D1066" s="17">
        <v>1440000</v>
      </c>
      <c r="E1066" s="17"/>
      <c r="F1066" s="17">
        <f>SUM(D1066:E1066)</f>
        <v>1440000</v>
      </c>
      <c r="G1066" s="17">
        <v>92033</v>
      </c>
      <c r="H1066" s="17"/>
      <c r="I1066" s="17">
        <f>SUM(G1066:H1066)</f>
        <v>92033</v>
      </c>
    </row>
    <row r="1067" spans="1:9" ht="12.75">
      <c r="A1067" s="44"/>
      <c r="B1067" s="81"/>
      <c r="C1067" s="65"/>
      <c r="D1067" s="17"/>
      <c r="E1067" s="17"/>
      <c r="F1067" s="17"/>
      <c r="G1067" s="17"/>
      <c r="H1067" s="17"/>
      <c r="I1067" s="17"/>
    </row>
    <row r="1068" spans="1:9" ht="12.75">
      <c r="A1068" s="82" t="s">
        <v>371</v>
      </c>
      <c r="B1068" s="83"/>
      <c r="C1068" s="77" t="s">
        <v>537</v>
      </c>
      <c r="D1068" s="17"/>
      <c r="E1068" s="17"/>
      <c r="F1068" s="17"/>
      <c r="G1068" s="17"/>
      <c r="H1068" s="17"/>
      <c r="I1068" s="17"/>
    </row>
    <row r="1069" spans="1:9" ht="12.75">
      <c r="A1069" s="45"/>
      <c r="B1069" s="81"/>
      <c r="C1069" s="77" t="s">
        <v>64</v>
      </c>
      <c r="D1069" s="16">
        <f>SUM(D1074)</f>
        <v>480000</v>
      </c>
      <c r="E1069" s="16">
        <f>SUM(E1074)</f>
        <v>0</v>
      </c>
      <c r="F1069" s="16">
        <f>SUM(D1069:E1069)</f>
        <v>480000</v>
      </c>
      <c r="G1069" s="16">
        <f>SUM(G1074)</f>
        <v>30678</v>
      </c>
      <c r="H1069" s="16">
        <f>SUM(H1074)</f>
        <v>0</v>
      </c>
      <c r="I1069" s="16">
        <f>SUM(G1069:H1069)</f>
        <v>30678</v>
      </c>
    </row>
    <row r="1070" spans="1:9" ht="12.75">
      <c r="A1070" s="45"/>
      <c r="B1070" s="81"/>
      <c r="C1070" s="77" t="s">
        <v>65</v>
      </c>
      <c r="D1070" s="16">
        <f>SUM(D1071:D1071)</f>
        <v>480000</v>
      </c>
      <c r="E1070" s="16">
        <f>SUM(E1071:E1071)</f>
        <v>0</v>
      </c>
      <c r="F1070" s="16">
        <f>SUM(D1070:E1070)</f>
        <v>480000</v>
      </c>
      <c r="G1070" s="16">
        <f>SUM(G1071:G1071)</f>
        <v>30678</v>
      </c>
      <c r="H1070" s="16">
        <f>SUM(H1071:H1071)</f>
        <v>0</v>
      </c>
      <c r="I1070" s="16">
        <f>SUM(G1070:H1070)</f>
        <v>30678</v>
      </c>
    </row>
    <row r="1071" spans="1:9" ht="12.75">
      <c r="A1071" s="45"/>
      <c r="B1071" s="81"/>
      <c r="C1071" s="65" t="s">
        <v>60</v>
      </c>
      <c r="D1071" s="17">
        <f>SUM(D1078)</f>
        <v>480000</v>
      </c>
      <c r="E1071" s="17">
        <f>SUM(E1078)</f>
        <v>0</v>
      </c>
      <c r="F1071" s="17">
        <f>SUM(D1071:E1071)</f>
        <v>480000</v>
      </c>
      <c r="G1071" s="17">
        <f>SUM(G1078)</f>
        <v>30678</v>
      </c>
      <c r="H1071" s="17">
        <f>SUM(H1078)</f>
        <v>0</v>
      </c>
      <c r="I1071" s="17">
        <f>SUM(G1071:H1071)</f>
        <v>30678</v>
      </c>
    </row>
    <row r="1072" spans="1:9" ht="12.75">
      <c r="A1072" s="82" t="s">
        <v>372</v>
      </c>
      <c r="B1072" s="81"/>
      <c r="C1072" s="77" t="s">
        <v>515</v>
      </c>
      <c r="D1072" s="16">
        <f>SUM(D1077)</f>
        <v>480000</v>
      </c>
      <c r="E1072" s="16">
        <f>SUM(E1077)</f>
        <v>0</v>
      </c>
      <c r="F1072" s="16">
        <f>SUM(D1072:E1072)</f>
        <v>480000</v>
      </c>
      <c r="G1072" s="16">
        <f>SUM(G1077)</f>
        <v>30678</v>
      </c>
      <c r="H1072" s="16">
        <f>SUM(H1077)</f>
        <v>0</v>
      </c>
      <c r="I1072" s="16">
        <f>SUM(G1072:H1072)</f>
        <v>30678</v>
      </c>
    </row>
    <row r="1073" spans="1:9" ht="12.75">
      <c r="A1073" s="89" t="s">
        <v>373</v>
      </c>
      <c r="B1073" s="88" t="s">
        <v>538</v>
      </c>
      <c r="C1073" s="63" t="s">
        <v>539</v>
      </c>
      <c r="D1073" s="18"/>
      <c r="E1073" s="18"/>
      <c r="F1073" s="18"/>
      <c r="G1073" s="18"/>
      <c r="H1073" s="18"/>
      <c r="I1073" s="18"/>
    </row>
    <row r="1074" spans="1:9" ht="12.75">
      <c r="A1074" s="44"/>
      <c r="B1074" s="81"/>
      <c r="C1074" s="77" t="s">
        <v>64</v>
      </c>
      <c r="D1074" s="16">
        <f>SUM(D1075)</f>
        <v>480000</v>
      </c>
      <c r="E1074" s="16">
        <f>SUM(E1075)</f>
        <v>0</v>
      </c>
      <c r="F1074" s="16">
        <f>SUM(D1074:E1074)</f>
        <v>480000</v>
      </c>
      <c r="G1074" s="16">
        <f>SUM(G1075)</f>
        <v>30678</v>
      </c>
      <c r="H1074" s="16">
        <f>SUM(H1075)</f>
        <v>0</v>
      </c>
      <c r="I1074" s="16">
        <f>SUM(G1074:H1074)</f>
        <v>30678</v>
      </c>
    </row>
    <row r="1075" spans="1:9" ht="12.75">
      <c r="A1075" s="44"/>
      <c r="B1075" s="81"/>
      <c r="C1075" s="65" t="s">
        <v>66</v>
      </c>
      <c r="D1075" s="17">
        <f>SUM(D1077)</f>
        <v>480000</v>
      </c>
      <c r="E1075" s="17"/>
      <c r="F1075" s="17">
        <f>SUM(D1075:E1075)</f>
        <v>480000</v>
      </c>
      <c r="G1075" s="17">
        <f>SUM(G1077)</f>
        <v>30678</v>
      </c>
      <c r="H1075" s="17"/>
      <c r="I1075" s="17">
        <f>SUM(G1075:H1075)</f>
        <v>30678</v>
      </c>
    </row>
    <row r="1076" spans="1:9" ht="12.75">
      <c r="A1076" s="44"/>
      <c r="B1076" s="81"/>
      <c r="C1076" s="65"/>
      <c r="D1076" s="17"/>
      <c r="E1076" s="17"/>
      <c r="F1076" s="17"/>
      <c r="G1076" s="17"/>
      <c r="H1076" s="17"/>
      <c r="I1076" s="17"/>
    </row>
    <row r="1077" spans="1:9" ht="12.75">
      <c r="A1077" s="44"/>
      <c r="B1077" s="81"/>
      <c r="C1077" s="77" t="s">
        <v>65</v>
      </c>
      <c r="D1077" s="16">
        <f>SUM(D1078:D1078)</f>
        <v>480000</v>
      </c>
      <c r="E1077" s="16">
        <f>SUM(E1078:E1078)</f>
        <v>0</v>
      </c>
      <c r="F1077" s="16">
        <f>SUM(D1077:E1077)</f>
        <v>480000</v>
      </c>
      <c r="G1077" s="16">
        <f>SUM(G1078:G1078)</f>
        <v>30678</v>
      </c>
      <c r="H1077" s="16">
        <f>SUM(H1078:H1078)</f>
        <v>0</v>
      </c>
      <c r="I1077" s="16">
        <f>SUM(G1077:H1077)</f>
        <v>30678</v>
      </c>
    </row>
    <row r="1078" spans="1:9" ht="12.75">
      <c r="A1078" s="44"/>
      <c r="B1078" s="81"/>
      <c r="C1078" s="65" t="s">
        <v>67</v>
      </c>
      <c r="D1078" s="17">
        <v>480000</v>
      </c>
      <c r="E1078" s="17"/>
      <c r="F1078" s="17">
        <f>SUM(D1078:E1078)</f>
        <v>480000</v>
      </c>
      <c r="G1078" s="17">
        <v>30678</v>
      </c>
      <c r="H1078" s="17"/>
      <c r="I1078" s="17">
        <f>SUM(G1078:H1078)</f>
        <v>30678</v>
      </c>
    </row>
    <row r="1079" spans="1:9" ht="12.75">
      <c r="A1079" s="44"/>
      <c r="B1079" s="81"/>
      <c r="C1079" s="65"/>
      <c r="D1079" s="17"/>
      <c r="E1079" s="17"/>
      <c r="F1079" s="17"/>
      <c r="G1079" s="17"/>
      <c r="H1079" s="17"/>
      <c r="I1079" s="17"/>
    </row>
    <row r="1080" spans="1:9" ht="12.75">
      <c r="A1080" s="82" t="s">
        <v>374</v>
      </c>
      <c r="B1080" s="83"/>
      <c r="C1080" s="77" t="s">
        <v>188</v>
      </c>
      <c r="D1080" s="17"/>
      <c r="E1080" s="17"/>
      <c r="F1080" s="17"/>
      <c r="G1080" s="17"/>
      <c r="H1080" s="17"/>
      <c r="I1080" s="17"/>
    </row>
    <row r="1081" spans="1:9" ht="12.75">
      <c r="A1081" s="45"/>
      <c r="B1081" s="81"/>
      <c r="C1081" s="77" t="s">
        <v>64</v>
      </c>
      <c r="D1081" s="16">
        <f>SUM(D1086)</f>
        <v>260000</v>
      </c>
      <c r="E1081" s="16">
        <f>SUM(E1086)</f>
        <v>0</v>
      </c>
      <c r="F1081" s="16">
        <f>SUM(D1081:E1081)</f>
        <v>260000</v>
      </c>
      <c r="G1081" s="16">
        <f>SUM(G1086)</f>
        <v>16617</v>
      </c>
      <c r="H1081" s="16">
        <f>SUM(H1086)</f>
        <v>0</v>
      </c>
      <c r="I1081" s="16">
        <f>SUM(G1081:H1081)</f>
        <v>16617</v>
      </c>
    </row>
    <row r="1082" spans="1:9" ht="12.75">
      <c r="A1082" s="45"/>
      <c r="B1082" s="81"/>
      <c r="C1082" s="77" t="s">
        <v>65</v>
      </c>
      <c r="D1082" s="16">
        <f>SUM(D1083:D1083)</f>
        <v>260000</v>
      </c>
      <c r="E1082" s="16">
        <f>SUM(E1083:E1083)</f>
        <v>0</v>
      </c>
      <c r="F1082" s="16">
        <f>SUM(D1082:E1082)</f>
        <v>260000</v>
      </c>
      <c r="G1082" s="16">
        <f>SUM(G1083:G1083)</f>
        <v>16617</v>
      </c>
      <c r="H1082" s="16">
        <f>SUM(H1083:H1083)</f>
        <v>0</v>
      </c>
      <c r="I1082" s="16">
        <f>SUM(G1082:H1082)</f>
        <v>16617</v>
      </c>
    </row>
    <row r="1083" spans="1:9" ht="12.75">
      <c r="A1083" s="45"/>
      <c r="B1083" s="81"/>
      <c r="C1083" s="65" t="s">
        <v>60</v>
      </c>
      <c r="D1083" s="17">
        <f>SUM(D1090)</f>
        <v>260000</v>
      </c>
      <c r="E1083" s="17"/>
      <c r="F1083" s="17">
        <f>SUM(D1083:E1083)</f>
        <v>260000</v>
      </c>
      <c r="G1083" s="17">
        <f>SUM(G1090)</f>
        <v>16617</v>
      </c>
      <c r="H1083" s="17"/>
      <c r="I1083" s="17">
        <f>SUM(G1083:H1083)</f>
        <v>16617</v>
      </c>
    </row>
    <row r="1084" spans="1:9" ht="12.75">
      <c r="A1084" s="82" t="s">
        <v>375</v>
      </c>
      <c r="B1084" s="81"/>
      <c r="C1084" s="77" t="s">
        <v>515</v>
      </c>
      <c r="D1084" s="16">
        <f>SUM(D1089)</f>
        <v>260000</v>
      </c>
      <c r="E1084" s="16">
        <f>SUM(E1089)</f>
        <v>0</v>
      </c>
      <c r="F1084" s="16">
        <f>SUM(D1084:E1084)</f>
        <v>260000</v>
      </c>
      <c r="G1084" s="16">
        <f>SUM(G1089)</f>
        <v>16617</v>
      </c>
      <c r="H1084" s="16">
        <f>SUM(H1089)</f>
        <v>0</v>
      </c>
      <c r="I1084" s="16">
        <f>SUM(G1084:H1084)</f>
        <v>16617</v>
      </c>
    </row>
    <row r="1085" spans="1:9" ht="12.75">
      <c r="A1085" s="89" t="s">
        <v>376</v>
      </c>
      <c r="B1085" s="88" t="s">
        <v>158</v>
      </c>
      <c r="C1085" s="63" t="s">
        <v>159</v>
      </c>
      <c r="D1085" s="18"/>
      <c r="E1085" s="18"/>
      <c r="F1085" s="18"/>
      <c r="G1085" s="18"/>
      <c r="H1085" s="18"/>
      <c r="I1085" s="18"/>
    </row>
    <row r="1086" spans="1:9" ht="12.75">
      <c r="A1086" s="44"/>
      <c r="B1086" s="81"/>
      <c r="C1086" s="77" t="s">
        <v>64</v>
      </c>
      <c r="D1086" s="16">
        <f>SUM(D1087)</f>
        <v>260000</v>
      </c>
      <c r="E1086" s="16">
        <f>SUM(E1087)</f>
        <v>0</v>
      </c>
      <c r="F1086" s="16">
        <f>SUM(D1086:E1086)</f>
        <v>260000</v>
      </c>
      <c r="G1086" s="16">
        <f>SUM(G1087)</f>
        <v>16617</v>
      </c>
      <c r="H1086" s="16">
        <f>SUM(H1087)</f>
        <v>0</v>
      </c>
      <c r="I1086" s="16">
        <f>SUM(G1086:H1086)</f>
        <v>16617</v>
      </c>
    </row>
    <row r="1087" spans="1:9" ht="12.75">
      <c r="A1087" s="44"/>
      <c r="B1087" s="81"/>
      <c r="C1087" s="65" t="s">
        <v>66</v>
      </c>
      <c r="D1087" s="17">
        <f>SUM(D1089)</f>
        <v>260000</v>
      </c>
      <c r="E1087" s="17"/>
      <c r="F1087" s="17">
        <f>SUM(D1087:E1087)</f>
        <v>260000</v>
      </c>
      <c r="G1087" s="17">
        <f>SUM(G1089)</f>
        <v>16617</v>
      </c>
      <c r="H1087" s="17"/>
      <c r="I1087" s="17">
        <f>SUM(G1087:H1087)</f>
        <v>16617</v>
      </c>
    </row>
    <row r="1088" spans="1:9" ht="12" customHeight="1">
      <c r="A1088" s="44"/>
      <c r="B1088" s="81"/>
      <c r="C1088" s="65"/>
      <c r="D1088" s="17"/>
      <c r="E1088" s="17"/>
      <c r="F1088" s="17"/>
      <c r="G1088" s="17"/>
      <c r="H1088" s="17"/>
      <c r="I1088" s="17"/>
    </row>
    <row r="1089" spans="1:9" ht="12.75">
      <c r="A1089" s="44"/>
      <c r="B1089" s="81"/>
      <c r="C1089" s="77" t="s">
        <v>65</v>
      </c>
      <c r="D1089" s="16">
        <f>SUM(D1090:D1090)</f>
        <v>260000</v>
      </c>
      <c r="E1089" s="16">
        <f>SUM(E1090:E1090)</f>
        <v>0</v>
      </c>
      <c r="F1089" s="16">
        <f>SUM(D1089:E1089)</f>
        <v>260000</v>
      </c>
      <c r="G1089" s="16">
        <f>SUM(G1090:G1090)</f>
        <v>16617</v>
      </c>
      <c r="H1089" s="16">
        <f>SUM(H1090:H1090)</f>
        <v>0</v>
      </c>
      <c r="I1089" s="16">
        <f>SUM(G1089:H1089)</f>
        <v>16617</v>
      </c>
    </row>
    <row r="1090" spans="1:9" ht="12.75">
      <c r="A1090" s="44"/>
      <c r="B1090" s="81"/>
      <c r="C1090" s="65" t="s">
        <v>67</v>
      </c>
      <c r="D1090" s="17">
        <v>260000</v>
      </c>
      <c r="E1090" s="17"/>
      <c r="F1090" s="17">
        <f>SUM(D1090:E1090)</f>
        <v>260000</v>
      </c>
      <c r="G1090" s="17">
        <v>16617</v>
      </c>
      <c r="H1090" s="17"/>
      <c r="I1090" s="17">
        <f>SUM(G1090:H1090)</f>
        <v>16617</v>
      </c>
    </row>
    <row r="1091" spans="1:9" ht="12.75">
      <c r="A1091" s="44"/>
      <c r="B1091" s="81"/>
      <c r="C1091" s="65"/>
      <c r="D1091" s="17"/>
      <c r="E1091" s="17"/>
      <c r="F1091" s="17"/>
      <c r="G1091" s="17"/>
      <c r="H1091" s="17"/>
      <c r="I1091" s="17"/>
    </row>
    <row r="1092" spans="1:9" ht="12.75">
      <c r="A1092" s="82" t="s">
        <v>377</v>
      </c>
      <c r="B1092" s="83"/>
      <c r="C1092" s="77" t="s">
        <v>504</v>
      </c>
      <c r="D1092" s="17"/>
      <c r="E1092" s="17"/>
      <c r="F1092" s="17"/>
      <c r="G1092" s="17"/>
      <c r="H1092" s="17"/>
      <c r="I1092" s="17"/>
    </row>
    <row r="1093" spans="1:9" ht="12.75">
      <c r="A1093" s="45"/>
      <c r="B1093" s="81"/>
      <c r="C1093" s="77" t="s">
        <v>64</v>
      </c>
      <c r="D1093" s="16">
        <f>SUM(D1098)</f>
        <v>1000000</v>
      </c>
      <c r="E1093" s="16">
        <f>SUM(E1098)</f>
        <v>0</v>
      </c>
      <c r="F1093" s="16">
        <f>SUM(D1093:E1093)</f>
        <v>1000000</v>
      </c>
      <c r="G1093" s="16">
        <f>SUM(G1098)</f>
        <v>63912</v>
      </c>
      <c r="H1093" s="16">
        <f>SUM(H1098)</f>
        <v>0</v>
      </c>
      <c r="I1093" s="16">
        <f>SUM(G1093:H1093)</f>
        <v>63912</v>
      </c>
    </row>
    <row r="1094" spans="1:9" ht="12.75">
      <c r="A1094" s="45"/>
      <c r="B1094" s="81"/>
      <c r="C1094" s="77" t="s">
        <v>65</v>
      </c>
      <c r="D1094" s="16">
        <f>SUM(D1095:D1095)</f>
        <v>1000000</v>
      </c>
      <c r="E1094" s="16">
        <f>SUM(E1095:E1095)</f>
        <v>0</v>
      </c>
      <c r="F1094" s="16">
        <f>SUM(D1094:E1094)</f>
        <v>1000000</v>
      </c>
      <c r="G1094" s="16">
        <f>SUM(G1095:G1095)</f>
        <v>63912</v>
      </c>
      <c r="H1094" s="16">
        <f>SUM(H1095:H1095)</f>
        <v>0</v>
      </c>
      <c r="I1094" s="16">
        <f>SUM(G1094:H1094)</f>
        <v>63912</v>
      </c>
    </row>
    <row r="1095" spans="1:9" ht="12.75">
      <c r="A1095" s="45"/>
      <c r="B1095" s="81"/>
      <c r="C1095" s="65" t="s">
        <v>505</v>
      </c>
      <c r="D1095" s="17">
        <f>SUM(D1102)</f>
        <v>1000000</v>
      </c>
      <c r="E1095" s="17">
        <f>SUM(E1102)</f>
        <v>0</v>
      </c>
      <c r="F1095" s="17">
        <f>SUM(D1095:E1095)</f>
        <v>1000000</v>
      </c>
      <c r="G1095" s="17">
        <f>SUM(G1102)</f>
        <v>63912</v>
      </c>
      <c r="H1095" s="17">
        <f>SUM(H1102)</f>
        <v>0</v>
      </c>
      <c r="I1095" s="17">
        <f>SUM(G1095:H1095)</f>
        <v>63912</v>
      </c>
    </row>
    <row r="1096" spans="1:9" ht="12.75">
      <c r="A1096" s="82" t="s">
        <v>378</v>
      </c>
      <c r="B1096" s="81"/>
      <c r="C1096" s="77" t="s">
        <v>515</v>
      </c>
      <c r="D1096" s="16">
        <f>SUM(D1101)</f>
        <v>1000000</v>
      </c>
      <c r="E1096" s="16">
        <f>SUM(E1101)</f>
        <v>0</v>
      </c>
      <c r="F1096" s="16">
        <f>SUM(D1096:E1096)</f>
        <v>1000000</v>
      </c>
      <c r="G1096" s="16">
        <f>SUM(G1101)</f>
        <v>63912</v>
      </c>
      <c r="H1096" s="16">
        <f>SUM(H1101)</f>
        <v>0</v>
      </c>
      <c r="I1096" s="16">
        <f>SUM(G1096:H1096)</f>
        <v>63912</v>
      </c>
    </row>
    <row r="1097" spans="1:9" ht="12.75">
      <c r="A1097" s="89" t="s">
        <v>379</v>
      </c>
      <c r="B1097" s="88" t="s">
        <v>158</v>
      </c>
      <c r="C1097" s="63" t="s">
        <v>159</v>
      </c>
      <c r="D1097" s="18"/>
      <c r="E1097" s="18"/>
      <c r="F1097" s="18"/>
      <c r="G1097" s="18"/>
      <c r="H1097" s="18"/>
      <c r="I1097" s="18"/>
    </row>
    <row r="1098" spans="1:9" ht="12.75">
      <c r="A1098" s="44"/>
      <c r="B1098" s="81"/>
      <c r="C1098" s="77" t="s">
        <v>64</v>
      </c>
      <c r="D1098" s="16">
        <f>SUM(D1099)</f>
        <v>1000000</v>
      </c>
      <c r="E1098" s="16">
        <f>SUM(E1099)</f>
        <v>0</v>
      </c>
      <c r="F1098" s="16">
        <f>SUM(D1098:E1098)</f>
        <v>1000000</v>
      </c>
      <c r="G1098" s="16">
        <f>SUM(G1099)</f>
        <v>63912</v>
      </c>
      <c r="H1098" s="16">
        <f>SUM(H1099)</f>
        <v>0</v>
      </c>
      <c r="I1098" s="16">
        <f>SUM(G1098:H1098)</f>
        <v>63912</v>
      </c>
    </row>
    <row r="1099" spans="1:9" ht="12.75">
      <c r="A1099" s="44"/>
      <c r="B1099" s="81"/>
      <c r="C1099" s="65" t="s">
        <v>66</v>
      </c>
      <c r="D1099" s="17">
        <f>D1101</f>
        <v>1000000</v>
      </c>
      <c r="E1099" s="17"/>
      <c r="F1099" s="17">
        <f>SUM(D1099:E1099)</f>
        <v>1000000</v>
      </c>
      <c r="G1099" s="17">
        <f>G1101</f>
        <v>63912</v>
      </c>
      <c r="H1099" s="17"/>
      <c r="I1099" s="17">
        <f>SUM(G1099:H1099)</f>
        <v>63912</v>
      </c>
    </row>
    <row r="1100" spans="1:9" ht="12.75">
      <c r="A1100" s="44"/>
      <c r="B1100" s="81"/>
      <c r="C1100" s="65"/>
      <c r="D1100" s="17"/>
      <c r="E1100" s="17"/>
      <c r="F1100" s="17"/>
      <c r="G1100" s="17"/>
      <c r="H1100" s="17"/>
      <c r="I1100" s="17"/>
    </row>
    <row r="1101" spans="1:9" ht="12.75">
      <c r="A1101" s="44"/>
      <c r="B1101" s="81"/>
      <c r="C1101" s="77" t="s">
        <v>65</v>
      </c>
      <c r="D1101" s="16">
        <f>SUM(D1102:D1102)</f>
        <v>1000000</v>
      </c>
      <c r="E1101" s="16">
        <f>SUM(E1102:E1102)</f>
        <v>0</v>
      </c>
      <c r="F1101" s="16">
        <f>SUM(D1101:E1101)</f>
        <v>1000000</v>
      </c>
      <c r="G1101" s="16">
        <f>SUM(G1102:G1102)</f>
        <v>63912</v>
      </c>
      <c r="H1101" s="16">
        <f>SUM(H1102:H1102)</f>
        <v>0</v>
      </c>
      <c r="I1101" s="16">
        <f>SUM(G1101:H1101)</f>
        <v>63912</v>
      </c>
    </row>
    <row r="1102" spans="1:9" ht="12.75">
      <c r="A1102" s="44"/>
      <c r="B1102" s="81"/>
      <c r="C1102" s="65" t="s">
        <v>69</v>
      </c>
      <c r="D1102" s="17">
        <v>1000000</v>
      </c>
      <c r="E1102" s="17"/>
      <c r="F1102" s="17">
        <f>SUM(D1102:E1102)</f>
        <v>1000000</v>
      </c>
      <c r="G1102" s="17">
        <v>63912</v>
      </c>
      <c r="H1102" s="17"/>
      <c r="I1102" s="17">
        <f>SUM(G1102:H1102)</f>
        <v>63912</v>
      </c>
    </row>
    <row r="1103" spans="1:9" ht="12.75">
      <c r="A1103" s="44"/>
      <c r="B1103" s="81"/>
      <c r="C1103" s="65"/>
      <c r="D1103" s="17"/>
      <c r="E1103" s="17"/>
      <c r="F1103" s="17"/>
      <c r="G1103" s="17"/>
      <c r="H1103" s="17"/>
      <c r="I1103" s="17"/>
    </row>
    <row r="1104" spans="1:9" ht="12.75">
      <c r="A1104" s="82" t="s">
        <v>380</v>
      </c>
      <c r="B1104" s="83"/>
      <c r="C1104" s="77" t="s">
        <v>192</v>
      </c>
      <c r="D1104" s="17"/>
      <c r="E1104" s="17"/>
      <c r="F1104" s="17"/>
      <c r="G1104" s="17"/>
      <c r="H1104" s="17"/>
      <c r="I1104" s="17"/>
    </row>
    <row r="1105" spans="1:9" ht="12.75">
      <c r="A1105" s="45"/>
      <c r="B1105" s="81"/>
      <c r="C1105" s="77" t="s">
        <v>64</v>
      </c>
      <c r="D1105" s="16">
        <f>SUM(D1110)</f>
        <v>2055000</v>
      </c>
      <c r="E1105" s="16">
        <f>SUM(E1110)</f>
        <v>0</v>
      </c>
      <c r="F1105" s="16">
        <f>SUM(D1105:E1105)</f>
        <v>2055000</v>
      </c>
      <c r="G1105" s="16">
        <f>SUM(G1110)</f>
        <v>131338</v>
      </c>
      <c r="H1105" s="16">
        <f>SUM(H1110)</f>
        <v>0</v>
      </c>
      <c r="I1105" s="16">
        <f>SUM(G1105:H1105)</f>
        <v>131338</v>
      </c>
    </row>
    <row r="1106" spans="1:9" ht="12.75">
      <c r="A1106" s="45"/>
      <c r="B1106" s="81"/>
      <c r="C1106" s="77" t="s">
        <v>65</v>
      </c>
      <c r="D1106" s="16">
        <f>SUM(D1107)</f>
        <v>2055000</v>
      </c>
      <c r="E1106" s="16">
        <f>SUM(E1107)</f>
        <v>0</v>
      </c>
      <c r="F1106" s="16">
        <f>SUM(D1106:E1106)</f>
        <v>2055000</v>
      </c>
      <c r="G1106" s="16">
        <f>SUM(G1107)</f>
        <v>131338</v>
      </c>
      <c r="H1106" s="16">
        <f>SUM(H1107)</f>
        <v>0</v>
      </c>
      <c r="I1106" s="16">
        <f>SUM(G1106:H1106)</f>
        <v>131338</v>
      </c>
    </row>
    <row r="1107" spans="1:9" ht="12.75">
      <c r="A1107" s="45"/>
      <c r="B1107" s="81"/>
      <c r="C1107" s="65" t="s">
        <v>60</v>
      </c>
      <c r="D1107" s="17">
        <f>SUM(D1114)</f>
        <v>2055000</v>
      </c>
      <c r="E1107" s="17">
        <f>SUM(E1114)</f>
        <v>0</v>
      </c>
      <c r="F1107" s="17">
        <f>SUM(D1107:E1107)</f>
        <v>2055000</v>
      </c>
      <c r="G1107" s="17">
        <f>SUM(G1114)</f>
        <v>131338</v>
      </c>
      <c r="H1107" s="17">
        <f>SUM(H1114)</f>
        <v>0</v>
      </c>
      <c r="I1107" s="17">
        <f>SUM(G1107:H1107)</f>
        <v>131338</v>
      </c>
    </row>
    <row r="1108" spans="1:9" ht="12.75">
      <c r="A1108" s="45" t="s">
        <v>588</v>
      </c>
      <c r="B1108" s="81"/>
      <c r="C1108" s="77" t="s">
        <v>515</v>
      </c>
      <c r="D1108" s="16">
        <f>SUM(D1113)</f>
        <v>2055000</v>
      </c>
      <c r="E1108" s="16">
        <f>SUM(E1113)</f>
        <v>0</v>
      </c>
      <c r="F1108" s="16">
        <f>SUM(D1108:E1108)</f>
        <v>2055000</v>
      </c>
      <c r="G1108" s="16">
        <f>SUM(G1113)</f>
        <v>131338</v>
      </c>
      <c r="H1108" s="16">
        <f>SUM(H1113)</f>
        <v>0</v>
      </c>
      <c r="I1108" s="16">
        <f>SUM(G1108:H1108)</f>
        <v>131338</v>
      </c>
    </row>
    <row r="1109" spans="1:9" ht="12.75">
      <c r="A1109" s="89" t="s">
        <v>381</v>
      </c>
      <c r="B1109" s="88" t="s">
        <v>113</v>
      </c>
      <c r="C1109" s="63" t="s">
        <v>230</v>
      </c>
      <c r="D1109" s="18"/>
      <c r="E1109" s="18"/>
      <c r="F1109" s="18"/>
      <c r="G1109" s="18"/>
      <c r="H1109" s="18"/>
      <c r="I1109" s="18"/>
    </row>
    <row r="1110" spans="1:9" ht="12.75">
      <c r="A1110" s="44"/>
      <c r="B1110" s="81"/>
      <c r="C1110" s="77" t="s">
        <v>64</v>
      </c>
      <c r="D1110" s="16">
        <f>SUM(D1111)</f>
        <v>2055000</v>
      </c>
      <c r="E1110" s="16">
        <f>SUM(E1111)</f>
        <v>0</v>
      </c>
      <c r="F1110" s="16">
        <f>SUM(D1110:E1110)</f>
        <v>2055000</v>
      </c>
      <c r="G1110" s="16">
        <f>SUM(G1111)</f>
        <v>131338</v>
      </c>
      <c r="H1110" s="16">
        <f>SUM(H1111)</f>
        <v>0</v>
      </c>
      <c r="I1110" s="16">
        <f>SUM(G1110:H1110)</f>
        <v>131338</v>
      </c>
    </row>
    <row r="1111" spans="1:9" ht="12.75">
      <c r="A1111" s="44"/>
      <c r="B1111" s="81"/>
      <c r="C1111" s="65" t="s">
        <v>66</v>
      </c>
      <c r="D1111" s="17">
        <f>D1113</f>
        <v>2055000</v>
      </c>
      <c r="E1111" s="17"/>
      <c r="F1111" s="17">
        <f>SUM(D1111:E1111)</f>
        <v>2055000</v>
      </c>
      <c r="G1111" s="17">
        <f>G1113</f>
        <v>131338</v>
      </c>
      <c r="H1111" s="17"/>
      <c r="I1111" s="17">
        <f>SUM(G1111:H1111)</f>
        <v>131338</v>
      </c>
    </row>
    <row r="1112" spans="1:9" ht="12" customHeight="1">
      <c r="A1112" s="44"/>
      <c r="B1112" s="81"/>
      <c r="C1112" s="65"/>
      <c r="D1112" s="17"/>
      <c r="E1112" s="17"/>
      <c r="F1112" s="17"/>
      <c r="G1112" s="17"/>
      <c r="H1112" s="17"/>
      <c r="I1112" s="17"/>
    </row>
    <row r="1113" spans="1:9" ht="12.75">
      <c r="A1113" s="44"/>
      <c r="B1113" s="81"/>
      <c r="C1113" s="77" t="s">
        <v>65</v>
      </c>
      <c r="D1113" s="16">
        <f>SUM(D1114:D1114)</f>
        <v>2055000</v>
      </c>
      <c r="E1113" s="16">
        <f>SUM(E1114:E1114)</f>
        <v>0</v>
      </c>
      <c r="F1113" s="16">
        <f>SUM(D1113:E1113)</f>
        <v>2055000</v>
      </c>
      <c r="G1113" s="16">
        <f>SUM(G1114:G1114)</f>
        <v>131338</v>
      </c>
      <c r="H1113" s="16">
        <f>SUM(H1114:H1114)</f>
        <v>0</v>
      </c>
      <c r="I1113" s="16">
        <f>SUM(G1113:H1113)</f>
        <v>131338</v>
      </c>
    </row>
    <row r="1114" spans="1:9" ht="12.75">
      <c r="A1114" s="44"/>
      <c r="B1114" s="81"/>
      <c r="C1114" s="65" t="s">
        <v>67</v>
      </c>
      <c r="D1114" s="17">
        <v>2055000</v>
      </c>
      <c r="E1114" s="17"/>
      <c r="F1114" s="17">
        <f>SUM(D1114:E1114)</f>
        <v>2055000</v>
      </c>
      <c r="G1114" s="17">
        <v>131338</v>
      </c>
      <c r="H1114" s="17"/>
      <c r="I1114" s="17">
        <f>SUM(G1114:H1114)</f>
        <v>131338</v>
      </c>
    </row>
    <row r="1115" spans="1:9" ht="12.75">
      <c r="A1115" s="44"/>
      <c r="B1115" s="81"/>
      <c r="C1115" s="65"/>
      <c r="D1115" s="17"/>
      <c r="E1115" s="17"/>
      <c r="F1115" s="17"/>
      <c r="G1115" s="17"/>
      <c r="H1115" s="17"/>
      <c r="I1115" s="17"/>
    </row>
    <row r="1116" spans="1:9" ht="25.5">
      <c r="A1116" s="82" t="s">
        <v>570</v>
      </c>
      <c r="B1116" s="83"/>
      <c r="C1116" s="77" t="s">
        <v>227</v>
      </c>
      <c r="D1116" s="17"/>
      <c r="E1116" s="17"/>
      <c r="F1116" s="17"/>
      <c r="G1116" s="17"/>
      <c r="H1116" s="17"/>
      <c r="I1116" s="17"/>
    </row>
    <row r="1117" spans="1:9" ht="12.75">
      <c r="A1117" s="45"/>
      <c r="B1117" s="81"/>
      <c r="C1117" s="77" t="s">
        <v>64</v>
      </c>
      <c r="D1117" s="16">
        <f>SUM(D1122)</f>
        <v>90000</v>
      </c>
      <c r="E1117" s="16">
        <f>SUM(E1122)</f>
        <v>0</v>
      </c>
      <c r="F1117" s="16">
        <f>SUM(D1117:E1117)</f>
        <v>90000</v>
      </c>
      <c r="G1117" s="16">
        <f>SUM(G1122)</f>
        <v>5752</v>
      </c>
      <c r="H1117" s="16">
        <f>SUM(H1122)</f>
        <v>0</v>
      </c>
      <c r="I1117" s="16">
        <f>SUM(G1117:H1117)</f>
        <v>5752</v>
      </c>
    </row>
    <row r="1118" spans="1:9" ht="12.75">
      <c r="A1118" s="45"/>
      <c r="B1118" s="81"/>
      <c r="C1118" s="77" t="s">
        <v>65</v>
      </c>
      <c r="D1118" s="16">
        <f>SUM(D1123)</f>
        <v>90000</v>
      </c>
      <c r="E1118" s="16">
        <f>SUM(E1119:E1119)</f>
        <v>0</v>
      </c>
      <c r="F1118" s="16">
        <f>SUM(D1118:E1118)</f>
        <v>90000</v>
      </c>
      <c r="G1118" s="16">
        <f>SUM(G1123)</f>
        <v>5752</v>
      </c>
      <c r="H1118" s="16">
        <f>SUM(H1119:H1119)</f>
        <v>0</v>
      </c>
      <c r="I1118" s="16">
        <f>SUM(G1118:H1118)</f>
        <v>5752</v>
      </c>
    </row>
    <row r="1119" spans="1:9" ht="12.75">
      <c r="A1119" s="45"/>
      <c r="B1119" s="81"/>
      <c r="C1119" s="65" t="s">
        <v>60</v>
      </c>
      <c r="D1119" s="17">
        <f>SUM(D1126)</f>
        <v>90000</v>
      </c>
      <c r="E1119" s="17">
        <f>SUM(E1126)</f>
        <v>0</v>
      </c>
      <c r="F1119" s="17">
        <f>SUM(D1119:E1119)</f>
        <v>90000</v>
      </c>
      <c r="G1119" s="17">
        <f>SUM(G1126)</f>
        <v>5752</v>
      </c>
      <c r="H1119" s="17">
        <f>SUM(H1126)</f>
        <v>0</v>
      </c>
      <c r="I1119" s="17">
        <f>SUM(G1119:H1119)</f>
        <v>5752</v>
      </c>
    </row>
    <row r="1120" spans="1:9" ht="12.75">
      <c r="A1120" s="82" t="s">
        <v>571</v>
      </c>
      <c r="B1120" s="81"/>
      <c r="C1120" s="77" t="s">
        <v>515</v>
      </c>
      <c r="D1120" s="16">
        <f>SUM(D1125)</f>
        <v>90000</v>
      </c>
      <c r="E1120" s="16">
        <f>SUM(E1125)</f>
        <v>0</v>
      </c>
      <c r="F1120" s="16">
        <f>SUM(D1120:E1120)</f>
        <v>90000</v>
      </c>
      <c r="G1120" s="16">
        <f>SUM(G1125)</f>
        <v>5752</v>
      </c>
      <c r="H1120" s="16">
        <f>SUM(H1125)</f>
        <v>0</v>
      </c>
      <c r="I1120" s="16">
        <f>SUM(G1120:H1120)</f>
        <v>5752</v>
      </c>
    </row>
    <row r="1121" spans="1:9" ht="12.75">
      <c r="A1121" s="89" t="s">
        <v>572</v>
      </c>
      <c r="B1121" s="88" t="s">
        <v>189</v>
      </c>
      <c r="C1121" s="63" t="s">
        <v>190</v>
      </c>
      <c r="D1121" s="18"/>
      <c r="E1121" s="18"/>
      <c r="F1121" s="18"/>
      <c r="G1121" s="18"/>
      <c r="H1121" s="18"/>
      <c r="I1121" s="18"/>
    </row>
    <row r="1122" spans="1:9" ht="12.75">
      <c r="A1122" s="44"/>
      <c r="B1122" s="81"/>
      <c r="C1122" s="77" t="s">
        <v>64</v>
      </c>
      <c r="D1122" s="16">
        <f>SUM(D1123)</f>
        <v>90000</v>
      </c>
      <c r="E1122" s="16">
        <f>SUM(E1123)</f>
        <v>0</v>
      </c>
      <c r="F1122" s="16">
        <f>SUM(D1122:E1122)</f>
        <v>90000</v>
      </c>
      <c r="G1122" s="16">
        <f>SUM(G1123)</f>
        <v>5752</v>
      </c>
      <c r="H1122" s="16">
        <f>SUM(H1123)</f>
        <v>0</v>
      </c>
      <c r="I1122" s="16">
        <f>SUM(G1122:H1122)</f>
        <v>5752</v>
      </c>
    </row>
    <row r="1123" spans="1:9" ht="12.75">
      <c r="A1123" s="44"/>
      <c r="B1123" s="81"/>
      <c r="C1123" s="65" t="s">
        <v>66</v>
      </c>
      <c r="D1123" s="17">
        <f>SUM(D1125)</f>
        <v>90000</v>
      </c>
      <c r="E1123" s="17"/>
      <c r="F1123" s="17">
        <f>SUM(D1123:E1123)</f>
        <v>90000</v>
      </c>
      <c r="G1123" s="17">
        <f>SUM(G1125)</f>
        <v>5752</v>
      </c>
      <c r="H1123" s="17"/>
      <c r="I1123" s="17">
        <f>SUM(G1123:H1123)</f>
        <v>5752</v>
      </c>
    </row>
    <row r="1124" spans="1:9" ht="12" customHeight="1">
      <c r="A1124" s="44"/>
      <c r="B1124" s="81"/>
      <c r="C1124" s="65"/>
      <c r="D1124" s="17"/>
      <c r="E1124" s="17"/>
      <c r="F1124" s="17"/>
      <c r="G1124" s="17"/>
      <c r="H1124" s="17"/>
      <c r="I1124" s="17"/>
    </row>
    <row r="1125" spans="1:9" ht="12.75">
      <c r="A1125" s="44"/>
      <c r="B1125" s="81"/>
      <c r="C1125" s="77" t="s">
        <v>65</v>
      </c>
      <c r="D1125" s="16">
        <f>SUM(D1126:D1126)</f>
        <v>90000</v>
      </c>
      <c r="E1125" s="16">
        <f>SUM(E1126:E1126)</f>
        <v>0</v>
      </c>
      <c r="F1125" s="16">
        <f>SUM(D1125:E1125)</f>
        <v>90000</v>
      </c>
      <c r="G1125" s="16">
        <f>SUM(G1126:G1126)</f>
        <v>5752</v>
      </c>
      <c r="H1125" s="16">
        <f>SUM(H1126:H1126)</f>
        <v>0</v>
      </c>
      <c r="I1125" s="16">
        <f>SUM(G1125:H1125)</f>
        <v>5752</v>
      </c>
    </row>
    <row r="1126" spans="1:9" ht="12.75">
      <c r="A1126" s="44"/>
      <c r="B1126" s="81"/>
      <c r="C1126" s="65" t="s">
        <v>67</v>
      </c>
      <c r="D1126" s="17">
        <v>90000</v>
      </c>
      <c r="E1126" s="17"/>
      <c r="F1126" s="17">
        <f>SUM(D1126:E1126)</f>
        <v>90000</v>
      </c>
      <c r="G1126" s="17">
        <v>5752</v>
      </c>
      <c r="H1126" s="17"/>
      <c r="I1126" s="17">
        <f>SUM(G1126:H1126)</f>
        <v>5752</v>
      </c>
    </row>
    <row r="1127" spans="1:9" ht="12.75">
      <c r="A1127" s="44"/>
      <c r="B1127" s="81"/>
      <c r="C1127" s="65"/>
      <c r="D1127" s="17"/>
      <c r="E1127" s="17"/>
      <c r="F1127" s="17"/>
      <c r="G1127" s="17"/>
      <c r="H1127" s="17"/>
      <c r="I1127" s="17"/>
    </row>
    <row r="1128" spans="1:9" ht="12.75">
      <c r="A1128" s="82" t="s">
        <v>383</v>
      </c>
      <c r="B1128" s="83"/>
      <c r="C1128" s="77" t="s">
        <v>187</v>
      </c>
      <c r="D1128" s="17"/>
      <c r="E1128" s="17"/>
      <c r="F1128" s="17"/>
      <c r="G1128" s="17"/>
      <c r="H1128" s="17"/>
      <c r="I1128" s="17"/>
    </row>
    <row r="1129" spans="1:9" ht="12.75">
      <c r="A1129" s="45"/>
      <c r="B1129" s="81"/>
      <c r="C1129" s="77" t="s">
        <v>64</v>
      </c>
      <c r="D1129" s="16">
        <f>SUM(D1135,D1142,D1149,D1157)</f>
        <v>1650000</v>
      </c>
      <c r="E1129" s="16">
        <f>SUM(E1135,E1149,E1157)</f>
        <v>0</v>
      </c>
      <c r="F1129" s="16">
        <f>SUM(D1129:E1129)</f>
        <v>1650000</v>
      </c>
      <c r="G1129" s="16">
        <f>SUM(G1135,G1142,G1149,G1157)</f>
        <v>105454</v>
      </c>
      <c r="H1129" s="16">
        <f>SUM(H1135,H1149,H1157)</f>
        <v>0</v>
      </c>
      <c r="I1129" s="16">
        <f>SUM(G1129:H1129)</f>
        <v>105454</v>
      </c>
    </row>
    <row r="1130" spans="1:9" ht="12.75">
      <c r="A1130" s="45"/>
      <c r="B1130" s="81"/>
      <c r="C1130" s="77" t="s">
        <v>65</v>
      </c>
      <c r="D1130" s="16">
        <f>SUM(D1131:D1132)</f>
        <v>1650000</v>
      </c>
      <c r="E1130" s="16">
        <f>SUM(E1131:E1132)</f>
        <v>0</v>
      </c>
      <c r="F1130" s="16">
        <f>SUM(D1130:E1130)</f>
        <v>1650000</v>
      </c>
      <c r="G1130" s="16">
        <f>SUM(G1131:G1132)</f>
        <v>105454</v>
      </c>
      <c r="H1130" s="16">
        <f>SUM(H1131:H1132)</f>
        <v>0</v>
      </c>
      <c r="I1130" s="16">
        <f>SUM(G1130:H1130)</f>
        <v>105454</v>
      </c>
    </row>
    <row r="1131" spans="1:9" ht="12.75">
      <c r="A1131" s="45"/>
      <c r="B1131" s="81"/>
      <c r="C1131" s="65" t="s">
        <v>60</v>
      </c>
      <c r="D1131" s="17">
        <f>SUM(D1146,D1153)</f>
        <v>324000</v>
      </c>
      <c r="E1131" s="17">
        <f>SUM(E1146,E1153)</f>
        <v>0</v>
      </c>
      <c r="F1131" s="17">
        <f>SUM(D1131:E1131)</f>
        <v>324000</v>
      </c>
      <c r="G1131" s="17">
        <f>SUM(G1146,G1153)</f>
        <v>20707</v>
      </c>
      <c r="H1131" s="17">
        <f>SUM(H1146,H1153)</f>
        <v>0</v>
      </c>
      <c r="I1131" s="17">
        <f>SUM(G1131:H1131)</f>
        <v>20707</v>
      </c>
    </row>
    <row r="1132" spans="1:9" ht="12.75">
      <c r="A1132" s="45"/>
      <c r="B1132" s="81"/>
      <c r="C1132" s="65" t="s">
        <v>68</v>
      </c>
      <c r="D1132" s="19">
        <f>SUM(D1139,D1161)</f>
        <v>1326000</v>
      </c>
      <c r="E1132" s="17">
        <f>SUM(E1139,E1161)</f>
        <v>0</v>
      </c>
      <c r="F1132" s="17">
        <f>SUM(D1132:E1132)</f>
        <v>1326000</v>
      </c>
      <c r="G1132" s="19">
        <f>SUM(G1139,G1161)</f>
        <v>84747</v>
      </c>
      <c r="H1132" s="17">
        <f>SUM(H1139,H1161)</f>
        <v>0</v>
      </c>
      <c r="I1132" s="17">
        <f>SUM(G1132:H1132)</f>
        <v>84747</v>
      </c>
    </row>
    <row r="1133" spans="1:9" ht="12.75">
      <c r="A1133" s="82" t="s">
        <v>384</v>
      </c>
      <c r="B1133" s="81"/>
      <c r="C1133" s="77" t="s">
        <v>515</v>
      </c>
      <c r="D1133" s="16">
        <f>SUM(D1138,D1145,D1152)</f>
        <v>1074000</v>
      </c>
      <c r="E1133" s="16">
        <f>SUM(E1138,E1145,E1152)</f>
        <v>0</v>
      </c>
      <c r="F1133" s="16">
        <f>SUM(D1133:E1133)</f>
        <v>1074000</v>
      </c>
      <c r="G1133" s="16">
        <f>SUM(G1138,G1145,G1152)</f>
        <v>68641</v>
      </c>
      <c r="H1133" s="16">
        <f>SUM(H1138,H1145,H1152)</f>
        <v>0</v>
      </c>
      <c r="I1133" s="16">
        <f>SUM(G1133:H1133)</f>
        <v>68641</v>
      </c>
    </row>
    <row r="1134" spans="1:9" ht="12.75">
      <c r="A1134" s="89" t="s">
        <v>385</v>
      </c>
      <c r="B1134" s="88" t="s">
        <v>96</v>
      </c>
      <c r="C1134" s="63" t="s">
        <v>95</v>
      </c>
      <c r="D1134" s="18"/>
      <c r="E1134" s="18"/>
      <c r="F1134" s="18"/>
      <c r="G1134" s="18"/>
      <c r="H1134" s="18"/>
      <c r="I1134" s="18"/>
    </row>
    <row r="1135" spans="1:9" ht="12.75">
      <c r="A1135" s="44"/>
      <c r="B1135" s="81"/>
      <c r="C1135" s="77" t="s">
        <v>64</v>
      </c>
      <c r="D1135" s="16">
        <f>SUM(D1136)</f>
        <v>750000</v>
      </c>
      <c r="E1135" s="16">
        <f>SUM(E1136)</f>
        <v>0</v>
      </c>
      <c r="F1135" s="16">
        <f>SUM(D1135:E1135)</f>
        <v>750000</v>
      </c>
      <c r="G1135" s="16">
        <f>SUM(G1136)</f>
        <v>47934</v>
      </c>
      <c r="H1135" s="16">
        <f>SUM(H1136)</f>
        <v>0</v>
      </c>
      <c r="I1135" s="16">
        <f>SUM(G1135:H1135)</f>
        <v>47934</v>
      </c>
    </row>
    <row r="1136" spans="1:9" ht="12.75">
      <c r="A1136" s="44"/>
      <c r="B1136" s="81"/>
      <c r="C1136" s="65" t="s">
        <v>66</v>
      </c>
      <c r="D1136" s="17">
        <f>SUM(D1138)</f>
        <v>750000</v>
      </c>
      <c r="E1136" s="17"/>
      <c r="F1136" s="17">
        <f>SUM(D1136:E1136)</f>
        <v>750000</v>
      </c>
      <c r="G1136" s="17">
        <f>SUM(G1138)</f>
        <v>47934</v>
      </c>
      <c r="H1136" s="17"/>
      <c r="I1136" s="17">
        <f>SUM(G1136:H1136)</f>
        <v>47934</v>
      </c>
    </row>
    <row r="1137" spans="1:9" ht="12" customHeight="1">
      <c r="A1137" s="44"/>
      <c r="B1137" s="81"/>
      <c r="C1137" s="65"/>
      <c r="D1137" s="17"/>
      <c r="E1137" s="17"/>
      <c r="F1137" s="17"/>
      <c r="G1137" s="17"/>
      <c r="H1137" s="17"/>
      <c r="I1137" s="17"/>
    </row>
    <row r="1138" spans="1:9" ht="12.75">
      <c r="A1138" s="44"/>
      <c r="B1138" s="81"/>
      <c r="C1138" s="77" t="s">
        <v>65</v>
      </c>
      <c r="D1138" s="16">
        <f>SUM(D1139:D1139)</f>
        <v>750000</v>
      </c>
      <c r="E1138" s="16">
        <f>SUM(E1139:E1139)</f>
        <v>0</v>
      </c>
      <c r="F1138" s="16">
        <f>SUM(D1138:E1138)</f>
        <v>750000</v>
      </c>
      <c r="G1138" s="16">
        <f>SUM(G1139:G1139)</f>
        <v>47934</v>
      </c>
      <c r="H1138" s="16">
        <f>SUM(H1139:H1139)</f>
        <v>0</v>
      </c>
      <c r="I1138" s="16">
        <f>SUM(G1138:H1138)</f>
        <v>47934</v>
      </c>
    </row>
    <row r="1139" spans="1:9" ht="12.75">
      <c r="A1139" s="44"/>
      <c r="B1139" s="81"/>
      <c r="C1139" s="65" t="s">
        <v>69</v>
      </c>
      <c r="D1139" s="17">
        <v>750000</v>
      </c>
      <c r="E1139" s="17"/>
      <c r="F1139" s="17">
        <f>SUM(D1139:E1139)</f>
        <v>750000</v>
      </c>
      <c r="G1139" s="17">
        <v>47934</v>
      </c>
      <c r="H1139" s="17"/>
      <c r="I1139" s="17">
        <f>SUM(G1139:H1139)</f>
        <v>47934</v>
      </c>
    </row>
    <row r="1140" spans="1:9" ht="12.75">
      <c r="A1140" s="44"/>
      <c r="B1140" s="81"/>
      <c r="C1140" s="65"/>
      <c r="D1140" s="17"/>
      <c r="E1140" s="17"/>
      <c r="F1140" s="17"/>
      <c r="G1140" s="17"/>
      <c r="H1140" s="17"/>
      <c r="I1140" s="17"/>
    </row>
    <row r="1141" spans="1:9" ht="12.75">
      <c r="A1141" s="89" t="s">
        <v>575</v>
      </c>
      <c r="B1141" s="88" t="s">
        <v>111</v>
      </c>
      <c r="C1141" s="63" t="s">
        <v>382</v>
      </c>
      <c r="D1141" s="18"/>
      <c r="E1141" s="18"/>
      <c r="F1141" s="18"/>
      <c r="G1141" s="18"/>
      <c r="H1141" s="18"/>
      <c r="I1141" s="18"/>
    </row>
    <row r="1142" spans="1:9" ht="12.75">
      <c r="A1142" s="44"/>
      <c r="B1142" s="81"/>
      <c r="C1142" s="77" t="s">
        <v>64</v>
      </c>
      <c r="D1142" s="16">
        <f>SUM(D1143)</f>
        <v>180000</v>
      </c>
      <c r="E1142" s="16">
        <f>SUM(E1143)</f>
        <v>0</v>
      </c>
      <c r="F1142" s="16">
        <f>SUM(D1142:E1142)</f>
        <v>180000</v>
      </c>
      <c r="G1142" s="16">
        <f>SUM(G1143)</f>
        <v>11504</v>
      </c>
      <c r="H1142" s="16">
        <f>SUM(H1143)</f>
        <v>0</v>
      </c>
      <c r="I1142" s="16">
        <f>SUM(G1142:H1142)</f>
        <v>11504</v>
      </c>
    </row>
    <row r="1143" spans="1:9" ht="12.75">
      <c r="A1143" s="44"/>
      <c r="B1143" s="81"/>
      <c r="C1143" s="65" t="s">
        <v>66</v>
      </c>
      <c r="D1143" s="17">
        <f>SUM(D1145)</f>
        <v>180000</v>
      </c>
      <c r="E1143" s="17"/>
      <c r="F1143" s="17">
        <f>SUM(D1143:E1143)</f>
        <v>180000</v>
      </c>
      <c r="G1143" s="17">
        <f>SUM(G1145)</f>
        <v>11504</v>
      </c>
      <c r="H1143" s="17"/>
      <c r="I1143" s="17">
        <f>SUM(G1143:H1143)</f>
        <v>11504</v>
      </c>
    </row>
    <row r="1144" spans="1:9" ht="12" customHeight="1">
      <c r="A1144" s="44"/>
      <c r="B1144" s="81"/>
      <c r="C1144" s="65"/>
      <c r="D1144" s="17"/>
      <c r="E1144" s="17"/>
      <c r="F1144" s="17"/>
      <c r="G1144" s="17"/>
      <c r="H1144" s="17"/>
      <c r="I1144" s="17"/>
    </row>
    <row r="1145" spans="1:9" ht="12.75">
      <c r="A1145" s="44"/>
      <c r="B1145" s="81"/>
      <c r="C1145" s="77" t="s">
        <v>65</v>
      </c>
      <c r="D1145" s="16">
        <f>SUM(D1146:D1146)</f>
        <v>180000</v>
      </c>
      <c r="E1145" s="16">
        <f>SUM(E1146:E1146)</f>
        <v>0</v>
      </c>
      <c r="F1145" s="16">
        <f>SUM(D1145:E1145)</f>
        <v>180000</v>
      </c>
      <c r="G1145" s="16">
        <f>SUM(G1146:G1146)</f>
        <v>11504</v>
      </c>
      <c r="H1145" s="16">
        <f>SUM(H1146:H1146)</f>
        <v>0</v>
      </c>
      <c r="I1145" s="16">
        <f>SUM(G1145:H1145)</f>
        <v>11504</v>
      </c>
    </row>
    <row r="1146" spans="1:9" ht="12.75">
      <c r="A1146" s="44"/>
      <c r="B1146" s="81"/>
      <c r="C1146" s="65" t="s">
        <v>67</v>
      </c>
      <c r="D1146" s="17">
        <v>180000</v>
      </c>
      <c r="E1146" s="17"/>
      <c r="F1146" s="17">
        <f>SUM(D1146:E1146)</f>
        <v>180000</v>
      </c>
      <c r="G1146" s="17">
        <v>11504</v>
      </c>
      <c r="H1146" s="17"/>
      <c r="I1146" s="17">
        <f>SUM(G1146:H1146)</f>
        <v>11504</v>
      </c>
    </row>
    <row r="1147" spans="1:9" ht="12.75">
      <c r="A1147" s="44"/>
      <c r="B1147" s="81"/>
      <c r="C1147" s="65"/>
      <c r="D1147" s="17"/>
      <c r="E1147" s="17"/>
      <c r="F1147" s="17"/>
      <c r="G1147" s="17"/>
      <c r="H1147" s="17"/>
      <c r="I1147" s="17"/>
    </row>
    <row r="1148" spans="1:9" ht="12.75">
      <c r="A1148" s="89" t="s">
        <v>576</v>
      </c>
      <c r="B1148" s="88" t="s">
        <v>173</v>
      </c>
      <c r="C1148" s="63" t="s">
        <v>174</v>
      </c>
      <c r="D1148" s="18"/>
      <c r="E1148" s="18"/>
      <c r="F1148" s="18"/>
      <c r="G1148" s="18"/>
      <c r="H1148" s="18"/>
      <c r="I1148" s="18"/>
    </row>
    <row r="1149" spans="1:9" ht="12.75">
      <c r="A1149" s="44"/>
      <c r="B1149" s="81"/>
      <c r="C1149" s="77" t="s">
        <v>64</v>
      </c>
      <c r="D1149" s="16">
        <f>SUM(D1150)</f>
        <v>144000</v>
      </c>
      <c r="E1149" s="16">
        <f>SUM(E1150)</f>
        <v>0</v>
      </c>
      <c r="F1149" s="16">
        <f>SUM(D1149:E1149)</f>
        <v>144000</v>
      </c>
      <c r="G1149" s="16">
        <f>SUM(G1150)</f>
        <v>9203</v>
      </c>
      <c r="H1149" s="16">
        <f>SUM(H1150)</f>
        <v>0</v>
      </c>
      <c r="I1149" s="16">
        <f>SUM(G1149:H1149)</f>
        <v>9203</v>
      </c>
    </row>
    <row r="1150" spans="1:9" ht="12.75">
      <c r="A1150" s="44"/>
      <c r="B1150" s="81"/>
      <c r="C1150" s="65" t="s">
        <v>66</v>
      </c>
      <c r="D1150" s="17">
        <f>SUM(D1152)</f>
        <v>144000</v>
      </c>
      <c r="E1150" s="17"/>
      <c r="F1150" s="17">
        <f>SUM(D1150:E1150)</f>
        <v>144000</v>
      </c>
      <c r="G1150" s="17">
        <f>SUM(G1152)</f>
        <v>9203</v>
      </c>
      <c r="H1150" s="17"/>
      <c r="I1150" s="17">
        <f>SUM(G1150:H1150)</f>
        <v>9203</v>
      </c>
    </row>
    <row r="1151" spans="1:9" ht="12" customHeight="1">
      <c r="A1151" s="44"/>
      <c r="B1151" s="81"/>
      <c r="C1151" s="65"/>
      <c r="D1151" s="17"/>
      <c r="E1151" s="17"/>
      <c r="F1151" s="17"/>
      <c r="G1151" s="17"/>
      <c r="H1151" s="17"/>
      <c r="I1151" s="17"/>
    </row>
    <row r="1152" spans="1:9" ht="12.75">
      <c r="A1152" s="44"/>
      <c r="B1152" s="81"/>
      <c r="C1152" s="77" t="s">
        <v>65</v>
      </c>
      <c r="D1152" s="16">
        <f>SUM(D1153:D1153)</f>
        <v>144000</v>
      </c>
      <c r="E1152" s="16">
        <f>SUM(E1153:E1153)</f>
        <v>0</v>
      </c>
      <c r="F1152" s="16">
        <f>SUM(D1152:E1152)</f>
        <v>144000</v>
      </c>
      <c r="G1152" s="16">
        <f>SUM(G1153:G1153)</f>
        <v>9203</v>
      </c>
      <c r="H1152" s="16">
        <f>SUM(H1153:H1153)</f>
        <v>0</v>
      </c>
      <c r="I1152" s="16">
        <f>SUM(G1152:H1152)</f>
        <v>9203</v>
      </c>
    </row>
    <row r="1153" spans="1:9" ht="12.75">
      <c r="A1153" s="44"/>
      <c r="B1153" s="81"/>
      <c r="C1153" s="65" t="s">
        <v>67</v>
      </c>
      <c r="D1153" s="17">
        <v>144000</v>
      </c>
      <c r="E1153" s="17"/>
      <c r="F1153" s="17">
        <f>SUM(D1153:E1153)</f>
        <v>144000</v>
      </c>
      <c r="G1153" s="17">
        <v>9203</v>
      </c>
      <c r="H1153" s="17"/>
      <c r="I1153" s="17">
        <f>SUM(G1153:H1153)</f>
        <v>9203</v>
      </c>
    </row>
    <row r="1154" spans="1:9" ht="12.75">
      <c r="A1154" s="44"/>
      <c r="B1154" s="81"/>
      <c r="C1154" s="65"/>
      <c r="D1154" s="17"/>
      <c r="E1154" s="17"/>
      <c r="F1154" s="17"/>
      <c r="G1154" s="17"/>
      <c r="H1154" s="17"/>
      <c r="I1154" s="17"/>
    </row>
    <row r="1155" spans="1:9" ht="12.75">
      <c r="A1155" s="82" t="s">
        <v>577</v>
      </c>
      <c r="B1155" s="81"/>
      <c r="C1155" s="77" t="s">
        <v>14</v>
      </c>
      <c r="D1155" s="16">
        <f>SUM(D1160)</f>
        <v>576000</v>
      </c>
      <c r="E1155" s="16">
        <f>SUM(E1160)</f>
        <v>0</v>
      </c>
      <c r="F1155" s="16">
        <f>SUM(D1155:E1155)</f>
        <v>576000</v>
      </c>
      <c r="G1155" s="16">
        <f>SUM(G1160)</f>
        <v>36813</v>
      </c>
      <c r="H1155" s="16">
        <f>SUM(H1160)</f>
        <v>0</v>
      </c>
      <c r="I1155" s="16">
        <f>SUM(G1155:H1155)</f>
        <v>36813</v>
      </c>
    </row>
    <row r="1156" spans="1:9" ht="12.75">
      <c r="A1156" s="89" t="s">
        <v>578</v>
      </c>
      <c r="B1156" s="88" t="s">
        <v>175</v>
      </c>
      <c r="C1156" s="63" t="s">
        <v>176</v>
      </c>
      <c r="D1156" s="18"/>
      <c r="E1156" s="18"/>
      <c r="F1156" s="18"/>
      <c r="G1156" s="18"/>
      <c r="H1156" s="18"/>
      <c r="I1156" s="18"/>
    </row>
    <row r="1157" spans="1:9" ht="12.75">
      <c r="A1157" s="44"/>
      <c r="B1157" s="81"/>
      <c r="C1157" s="77" t="s">
        <v>64</v>
      </c>
      <c r="D1157" s="16">
        <f>SUM(D1158)</f>
        <v>576000</v>
      </c>
      <c r="E1157" s="16">
        <f>SUM(E1158)</f>
        <v>0</v>
      </c>
      <c r="F1157" s="16">
        <f>SUM(D1157:E1157)</f>
        <v>576000</v>
      </c>
      <c r="G1157" s="16">
        <f>SUM(G1158)</f>
        <v>36813</v>
      </c>
      <c r="H1157" s="16">
        <f>SUM(H1158)</f>
        <v>0</v>
      </c>
      <c r="I1157" s="16">
        <f>SUM(G1157:H1157)</f>
        <v>36813</v>
      </c>
    </row>
    <row r="1158" spans="1:9" ht="12.75">
      <c r="A1158" s="44"/>
      <c r="B1158" s="81"/>
      <c r="C1158" s="65" t="s">
        <v>66</v>
      </c>
      <c r="D1158" s="17">
        <f>SUM(D1160)</f>
        <v>576000</v>
      </c>
      <c r="E1158" s="17"/>
      <c r="F1158" s="17">
        <f>SUM(D1158:E1158)</f>
        <v>576000</v>
      </c>
      <c r="G1158" s="17">
        <f>SUM(G1160)</f>
        <v>36813</v>
      </c>
      <c r="H1158" s="17"/>
      <c r="I1158" s="17">
        <f>SUM(G1158:H1158)</f>
        <v>36813</v>
      </c>
    </row>
    <row r="1159" spans="1:9" ht="12" customHeight="1">
      <c r="A1159" s="44"/>
      <c r="B1159" s="81"/>
      <c r="C1159" s="65"/>
      <c r="D1159" s="17"/>
      <c r="E1159" s="17"/>
      <c r="F1159" s="17"/>
      <c r="G1159" s="17"/>
      <c r="H1159" s="17"/>
      <c r="I1159" s="17"/>
    </row>
    <row r="1160" spans="1:9" ht="12.75">
      <c r="A1160" s="44"/>
      <c r="B1160" s="81"/>
      <c r="C1160" s="77" t="s">
        <v>65</v>
      </c>
      <c r="D1160" s="16">
        <f>SUM(D1161:D1161)</f>
        <v>576000</v>
      </c>
      <c r="E1160" s="16">
        <f>SUM(E1161:E1161)</f>
        <v>0</v>
      </c>
      <c r="F1160" s="16">
        <f>SUM(D1160:E1160)</f>
        <v>576000</v>
      </c>
      <c r="G1160" s="16">
        <f>SUM(G1161:G1161)</f>
        <v>36813</v>
      </c>
      <c r="H1160" s="16">
        <f>SUM(H1161:H1161)</f>
        <v>0</v>
      </c>
      <c r="I1160" s="16">
        <f>SUM(G1160:H1160)</f>
        <v>36813</v>
      </c>
    </row>
    <row r="1161" spans="1:9" ht="12.75">
      <c r="A1161" s="44"/>
      <c r="B1161" s="81"/>
      <c r="C1161" s="65" t="s">
        <v>69</v>
      </c>
      <c r="D1161" s="17">
        <v>576000</v>
      </c>
      <c r="E1161" s="17"/>
      <c r="F1161" s="17">
        <f>SUM(D1161:E1161)</f>
        <v>576000</v>
      </c>
      <c r="G1161" s="17">
        <v>36813</v>
      </c>
      <c r="H1161" s="17"/>
      <c r="I1161" s="17">
        <f>SUM(G1161:H1161)</f>
        <v>36813</v>
      </c>
    </row>
    <row r="1162" spans="1:9" ht="12.75">
      <c r="A1162" s="44"/>
      <c r="B1162" s="81"/>
      <c r="C1162" s="65"/>
      <c r="D1162" s="17"/>
      <c r="E1162" s="17"/>
      <c r="F1162" s="17"/>
      <c r="G1162" s="17"/>
      <c r="H1162" s="17"/>
      <c r="I1162" s="17"/>
    </row>
    <row r="1163" spans="1:9" ht="12.75">
      <c r="A1163" s="82" t="s">
        <v>386</v>
      </c>
      <c r="B1163" s="83"/>
      <c r="C1163" s="77" t="s">
        <v>391</v>
      </c>
      <c r="D1163" s="17"/>
      <c r="E1163" s="17"/>
      <c r="F1163" s="17"/>
      <c r="G1163" s="17"/>
      <c r="H1163" s="17"/>
      <c r="I1163" s="17"/>
    </row>
    <row r="1164" spans="1:9" ht="12.75">
      <c r="A1164" s="45"/>
      <c r="B1164" s="81"/>
      <c r="C1164" s="77" t="s">
        <v>64</v>
      </c>
      <c r="D1164" s="16">
        <f>SUM(D1169,D1177)</f>
        <v>1349000</v>
      </c>
      <c r="E1164" s="16">
        <f>SUM(E1177)</f>
        <v>0</v>
      </c>
      <c r="F1164" s="16">
        <f>SUM(D1164:E1164)</f>
        <v>1349000</v>
      </c>
      <c r="G1164" s="16">
        <f>SUM(G1169,G1177)</f>
        <v>86217</v>
      </c>
      <c r="H1164" s="16">
        <f>SUM(H1177)</f>
        <v>0</v>
      </c>
      <c r="I1164" s="16">
        <f>SUM(G1164:H1164)</f>
        <v>86217</v>
      </c>
    </row>
    <row r="1165" spans="1:9" ht="12.75">
      <c r="A1165" s="45"/>
      <c r="B1165" s="81"/>
      <c r="C1165" s="77" t="s">
        <v>65</v>
      </c>
      <c r="D1165" s="16">
        <f>SUM(D1166:D1166)</f>
        <v>1349000</v>
      </c>
      <c r="E1165" s="16">
        <f>SUM(E1166:E1166)</f>
        <v>0</v>
      </c>
      <c r="F1165" s="16">
        <f>SUM(D1165:E1165)</f>
        <v>1349000</v>
      </c>
      <c r="G1165" s="16">
        <f>SUM(G1166:G1166)</f>
        <v>86217</v>
      </c>
      <c r="H1165" s="16">
        <f>SUM(H1166:H1166)</f>
        <v>0</v>
      </c>
      <c r="I1165" s="16">
        <f>SUM(G1165:H1165)</f>
        <v>86217</v>
      </c>
    </row>
    <row r="1166" spans="1:9" ht="12.75">
      <c r="A1166" s="45"/>
      <c r="B1166" s="81"/>
      <c r="C1166" s="65" t="s">
        <v>180</v>
      </c>
      <c r="D1166" s="17">
        <f>SUM(D1173,D1181)</f>
        <v>1349000</v>
      </c>
      <c r="E1166" s="16"/>
      <c r="F1166" s="17">
        <f>SUM(D1166:E1166)</f>
        <v>1349000</v>
      </c>
      <c r="G1166" s="17">
        <f>SUM(G1173,G1181)</f>
        <v>86217</v>
      </c>
      <c r="H1166" s="16"/>
      <c r="I1166" s="17">
        <f>SUM(G1166:H1166)</f>
        <v>86217</v>
      </c>
    </row>
    <row r="1167" spans="1:9" ht="12.75">
      <c r="A1167" s="82" t="s">
        <v>387</v>
      </c>
      <c r="B1167" s="81"/>
      <c r="C1167" s="77" t="s">
        <v>515</v>
      </c>
      <c r="D1167" s="16">
        <f>SUM(D1172)</f>
        <v>1000000</v>
      </c>
      <c r="E1167" s="16">
        <f>SUM(E1172)</f>
        <v>0</v>
      </c>
      <c r="F1167" s="16">
        <f>SUM(D1167:E1167)</f>
        <v>1000000</v>
      </c>
      <c r="G1167" s="16">
        <f>SUM(G1172)</f>
        <v>63912</v>
      </c>
      <c r="H1167" s="16">
        <f>SUM(H1172)</f>
        <v>0</v>
      </c>
      <c r="I1167" s="16">
        <f>SUM(G1167:H1167)</f>
        <v>63912</v>
      </c>
    </row>
    <row r="1168" spans="1:9" ht="12.75">
      <c r="A1168" s="89" t="s">
        <v>388</v>
      </c>
      <c r="B1168" s="88" t="s">
        <v>96</v>
      </c>
      <c r="C1168" s="63" t="s">
        <v>95</v>
      </c>
      <c r="D1168" s="18"/>
      <c r="E1168" s="18"/>
      <c r="F1168" s="18"/>
      <c r="G1168" s="18"/>
      <c r="H1168" s="18"/>
      <c r="I1168" s="18"/>
    </row>
    <row r="1169" spans="1:9" ht="12.75">
      <c r="A1169" s="44"/>
      <c r="B1169" s="81"/>
      <c r="C1169" s="77" t="s">
        <v>64</v>
      </c>
      <c r="D1169" s="16">
        <f>SUM(D1170)</f>
        <v>1000000</v>
      </c>
      <c r="E1169" s="16">
        <f>SUM(E1170)</f>
        <v>0</v>
      </c>
      <c r="F1169" s="16">
        <f>SUM(D1169:E1169)</f>
        <v>1000000</v>
      </c>
      <c r="G1169" s="16">
        <f>SUM(G1170)</f>
        <v>63912</v>
      </c>
      <c r="H1169" s="16">
        <f>SUM(H1170)</f>
        <v>0</v>
      </c>
      <c r="I1169" s="16">
        <f>SUM(G1169:H1169)</f>
        <v>63912</v>
      </c>
    </row>
    <row r="1170" spans="1:9" ht="12.75">
      <c r="A1170" s="44"/>
      <c r="B1170" s="81"/>
      <c r="C1170" s="65" t="s">
        <v>66</v>
      </c>
      <c r="D1170" s="17">
        <f>SUM(D1172)</f>
        <v>1000000</v>
      </c>
      <c r="E1170" s="17"/>
      <c r="F1170" s="17">
        <f>SUM(D1170:E1170)</f>
        <v>1000000</v>
      </c>
      <c r="G1170" s="17">
        <f>SUM(G1172)</f>
        <v>63912</v>
      </c>
      <c r="H1170" s="17"/>
      <c r="I1170" s="17">
        <f>SUM(G1170:H1170)</f>
        <v>63912</v>
      </c>
    </row>
    <row r="1171" spans="1:9" ht="12.75">
      <c r="A1171" s="44"/>
      <c r="B1171" s="81"/>
      <c r="C1171" s="65"/>
      <c r="D1171" s="17"/>
      <c r="E1171" s="17"/>
      <c r="F1171" s="17"/>
      <c r="G1171" s="17"/>
      <c r="H1171" s="17"/>
      <c r="I1171" s="17"/>
    </row>
    <row r="1172" spans="1:9" ht="12.75">
      <c r="A1172" s="44"/>
      <c r="B1172" s="81"/>
      <c r="C1172" s="77" t="s">
        <v>65</v>
      </c>
      <c r="D1172" s="16">
        <f>SUM(D1173:D1173)</f>
        <v>1000000</v>
      </c>
      <c r="E1172" s="16">
        <f>SUM(E1173:E1173)</f>
        <v>0</v>
      </c>
      <c r="F1172" s="16">
        <f>SUM(D1172:E1172)</f>
        <v>1000000</v>
      </c>
      <c r="G1172" s="16">
        <f>SUM(G1173:G1173)</f>
        <v>63912</v>
      </c>
      <c r="H1172" s="16">
        <f>SUM(H1173:H1173)</f>
        <v>0</v>
      </c>
      <c r="I1172" s="16">
        <f>SUM(G1172:H1172)</f>
        <v>63912</v>
      </c>
    </row>
    <row r="1173" spans="1:9" ht="12.75">
      <c r="A1173" s="44"/>
      <c r="B1173" s="81"/>
      <c r="C1173" s="65" t="s">
        <v>69</v>
      </c>
      <c r="D1173" s="17">
        <v>1000000</v>
      </c>
      <c r="E1173" s="17"/>
      <c r="F1173" s="17">
        <f>SUM(D1173:E1173)</f>
        <v>1000000</v>
      </c>
      <c r="G1173" s="17">
        <v>63912</v>
      </c>
      <c r="H1173" s="17"/>
      <c r="I1173" s="17">
        <f>SUM(G1173:H1173)</f>
        <v>63912</v>
      </c>
    </row>
    <row r="1174" spans="1:9" ht="12.75">
      <c r="A1174" s="45"/>
      <c r="B1174" s="81"/>
      <c r="C1174" s="65"/>
      <c r="D1174" s="17"/>
      <c r="E1174" s="16"/>
      <c r="F1174" s="17"/>
      <c r="G1174" s="17"/>
      <c r="H1174" s="16"/>
      <c r="I1174" s="17"/>
    </row>
    <row r="1175" spans="1:9" ht="12.75">
      <c r="A1175" s="82" t="s">
        <v>573</v>
      </c>
      <c r="B1175" s="81"/>
      <c r="C1175" s="77" t="s">
        <v>14</v>
      </c>
      <c r="D1175" s="16">
        <f>SUM(D1180)</f>
        <v>349000</v>
      </c>
      <c r="E1175" s="16">
        <f>SUM(E1180)</f>
        <v>0</v>
      </c>
      <c r="F1175" s="16">
        <f>SUM(D1175:E1175)</f>
        <v>349000</v>
      </c>
      <c r="G1175" s="16">
        <f>SUM(G1180)</f>
        <v>22305</v>
      </c>
      <c r="H1175" s="16">
        <f>SUM(H1180)</f>
        <v>0</v>
      </c>
      <c r="I1175" s="16">
        <f>SUM(G1175:H1175)</f>
        <v>22305</v>
      </c>
    </row>
    <row r="1176" spans="1:9" ht="12.75">
      <c r="A1176" s="89" t="s">
        <v>574</v>
      </c>
      <c r="B1176" s="88" t="s">
        <v>175</v>
      </c>
      <c r="C1176" s="63" t="s">
        <v>176</v>
      </c>
      <c r="D1176" s="18"/>
      <c r="E1176" s="18"/>
      <c r="F1176" s="18"/>
      <c r="G1176" s="18"/>
      <c r="H1176" s="18"/>
      <c r="I1176" s="18"/>
    </row>
    <row r="1177" spans="1:9" ht="12.75">
      <c r="A1177" s="44"/>
      <c r="B1177" s="81"/>
      <c r="C1177" s="77" t="s">
        <v>64</v>
      </c>
      <c r="D1177" s="16">
        <f>SUM(D1178)</f>
        <v>349000</v>
      </c>
      <c r="E1177" s="16">
        <f>SUM(E1178)</f>
        <v>0</v>
      </c>
      <c r="F1177" s="16">
        <f>SUM(D1177:E1177)</f>
        <v>349000</v>
      </c>
      <c r="G1177" s="16">
        <f>SUM(G1178)</f>
        <v>22305</v>
      </c>
      <c r="H1177" s="16">
        <f>SUM(H1178)</f>
        <v>0</v>
      </c>
      <c r="I1177" s="16">
        <f>SUM(G1177:H1177)</f>
        <v>22305</v>
      </c>
    </row>
    <row r="1178" spans="1:9" ht="12.75">
      <c r="A1178" s="44"/>
      <c r="B1178" s="81"/>
      <c r="C1178" s="65" t="s">
        <v>66</v>
      </c>
      <c r="D1178" s="17">
        <f>SUM(D1180)</f>
        <v>349000</v>
      </c>
      <c r="E1178" s="17"/>
      <c r="F1178" s="17">
        <f>SUM(D1178:E1178)</f>
        <v>349000</v>
      </c>
      <c r="G1178" s="17">
        <f>SUM(G1180)</f>
        <v>22305</v>
      </c>
      <c r="H1178" s="17"/>
      <c r="I1178" s="17">
        <f>SUM(G1178:H1178)</f>
        <v>22305</v>
      </c>
    </row>
    <row r="1179" spans="1:9" ht="12.75">
      <c r="A1179" s="44"/>
      <c r="B1179" s="81"/>
      <c r="C1179" s="65"/>
      <c r="D1179" s="17"/>
      <c r="E1179" s="17"/>
      <c r="F1179" s="17"/>
      <c r="G1179" s="17"/>
      <c r="H1179" s="17"/>
      <c r="I1179" s="17"/>
    </row>
    <row r="1180" spans="1:9" ht="12.75">
      <c r="A1180" s="44"/>
      <c r="B1180" s="81"/>
      <c r="C1180" s="77" t="s">
        <v>65</v>
      </c>
      <c r="D1180" s="16">
        <f>SUM(D1181:D1181)</f>
        <v>349000</v>
      </c>
      <c r="E1180" s="16">
        <f>SUM(E1181:E1181)</f>
        <v>0</v>
      </c>
      <c r="F1180" s="16">
        <f>SUM(D1180:E1180)</f>
        <v>349000</v>
      </c>
      <c r="G1180" s="16">
        <f>SUM(G1181:G1181)</f>
        <v>22305</v>
      </c>
      <c r="H1180" s="16">
        <f>SUM(H1181:H1181)</f>
        <v>0</v>
      </c>
      <c r="I1180" s="16">
        <f>SUM(G1180:H1180)</f>
        <v>22305</v>
      </c>
    </row>
    <row r="1181" spans="1:9" ht="12.75">
      <c r="A1181" s="44"/>
      <c r="B1181" s="81"/>
      <c r="C1181" s="65" t="s">
        <v>69</v>
      </c>
      <c r="D1181" s="17">
        <v>349000</v>
      </c>
      <c r="E1181" s="17"/>
      <c r="F1181" s="17">
        <f>SUM(D1181:E1181)</f>
        <v>349000</v>
      </c>
      <c r="G1181" s="17">
        <v>22305</v>
      </c>
      <c r="H1181" s="17"/>
      <c r="I1181" s="17">
        <f>SUM(G1181:H1181)</f>
        <v>22305</v>
      </c>
    </row>
    <row r="1182" spans="1:9" ht="12.75">
      <c r="A1182" s="44"/>
      <c r="B1182" s="81"/>
      <c r="C1182" s="65"/>
      <c r="D1182" s="17"/>
      <c r="E1182" s="17"/>
      <c r="F1182" s="17"/>
      <c r="G1182" s="17"/>
      <c r="H1182" s="17"/>
      <c r="I1182" s="17"/>
    </row>
    <row r="1183" spans="1:9" ht="12.75">
      <c r="A1183" s="82" t="s">
        <v>389</v>
      </c>
      <c r="B1183" s="83"/>
      <c r="C1183" s="77" t="s">
        <v>193</v>
      </c>
      <c r="D1183" s="17"/>
      <c r="E1183" s="17"/>
      <c r="F1183" s="17"/>
      <c r="G1183" s="17"/>
      <c r="H1183" s="17"/>
      <c r="I1183" s="17"/>
    </row>
    <row r="1184" spans="1:9" ht="12.75">
      <c r="A1184" s="45"/>
      <c r="B1184" s="81"/>
      <c r="C1184" s="77" t="s">
        <v>64</v>
      </c>
      <c r="D1184" s="16">
        <f>SUM(D1189)</f>
        <v>113000</v>
      </c>
      <c r="E1184" s="16">
        <f>SUM(E1189)</f>
        <v>0</v>
      </c>
      <c r="F1184" s="16">
        <f>SUM(D1184:E1184)</f>
        <v>113000</v>
      </c>
      <c r="G1184" s="16">
        <f>SUM(G1189)</f>
        <v>7222</v>
      </c>
      <c r="H1184" s="16">
        <f>SUM(H1189)</f>
        <v>0</v>
      </c>
      <c r="I1184" s="16">
        <f>SUM(G1184:H1184)</f>
        <v>7222</v>
      </c>
    </row>
    <row r="1185" spans="1:9" ht="12.75">
      <c r="A1185" s="45"/>
      <c r="B1185" s="81"/>
      <c r="C1185" s="77" t="s">
        <v>65</v>
      </c>
      <c r="D1185" s="16">
        <f>SUM(D1186:D1186)</f>
        <v>113000</v>
      </c>
      <c r="E1185" s="16">
        <f>SUM(E1186:E1186)</f>
        <v>0</v>
      </c>
      <c r="F1185" s="16">
        <f>SUM(D1185:E1185)</f>
        <v>113000</v>
      </c>
      <c r="G1185" s="16">
        <f>SUM(G1186:G1186)</f>
        <v>7222</v>
      </c>
      <c r="H1185" s="16">
        <f>SUM(H1186:H1186)</f>
        <v>0</v>
      </c>
      <c r="I1185" s="16">
        <f>SUM(G1185:H1185)</f>
        <v>7222</v>
      </c>
    </row>
    <row r="1186" spans="1:9" ht="12.75">
      <c r="A1186" s="45"/>
      <c r="B1186" s="81"/>
      <c r="C1186" s="65" t="s">
        <v>60</v>
      </c>
      <c r="D1186" s="17">
        <f>SUM(D1193)</f>
        <v>113000</v>
      </c>
      <c r="E1186" s="17">
        <f>SUM(E1193)</f>
        <v>0</v>
      </c>
      <c r="F1186" s="17">
        <f>SUM(D1186:E1186)</f>
        <v>113000</v>
      </c>
      <c r="G1186" s="17">
        <f>SUM(G1193)</f>
        <v>7222</v>
      </c>
      <c r="H1186" s="17">
        <f>SUM(H1193)</f>
        <v>0</v>
      </c>
      <c r="I1186" s="17">
        <f>SUM(G1186:H1186)</f>
        <v>7222</v>
      </c>
    </row>
    <row r="1187" spans="1:9" ht="12.75">
      <c r="A1187" s="82" t="s">
        <v>524</v>
      </c>
      <c r="B1187" s="81"/>
      <c r="C1187" s="77" t="s">
        <v>14</v>
      </c>
      <c r="D1187" s="16">
        <f>SUM(D1192)</f>
        <v>113000</v>
      </c>
      <c r="E1187" s="16">
        <f>SUM(E1192)</f>
        <v>0</v>
      </c>
      <c r="F1187" s="16">
        <f>SUM(D1187:E1187)</f>
        <v>113000</v>
      </c>
      <c r="G1187" s="16">
        <f>SUM(G1192)</f>
        <v>7222</v>
      </c>
      <c r="H1187" s="16">
        <f>SUM(H1192)</f>
        <v>0</v>
      </c>
      <c r="I1187" s="16">
        <f>SUM(G1187:H1187)</f>
        <v>7222</v>
      </c>
    </row>
    <row r="1188" spans="1:9" ht="12.75">
      <c r="A1188" s="87" t="s">
        <v>390</v>
      </c>
      <c r="B1188" s="88" t="s">
        <v>175</v>
      </c>
      <c r="C1188" s="63" t="s">
        <v>176</v>
      </c>
      <c r="D1188" s="18"/>
      <c r="E1188" s="18"/>
      <c r="F1188" s="18"/>
      <c r="G1188" s="18"/>
      <c r="H1188" s="18"/>
      <c r="I1188" s="18"/>
    </row>
    <row r="1189" spans="1:9" ht="12.75">
      <c r="A1189" s="44"/>
      <c r="B1189" s="81"/>
      <c r="C1189" s="77" t="s">
        <v>64</v>
      </c>
      <c r="D1189" s="16">
        <f>SUM(D1190)</f>
        <v>113000</v>
      </c>
      <c r="E1189" s="16">
        <f>SUM(E1190)</f>
        <v>0</v>
      </c>
      <c r="F1189" s="16">
        <f>SUM(D1189:E1189)</f>
        <v>113000</v>
      </c>
      <c r="G1189" s="16">
        <f>SUM(G1190)</f>
        <v>7222</v>
      </c>
      <c r="H1189" s="16">
        <f>SUM(H1190)</f>
        <v>0</v>
      </c>
      <c r="I1189" s="16">
        <f>SUM(G1189:H1189)</f>
        <v>7222</v>
      </c>
    </row>
    <row r="1190" spans="1:9" ht="12.75">
      <c r="A1190" s="44"/>
      <c r="B1190" s="81"/>
      <c r="C1190" s="65" t="s">
        <v>66</v>
      </c>
      <c r="D1190" s="17">
        <f>SUM(D1192)</f>
        <v>113000</v>
      </c>
      <c r="E1190" s="17"/>
      <c r="F1190" s="17">
        <f>SUM(D1190:E1190)</f>
        <v>113000</v>
      </c>
      <c r="G1190" s="17">
        <f>SUM(G1192)</f>
        <v>7222</v>
      </c>
      <c r="H1190" s="17"/>
      <c r="I1190" s="17">
        <f>SUM(G1190:H1190)</f>
        <v>7222</v>
      </c>
    </row>
    <row r="1191" spans="1:9" ht="12.75" customHeight="1">
      <c r="A1191" s="44"/>
      <c r="B1191" s="81"/>
      <c r="C1191" s="65"/>
      <c r="D1191" s="17"/>
      <c r="E1191" s="17"/>
      <c r="F1191" s="17"/>
      <c r="G1191" s="17"/>
      <c r="H1191" s="17"/>
      <c r="I1191" s="17"/>
    </row>
    <row r="1192" spans="1:9" ht="12.75">
      <c r="A1192" s="44"/>
      <c r="B1192" s="81"/>
      <c r="C1192" s="77" t="s">
        <v>65</v>
      </c>
      <c r="D1192" s="16">
        <f>SUM(D1193:D1193)</f>
        <v>113000</v>
      </c>
      <c r="E1192" s="16">
        <f>SUM(E1193:E1193)</f>
        <v>0</v>
      </c>
      <c r="F1192" s="16">
        <f>SUM(D1192:E1192)</f>
        <v>113000</v>
      </c>
      <c r="G1192" s="16">
        <f>SUM(G1193:G1193)</f>
        <v>7222</v>
      </c>
      <c r="H1192" s="16">
        <f>SUM(H1193:H1193)</f>
        <v>0</v>
      </c>
      <c r="I1192" s="16">
        <f>SUM(G1192:H1192)</f>
        <v>7222</v>
      </c>
    </row>
    <row r="1193" spans="1:9" ht="12.75">
      <c r="A1193" s="44"/>
      <c r="B1193" s="81"/>
      <c r="C1193" s="65" t="s">
        <v>67</v>
      </c>
      <c r="D1193" s="17">
        <v>113000</v>
      </c>
      <c r="E1193" s="17"/>
      <c r="F1193" s="17">
        <f>SUM(D1193:E1193)</f>
        <v>113000</v>
      </c>
      <c r="G1193" s="17">
        <v>7222</v>
      </c>
      <c r="H1193" s="17"/>
      <c r="I1193" s="17">
        <f>SUM(G1193:H1193)</f>
        <v>7222</v>
      </c>
    </row>
    <row r="1194" spans="1:9" ht="12.75">
      <c r="A1194" s="44"/>
      <c r="B1194" s="81"/>
      <c r="C1194" s="65"/>
      <c r="D1194" s="17"/>
      <c r="E1194" s="17"/>
      <c r="F1194" s="17"/>
      <c r="G1194" s="17"/>
      <c r="H1194" s="17"/>
      <c r="I1194" s="17"/>
    </row>
    <row r="1195" spans="1:9" ht="12.75">
      <c r="A1195" s="82" t="s">
        <v>393</v>
      </c>
      <c r="B1195" s="83"/>
      <c r="C1195" s="77" t="s">
        <v>179</v>
      </c>
      <c r="D1195" s="17"/>
      <c r="E1195" s="17"/>
      <c r="F1195" s="17"/>
      <c r="G1195" s="17"/>
      <c r="H1195" s="17"/>
      <c r="I1195" s="17"/>
    </row>
    <row r="1196" spans="1:9" ht="12.75">
      <c r="A1196" s="45"/>
      <c r="B1196" s="81"/>
      <c r="C1196" s="77" t="s">
        <v>64</v>
      </c>
      <c r="D1196" s="16">
        <f>SUM(D1201)</f>
        <v>162000</v>
      </c>
      <c r="E1196" s="16">
        <f>SUM(E1201)</f>
        <v>0</v>
      </c>
      <c r="F1196" s="16">
        <f>SUM(D1196:E1196)</f>
        <v>162000</v>
      </c>
      <c r="G1196" s="16">
        <f>SUM(G1201)</f>
        <v>10354</v>
      </c>
      <c r="H1196" s="16">
        <f>SUM(H1201)</f>
        <v>0</v>
      </c>
      <c r="I1196" s="16">
        <f>SUM(G1196:H1196)</f>
        <v>10354</v>
      </c>
    </row>
    <row r="1197" spans="1:9" ht="12.75">
      <c r="A1197" s="45"/>
      <c r="B1197" s="81"/>
      <c r="C1197" s="77" t="s">
        <v>65</v>
      </c>
      <c r="D1197" s="16">
        <f>SUM(D1198:D1198)</f>
        <v>162000</v>
      </c>
      <c r="E1197" s="16">
        <f>SUM(E1198:E1198)</f>
        <v>0</v>
      </c>
      <c r="F1197" s="16">
        <f>SUM(D1197:E1197)</f>
        <v>162000</v>
      </c>
      <c r="G1197" s="16">
        <f>SUM(G1198:G1198)</f>
        <v>10354</v>
      </c>
      <c r="H1197" s="16">
        <f>SUM(H1198:H1198)</f>
        <v>0</v>
      </c>
      <c r="I1197" s="16">
        <f>SUM(G1197:H1197)</f>
        <v>10354</v>
      </c>
    </row>
    <row r="1198" spans="1:9" ht="12.75">
      <c r="A1198" s="45"/>
      <c r="B1198" s="81"/>
      <c r="C1198" s="65" t="s">
        <v>60</v>
      </c>
      <c r="D1198" s="17">
        <f>SUM(D1205)</f>
        <v>162000</v>
      </c>
      <c r="E1198" s="17">
        <f>SUM(E1205)</f>
        <v>0</v>
      </c>
      <c r="F1198" s="17">
        <f>SUM(D1198:E1198)</f>
        <v>162000</v>
      </c>
      <c r="G1198" s="17">
        <f>SUM(G1205)</f>
        <v>10354</v>
      </c>
      <c r="H1198" s="17">
        <f>SUM(H1205)</f>
        <v>0</v>
      </c>
      <c r="I1198" s="17">
        <f>SUM(G1198:H1198)</f>
        <v>10354</v>
      </c>
    </row>
    <row r="1199" spans="1:9" ht="12.75">
      <c r="A1199" s="82" t="s">
        <v>394</v>
      </c>
      <c r="B1199" s="81"/>
      <c r="C1199" s="77" t="s">
        <v>14</v>
      </c>
      <c r="D1199" s="16">
        <f>SUM(D1204)</f>
        <v>162000</v>
      </c>
      <c r="E1199" s="16">
        <f>SUM(E1204)</f>
        <v>0</v>
      </c>
      <c r="F1199" s="16">
        <f>SUM(D1199:E1199)</f>
        <v>162000</v>
      </c>
      <c r="G1199" s="16">
        <f>SUM(G1204)</f>
        <v>10354</v>
      </c>
      <c r="H1199" s="16">
        <f>SUM(H1204)</f>
        <v>0</v>
      </c>
      <c r="I1199" s="16">
        <f>SUM(G1199:H1199)</f>
        <v>10354</v>
      </c>
    </row>
    <row r="1200" spans="1:9" ht="12.75">
      <c r="A1200" s="89" t="s">
        <v>395</v>
      </c>
      <c r="B1200" s="88" t="s">
        <v>175</v>
      </c>
      <c r="C1200" s="63" t="s">
        <v>176</v>
      </c>
      <c r="D1200" s="18"/>
      <c r="E1200" s="18"/>
      <c r="F1200" s="18"/>
      <c r="G1200" s="18"/>
      <c r="H1200" s="18"/>
      <c r="I1200" s="18"/>
    </row>
    <row r="1201" spans="1:9" ht="12.75">
      <c r="A1201" s="44"/>
      <c r="B1201" s="81"/>
      <c r="C1201" s="77" t="s">
        <v>64</v>
      </c>
      <c r="D1201" s="16">
        <f>SUM(D1202)</f>
        <v>162000</v>
      </c>
      <c r="E1201" s="16">
        <f>SUM(E1202)</f>
        <v>0</v>
      </c>
      <c r="F1201" s="16">
        <f>SUM(D1201:E1201)</f>
        <v>162000</v>
      </c>
      <c r="G1201" s="16">
        <f>SUM(G1202)</f>
        <v>10354</v>
      </c>
      <c r="H1201" s="16">
        <f>SUM(H1202)</f>
        <v>0</v>
      </c>
      <c r="I1201" s="16">
        <f>SUM(G1201:H1201)</f>
        <v>10354</v>
      </c>
    </row>
    <row r="1202" spans="1:9" ht="12.75">
      <c r="A1202" s="44"/>
      <c r="B1202" s="81"/>
      <c r="C1202" s="65" t="s">
        <v>66</v>
      </c>
      <c r="D1202" s="17">
        <f>SUM(D1204)</f>
        <v>162000</v>
      </c>
      <c r="E1202" s="17"/>
      <c r="F1202" s="17">
        <f>SUM(D1202:E1202)</f>
        <v>162000</v>
      </c>
      <c r="G1202" s="17">
        <f>SUM(G1204)</f>
        <v>10354</v>
      </c>
      <c r="H1202" s="17"/>
      <c r="I1202" s="17">
        <f>SUM(G1202:H1202)</f>
        <v>10354</v>
      </c>
    </row>
    <row r="1203" spans="1:9" ht="12.75" customHeight="1">
      <c r="A1203" s="44"/>
      <c r="B1203" s="81"/>
      <c r="C1203" s="65"/>
      <c r="D1203" s="17"/>
      <c r="E1203" s="17"/>
      <c r="F1203" s="17"/>
      <c r="G1203" s="17"/>
      <c r="H1203" s="17"/>
      <c r="I1203" s="17"/>
    </row>
    <row r="1204" spans="1:9" ht="12.75">
      <c r="A1204" s="44"/>
      <c r="B1204" s="81"/>
      <c r="C1204" s="77" t="s">
        <v>65</v>
      </c>
      <c r="D1204" s="16">
        <f>SUM(D1205:D1205)</f>
        <v>162000</v>
      </c>
      <c r="E1204" s="16">
        <f>SUM(E1205:E1205)</f>
        <v>0</v>
      </c>
      <c r="F1204" s="16">
        <f>SUM(D1204:E1204)</f>
        <v>162000</v>
      </c>
      <c r="G1204" s="16">
        <f>SUM(G1205:G1205)</f>
        <v>10354</v>
      </c>
      <c r="H1204" s="16">
        <f>SUM(H1205:H1205)</f>
        <v>0</v>
      </c>
      <c r="I1204" s="16">
        <f>SUM(G1204:H1204)</f>
        <v>10354</v>
      </c>
    </row>
    <row r="1205" spans="1:9" ht="12.75">
      <c r="A1205" s="44"/>
      <c r="B1205" s="81"/>
      <c r="C1205" s="65" t="s">
        <v>67</v>
      </c>
      <c r="D1205" s="17">
        <v>162000</v>
      </c>
      <c r="E1205" s="17"/>
      <c r="F1205" s="17">
        <f>SUM(D1205:E1205)</f>
        <v>162000</v>
      </c>
      <c r="G1205" s="17">
        <v>10354</v>
      </c>
      <c r="H1205" s="17"/>
      <c r="I1205" s="17">
        <f>SUM(G1205:H1205)</f>
        <v>10354</v>
      </c>
    </row>
    <row r="1206" spans="1:9" ht="12.75">
      <c r="A1206" s="44"/>
      <c r="B1206" s="81"/>
      <c r="C1206" s="65"/>
      <c r="D1206" s="17"/>
      <c r="E1206" s="17"/>
      <c r="F1206" s="17"/>
      <c r="G1206" s="17"/>
      <c r="H1206" s="17"/>
      <c r="I1206" s="17"/>
    </row>
    <row r="1207" spans="1:9" ht="25.5">
      <c r="A1207" s="82" t="s">
        <v>396</v>
      </c>
      <c r="B1207" s="83"/>
      <c r="C1207" s="77" t="s">
        <v>506</v>
      </c>
      <c r="D1207" s="17"/>
      <c r="E1207" s="17"/>
      <c r="F1207" s="17"/>
      <c r="G1207" s="17"/>
      <c r="H1207" s="17"/>
      <c r="I1207" s="17"/>
    </row>
    <row r="1208" spans="1:9" ht="12.75">
      <c r="A1208" s="45"/>
      <c r="B1208" s="81"/>
      <c r="C1208" s="77" t="s">
        <v>64</v>
      </c>
      <c r="D1208" s="16">
        <f>SUM(D1213)</f>
        <v>170000</v>
      </c>
      <c r="E1208" s="16">
        <f>SUM(E1213)</f>
        <v>0</v>
      </c>
      <c r="F1208" s="16">
        <f>SUM(D1208:E1208)</f>
        <v>170000</v>
      </c>
      <c r="G1208" s="16">
        <f>SUM(G1213)</f>
        <v>10865</v>
      </c>
      <c r="H1208" s="16">
        <f>SUM(H1213)</f>
        <v>0</v>
      </c>
      <c r="I1208" s="16">
        <f>SUM(G1208:H1208)</f>
        <v>10865</v>
      </c>
    </row>
    <row r="1209" spans="1:9" ht="12.75">
      <c r="A1209" s="45"/>
      <c r="B1209" s="81"/>
      <c r="C1209" s="77" t="s">
        <v>65</v>
      </c>
      <c r="D1209" s="16">
        <f>SUM(D1210:D1210)</f>
        <v>170000</v>
      </c>
      <c r="E1209" s="16">
        <f>SUM(E1210:E1210)</f>
        <v>0</v>
      </c>
      <c r="F1209" s="16">
        <f>SUM(D1209:E1209)</f>
        <v>170000</v>
      </c>
      <c r="G1209" s="16">
        <f>SUM(G1210:G1210)</f>
        <v>10865</v>
      </c>
      <c r="H1209" s="16">
        <f>SUM(H1210:H1210)</f>
        <v>0</v>
      </c>
      <c r="I1209" s="16">
        <f>SUM(G1209:H1209)</f>
        <v>10865</v>
      </c>
    </row>
    <row r="1210" spans="1:9" ht="12.75">
      <c r="A1210" s="45"/>
      <c r="B1210" s="81"/>
      <c r="C1210" s="65" t="s">
        <v>60</v>
      </c>
      <c r="D1210" s="17">
        <f>SUM(D1217)</f>
        <v>170000</v>
      </c>
      <c r="E1210" s="17">
        <f>SUM(E1217)</f>
        <v>0</v>
      </c>
      <c r="F1210" s="17">
        <f>SUM(D1210:E1210)</f>
        <v>170000</v>
      </c>
      <c r="G1210" s="17">
        <f>SUM(G1217)</f>
        <v>10865</v>
      </c>
      <c r="H1210" s="17">
        <f>SUM(H1217)</f>
        <v>0</v>
      </c>
      <c r="I1210" s="17">
        <f>SUM(G1210:H1210)</f>
        <v>10865</v>
      </c>
    </row>
    <row r="1211" spans="1:9" ht="12.75">
      <c r="A1211" s="82" t="s">
        <v>431</v>
      </c>
      <c r="B1211" s="81"/>
      <c r="C1211" s="77" t="s">
        <v>14</v>
      </c>
      <c r="D1211" s="16">
        <f>SUM(D1216)</f>
        <v>170000</v>
      </c>
      <c r="E1211" s="16">
        <f>SUM(E1216)</f>
        <v>0</v>
      </c>
      <c r="F1211" s="16">
        <f>SUM(D1211:E1211)</f>
        <v>170000</v>
      </c>
      <c r="G1211" s="16">
        <f>SUM(G1216)</f>
        <v>10865</v>
      </c>
      <c r="H1211" s="16">
        <f>SUM(H1216)</f>
        <v>0</v>
      </c>
      <c r="I1211" s="16">
        <f>SUM(G1211:H1211)</f>
        <v>10865</v>
      </c>
    </row>
    <row r="1212" spans="1:9" ht="12.75">
      <c r="A1212" s="89" t="s">
        <v>432</v>
      </c>
      <c r="B1212" s="88" t="s">
        <v>175</v>
      </c>
      <c r="C1212" s="63" t="s">
        <v>176</v>
      </c>
      <c r="D1212" s="18"/>
      <c r="E1212" s="18"/>
      <c r="F1212" s="18"/>
      <c r="G1212" s="18"/>
      <c r="H1212" s="18"/>
      <c r="I1212" s="18"/>
    </row>
    <row r="1213" spans="1:9" ht="12.75">
      <c r="A1213" s="44"/>
      <c r="B1213" s="81"/>
      <c r="C1213" s="77" t="s">
        <v>64</v>
      </c>
      <c r="D1213" s="16">
        <f>SUM(D1214)</f>
        <v>170000</v>
      </c>
      <c r="E1213" s="16">
        <f>SUM(E1214)</f>
        <v>0</v>
      </c>
      <c r="F1213" s="16">
        <f>SUM(D1213:E1213)</f>
        <v>170000</v>
      </c>
      <c r="G1213" s="16">
        <f>SUM(G1214)</f>
        <v>10865</v>
      </c>
      <c r="H1213" s="16">
        <f>SUM(H1214)</f>
        <v>0</v>
      </c>
      <c r="I1213" s="16">
        <f>SUM(G1213:H1213)</f>
        <v>10865</v>
      </c>
    </row>
    <row r="1214" spans="1:9" ht="12.75">
      <c r="A1214" s="44"/>
      <c r="B1214" s="81"/>
      <c r="C1214" s="65" t="s">
        <v>66</v>
      </c>
      <c r="D1214" s="17">
        <f>SUM(D1216)</f>
        <v>170000</v>
      </c>
      <c r="E1214" s="17"/>
      <c r="F1214" s="17">
        <f>SUM(D1214:E1214)</f>
        <v>170000</v>
      </c>
      <c r="G1214" s="17">
        <f>SUM(G1216)</f>
        <v>10865</v>
      </c>
      <c r="H1214" s="17"/>
      <c r="I1214" s="17">
        <f>SUM(G1214:H1214)</f>
        <v>10865</v>
      </c>
    </row>
    <row r="1215" spans="1:9" ht="12.75" customHeight="1">
      <c r="A1215" s="44"/>
      <c r="B1215" s="81"/>
      <c r="C1215" s="65"/>
      <c r="D1215" s="17"/>
      <c r="E1215" s="17"/>
      <c r="F1215" s="17"/>
      <c r="G1215" s="17"/>
      <c r="H1215" s="17"/>
      <c r="I1215" s="17"/>
    </row>
    <row r="1216" spans="1:9" ht="12.75">
      <c r="A1216" s="44"/>
      <c r="B1216" s="81"/>
      <c r="C1216" s="77" t="s">
        <v>65</v>
      </c>
      <c r="D1216" s="16">
        <f>SUM(D1217:D1217)</f>
        <v>170000</v>
      </c>
      <c r="E1216" s="16">
        <f>SUM(E1217:E1217)</f>
        <v>0</v>
      </c>
      <c r="F1216" s="16">
        <f>SUM(D1216:E1216)</f>
        <v>170000</v>
      </c>
      <c r="G1216" s="16">
        <f>SUM(G1217:G1217)</f>
        <v>10865</v>
      </c>
      <c r="H1216" s="16">
        <f>SUM(H1217:H1217)</f>
        <v>0</v>
      </c>
      <c r="I1216" s="16">
        <f>SUM(G1216:H1216)</f>
        <v>10865</v>
      </c>
    </row>
    <row r="1217" spans="1:9" ht="12.75">
      <c r="A1217" s="44"/>
      <c r="B1217" s="81"/>
      <c r="C1217" s="65" t="s">
        <v>67</v>
      </c>
      <c r="D1217" s="17">
        <v>170000</v>
      </c>
      <c r="E1217" s="17"/>
      <c r="F1217" s="17">
        <f>SUM(D1217:E1217)</f>
        <v>170000</v>
      </c>
      <c r="G1217" s="17">
        <v>10865</v>
      </c>
      <c r="H1217" s="17"/>
      <c r="I1217" s="17">
        <f>SUM(G1217:H1217)</f>
        <v>10865</v>
      </c>
    </row>
    <row r="1218" spans="1:9" ht="12.75">
      <c r="A1218" s="44"/>
      <c r="B1218" s="81"/>
      <c r="C1218" s="65"/>
      <c r="D1218" s="17"/>
      <c r="E1218" s="17"/>
      <c r="F1218" s="17"/>
      <c r="G1218" s="17"/>
      <c r="H1218" s="17"/>
      <c r="I1218" s="17"/>
    </row>
    <row r="1219" spans="1:9" ht="12.75">
      <c r="A1219" s="82" t="s">
        <v>433</v>
      </c>
      <c r="B1219" s="83"/>
      <c r="C1219" s="77" t="s">
        <v>182</v>
      </c>
      <c r="D1219" s="17"/>
      <c r="E1219" s="17"/>
      <c r="F1219" s="17"/>
      <c r="G1219" s="17"/>
      <c r="H1219" s="17"/>
      <c r="I1219" s="17"/>
    </row>
    <row r="1220" spans="1:9" ht="12.75">
      <c r="A1220" s="45"/>
      <c r="B1220" s="81"/>
      <c r="C1220" s="77" t="s">
        <v>64</v>
      </c>
      <c r="D1220" s="16">
        <f>SUM(D1226)</f>
        <v>925000</v>
      </c>
      <c r="E1220" s="16">
        <f>SUM(E1226)</f>
        <v>0</v>
      </c>
      <c r="F1220" s="16">
        <f>SUM(D1220:E1220)</f>
        <v>925000</v>
      </c>
      <c r="G1220" s="16">
        <f>SUM(G1226)</f>
        <v>59118</v>
      </c>
      <c r="H1220" s="16">
        <f>SUM(H1226)</f>
        <v>0</v>
      </c>
      <c r="I1220" s="16">
        <f>SUM(G1220:H1220)</f>
        <v>59118</v>
      </c>
    </row>
    <row r="1221" spans="1:9" ht="12.75">
      <c r="A1221" s="45"/>
      <c r="B1221" s="81"/>
      <c r="C1221" s="77" t="s">
        <v>65</v>
      </c>
      <c r="D1221" s="16">
        <f>SUM(D1222:D1223)</f>
        <v>925000</v>
      </c>
      <c r="E1221" s="16">
        <f>SUM(E1222:E1222)</f>
        <v>0</v>
      </c>
      <c r="F1221" s="16">
        <f>SUM(D1221:E1221)</f>
        <v>925000</v>
      </c>
      <c r="G1221" s="16">
        <f>SUM(G1222:G1223)</f>
        <v>59118</v>
      </c>
      <c r="H1221" s="16">
        <f>SUM(H1222:H1222)</f>
        <v>0</v>
      </c>
      <c r="I1221" s="16">
        <f>SUM(G1221:H1221)</f>
        <v>59118</v>
      </c>
    </row>
    <row r="1222" spans="1:9" ht="12.75">
      <c r="A1222" s="45"/>
      <c r="B1222" s="81"/>
      <c r="C1222" s="65" t="s">
        <v>60</v>
      </c>
      <c r="D1222" s="17">
        <f>SUM(D1230)</f>
        <v>748000</v>
      </c>
      <c r="E1222" s="17">
        <f>SUM(E1230)</f>
        <v>0</v>
      </c>
      <c r="F1222" s="17">
        <f>SUM(D1222:E1222)</f>
        <v>748000</v>
      </c>
      <c r="G1222" s="17">
        <f>SUM(G1230)</f>
        <v>47806</v>
      </c>
      <c r="H1222" s="17">
        <f>SUM(H1230)</f>
        <v>0</v>
      </c>
      <c r="I1222" s="17">
        <f>SUM(G1222:H1222)</f>
        <v>47806</v>
      </c>
    </row>
    <row r="1223" spans="1:9" ht="12.75">
      <c r="A1223" s="45"/>
      <c r="B1223" s="81"/>
      <c r="C1223" s="65" t="s">
        <v>430</v>
      </c>
      <c r="D1223" s="17">
        <f>SUM(D1231)</f>
        <v>177000</v>
      </c>
      <c r="E1223" s="17"/>
      <c r="F1223" s="17">
        <f>SUM(D1223:E1223)</f>
        <v>177000</v>
      </c>
      <c r="G1223" s="17">
        <f>SUM(G1231)</f>
        <v>11312</v>
      </c>
      <c r="H1223" s="17"/>
      <c r="I1223" s="17">
        <f>SUM(G1223:H1223)</f>
        <v>11312</v>
      </c>
    </row>
    <row r="1224" spans="1:9" ht="12.75">
      <c r="A1224" s="82" t="s">
        <v>525</v>
      </c>
      <c r="B1224" s="81"/>
      <c r="C1224" s="77" t="s">
        <v>15</v>
      </c>
      <c r="D1224" s="16">
        <f>SUM(D1229)</f>
        <v>925000</v>
      </c>
      <c r="E1224" s="16">
        <f>SUM(E1229)</f>
        <v>0</v>
      </c>
      <c r="F1224" s="16">
        <f>SUM(D1224:E1224)</f>
        <v>925000</v>
      </c>
      <c r="G1224" s="16">
        <f>SUM(G1229)</f>
        <v>59118</v>
      </c>
      <c r="H1224" s="16">
        <f>SUM(H1229)</f>
        <v>0</v>
      </c>
      <c r="I1224" s="16">
        <f>SUM(G1224:H1224)</f>
        <v>59118</v>
      </c>
    </row>
    <row r="1225" spans="1:9" ht="25.5">
      <c r="A1225" s="89" t="s">
        <v>526</v>
      </c>
      <c r="B1225" s="88">
        <v>10702</v>
      </c>
      <c r="C1225" s="63" t="s">
        <v>549</v>
      </c>
      <c r="D1225" s="18"/>
      <c r="E1225" s="18"/>
      <c r="F1225" s="18"/>
      <c r="G1225" s="18"/>
      <c r="H1225" s="18"/>
      <c r="I1225" s="18"/>
    </row>
    <row r="1226" spans="1:9" ht="12.75">
      <c r="A1226" s="44"/>
      <c r="B1226" s="81"/>
      <c r="C1226" s="77" t="s">
        <v>64</v>
      </c>
      <c r="D1226" s="16">
        <f>SUM(D1227)</f>
        <v>925000</v>
      </c>
      <c r="E1226" s="16">
        <f>SUM(E1227)</f>
        <v>0</v>
      </c>
      <c r="F1226" s="16">
        <f>SUM(D1226:E1226)</f>
        <v>925000</v>
      </c>
      <c r="G1226" s="16">
        <f>SUM(G1227)</f>
        <v>59118</v>
      </c>
      <c r="H1226" s="16">
        <f>SUM(H1227)</f>
        <v>0</v>
      </c>
      <c r="I1226" s="16">
        <f>SUM(G1226:H1226)</f>
        <v>59118</v>
      </c>
    </row>
    <row r="1227" spans="1:9" ht="12.75">
      <c r="A1227" s="44"/>
      <c r="B1227" s="81"/>
      <c r="C1227" s="65" t="s">
        <v>66</v>
      </c>
      <c r="D1227" s="17">
        <f>SUM(D1229)</f>
        <v>925000</v>
      </c>
      <c r="E1227" s="17"/>
      <c r="F1227" s="17">
        <f>SUM(D1227:E1227)</f>
        <v>925000</v>
      </c>
      <c r="G1227" s="17">
        <f>SUM(G1229)</f>
        <v>59118</v>
      </c>
      <c r="H1227" s="17"/>
      <c r="I1227" s="17">
        <f>SUM(G1227:H1227)</f>
        <v>59118</v>
      </c>
    </row>
    <row r="1228" spans="1:9" ht="12.75" customHeight="1">
      <c r="A1228" s="44"/>
      <c r="B1228" s="81"/>
      <c r="C1228" s="65"/>
      <c r="D1228" s="17"/>
      <c r="E1228" s="17"/>
      <c r="F1228" s="17"/>
      <c r="G1228" s="17"/>
      <c r="H1228" s="17"/>
      <c r="I1228" s="17"/>
    </row>
    <row r="1229" spans="1:9" ht="12.75">
      <c r="A1229" s="44"/>
      <c r="B1229" s="81"/>
      <c r="C1229" s="77" t="s">
        <v>65</v>
      </c>
      <c r="D1229" s="16">
        <f>SUM(D1230:D1231)</f>
        <v>925000</v>
      </c>
      <c r="E1229" s="16">
        <f>SUM(E1230:E1230)</f>
        <v>0</v>
      </c>
      <c r="F1229" s="16">
        <f>SUM(D1229:E1229)</f>
        <v>925000</v>
      </c>
      <c r="G1229" s="16">
        <f>SUM(G1230:G1231)</f>
        <v>59118</v>
      </c>
      <c r="H1229" s="16">
        <f>SUM(H1230:H1230)</f>
        <v>0</v>
      </c>
      <c r="I1229" s="16">
        <f>SUM(G1229:H1229)</f>
        <v>59118</v>
      </c>
    </row>
    <row r="1230" spans="1:9" ht="12.75">
      <c r="A1230" s="44"/>
      <c r="B1230" s="81"/>
      <c r="C1230" s="65" t="s">
        <v>67</v>
      </c>
      <c r="D1230" s="17">
        <v>748000</v>
      </c>
      <c r="E1230" s="17"/>
      <c r="F1230" s="17">
        <f>SUM(D1230:E1230)</f>
        <v>748000</v>
      </c>
      <c r="G1230" s="17">
        <v>47806</v>
      </c>
      <c r="H1230" s="17"/>
      <c r="I1230" s="17">
        <f>SUM(G1230:H1230)</f>
        <v>47806</v>
      </c>
    </row>
    <row r="1231" spans="1:9" ht="12.75">
      <c r="A1231" s="44"/>
      <c r="B1231" s="81"/>
      <c r="C1231" s="65" t="s">
        <v>554</v>
      </c>
      <c r="D1231" s="17">
        <v>177000</v>
      </c>
      <c r="E1231" s="17"/>
      <c r="F1231" s="17">
        <f>SUM(D1231:E1231)</f>
        <v>177000</v>
      </c>
      <c r="G1231" s="17">
        <v>11312</v>
      </c>
      <c r="H1231" s="17"/>
      <c r="I1231" s="17">
        <f>SUM(G1231:H1231)</f>
        <v>11312</v>
      </c>
    </row>
    <row r="1232" spans="1:9" ht="12.75">
      <c r="A1232" s="44"/>
      <c r="B1232" s="81"/>
      <c r="C1232" s="65"/>
      <c r="D1232" s="17"/>
      <c r="E1232" s="17"/>
      <c r="F1232" s="17"/>
      <c r="G1232" s="17"/>
      <c r="H1232" s="17"/>
      <c r="I1232" s="17"/>
    </row>
    <row r="1233" spans="1:9" ht="12.75">
      <c r="A1233" s="91" t="s">
        <v>434</v>
      </c>
      <c r="B1233" s="83"/>
      <c r="C1233" s="77" t="s">
        <v>177</v>
      </c>
      <c r="D1233" s="16">
        <v>11000000</v>
      </c>
      <c r="E1233" s="16"/>
      <c r="F1233" s="16">
        <f>SUM(D1233:E1233)</f>
        <v>11000000</v>
      </c>
      <c r="G1233" s="16">
        <v>703028</v>
      </c>
      <c r="H1233" s="16"/>
      <c r="I1233" s="16">
        <f>SUM(G1233:H1233)</f>
        <v>703028</v>
      </c>
    </row>
    <row r="1234" spans="1:3" ht="12.75">
      <c r="A1234" s="92"/>
      <c r="B1234" s="93"/>
      <c r="C1234" s="78"/>
    </row>
    <row r="1235" spans="1:3" ht="12.75">
      <c r="A1235" s="92"/>
      <c r="B1235" s="93"/>
      <c r="C1235" s="78"/>
    </row>
    <row r="1236" spans="1:6" ht="12.75">
      <c r="A1236" s="94"/>
      <c r="B1236" s="93"/>
      <c r="C1236" s="23"/>
      <c r="D1236" s="4"/>
      <c r="E1236" s="4"/>
      <c r="F1236" s="4"/>
    </row>
    <row r="1237" spans="1:6" ht="12.75">
      <c r="A1237" s="95"/>
      <c r="B1237" s="96"/>
      <c r="C1237" s="24"/>
      <c r="D1237" s="5"/>
      <c r="E1237" s="5"/>
      <c r="F1237" s="5"/>
    </row>
    <row r="1238" spans="1:6" ht="12.75">
      <c r="A1238" s="27"/>
      <c r="B1238" s="93"/>
      <c r="C1238" s="23"/>
      <c r="D1238" s="4"/>
      <c r="E1238" s="4"/>
      <c r="F1238" s="4"/>
    </row>
    <row r="1239" spans="1:3" ht="12.75">
      <c r="A1239" s="27"/>
      <c r="B1239" s="93"/>
      <c r="C1239" s="78"/>
    </row>
    <row r="1240" spans="1:3" ht="12.75">
      <c r="A1240" s="27"/>
      <c r="B1240" s="93"/>
      <c r="C1240" s="78"/>
    </row>
    <row r="1241" spans="1:6" ht="12.75">
      <c r="A1241" s="27"/>
      <c r="B1241" s="93"/>
      <c r="C1241" s="23"/>
      <c r="D1241" s="4"/>
      <c r="E1241" s="4"/>
      <c r="F1241" s="4"/>
    </row>
    <row r="1242" spans="1:3" ht="12.75">
      <c r="A1242" s="27"/>
      <c r="B1242" s="93"/>
      <c r="C1242" s="78"/>
    </row>
    <row r="1243" spans="1:3" ht="12.75">
      <c r="A1243" s="27"/>
      <c r="B1243" s="93"/>
      <c r="C1243" s="78"/>
    </row>
    <row r="1244" spans="1:3" ht="12.75">
      <c r="A1244" s="27"/>
      <c r="B1244" s="93"/>
      <c r="C1244" s="78"/>
    </row>
    <row r="1245" spans="1:3" ht="12.75">
      <c r="A1245" s="27"/>
      <c r="B1245" s="93"/>
      <c r="C1245" s="78"/>
    </row>
    <row r="1246" spans="1:3" ht="12.75">
      <c r="A1246" s="27"/>
      <c r="B1246" s="93"/>
      <c r="C1246" s="78"/>
    </row>
    <row r="1247" spans="1:3" ht="12.75">
      <c r="A1247" s="27"/>
      <c r="B1247" s="93"/>
      <c r="C1247" s="78"/>
    </row>
    <row r="1248" spans="1:3" ht="12.75">
      <c r="A1248" s="27"/>
      <c r="B1248" s="93"/>
      <c r="C1248" s="78"/>
    </row>
    <row r="1249" spans="1:3" ht="12.75">
      <c r="A1249" s="27"/>
      <c r="B1249" s="93"/>
      <c r="C1249" s="78"/>
    </row>
    <row r="1250" spans="1:3" ht="12.75">
      <c r="A1250" s="27"/>
      <c r="B1250" s="93"/>
      <c r="C1250" s="78"/>
    </row>
    <row r="1251" spans="1:3" ht="12.75">
      <c r="A1251" s="27"/>
      <c r="B1251" s="93"/>
      <c r="C1251" s="78"/>
    </row>
    <row r="1252" spans="1:3" ht="12.75">
      <c r="A1252" s="27"/>
      <c r="B1252" s="93"/>
      <c r="C1252" s="78"/>
    </row>
    <row r="1253" spans="1:3" ht="12.75">
      <c r="A1253" s="27"/>
      <c r="B1253" s="93"/>
      <c r="C1253" s="78"/>
    </row>
    <row r="1254" spans="1:3" ht="12.75">
      <c r="A1254" s="27"/>
      <c r="B1254" s="93"/>
      <c r="C1254" s="78"/>
    </row>
    <row r="1255" spans="1:3" ht="12.75">
      <c r="A1255" s="27"/>
      <c r="B1255" s="93"/>
      <c r="C1255" s="78"/>
    </row>
    <row r="1256" spans="1:3" ht="12.75">
      <c r="A1256" s="27"/>
      <c r="B1256" s="93"/>
      <c r="C1256" s="78"/>
    </row>
    <row r="1257" spans="1:3" ht="12.75">
      <c r="A1257" s="27"/>
      <c r="B1257" s="93"/>
      <c r="C1257" s="78"/>
    </row>
    <row r="1258" spans="1:3" ht="12.75">
      <c r="A1258" s="27"/>
      <c r="B1258" s="93"/>
      <c r="C1258" s="78"/>
    </row>
    <row r="1259" spans="1:3" ht="12.75">
      <c r="A1259" s="27"/>
      <c r="B1259" s="93"/>
      <c r="C1259" s="78"/>
    </row>
    <row r="1260" spans="1:3" ht="12.75">
      <c r="A1260" s="27"/>
      <c r="B1260" s="93"/>
      <c r="C1260" s="78"/>
    </row>
    <row r="1261" spans="1:3" ht="12.75">
      <c r="A1261" s="27"/>
      <c r="B1261" s="93"/>
      <c r="C1261" s="78"/>
    </row>
    <row r="1262" spans="1:3" ht="12.75">
      <c r="A1262" s="27"/>
      <c r="B1262" s="93"/>
      <c r="C1262" s="78"/>
    </row>
    <row r="1263" spans="1:3" ht="12.75">
      <c r="A1263" s="27"/>
      <c r="B1263" s="93"/>
      <c r="C1263" s="78"/>
    </row>
    <row r="1264" spans="1:3" ht="12.75">
      <c r="A1264" s="27"/>
      <c r="B1264" s="93"/>
      <c r="C1264" s="78"/>
    </row>
    <row r="1265" spans="1:3" ht="12.75">
      <c r="A1265" s="27"/>
      <c r="B1265" s="93"/>
      <c r="C1265" s="78"/>
    </row>
    <row r="1266" spans="1:3" ht="12.75">
      <c r="A1266" s="27"/>
      <c r="B1266" s="93"/>
      <c r="C1266" s="78"/>
    </row>
    <row r="1267" spans="1:3" ht="12.75">
      <c r="A1267" s="27"/>
      <c r="B1267" s="93"/>
      <c r="C1267" s="78"/>
    </row>
    <row r="1268" spans="1:3" ht="12.75">
      <c r="A1268" s="27"/>
      <c r="B1268" s="93"/>
      <c r="C1268" s="78"/>
    </row>
    <row r="1269" spans="1:3" ht="12.75">
      <c r="A1269" s="27"/>
      <c r="B1269" s="93"/>
      <c r="C1269" s="78"/>
    </row>
    <row r="1270" spans="1:3" ht="12.75">
      <c r="A1270" s="27"/>
      <c r="B1270" s="93"/>
      <c r="C1270" s="78"/>
    </row>
    <row r="1271" spans="1:3" ht="12.75">
      <c r="A1271" s="27"/>
      <c r="B1271" s="93"/>
      <c r="C1271" s="78"/>
    </row>
    <row r="1272" spans="1:3" ht="12.75">
      <c r="A1272" s="27"/>
      <c r="B1272" s="93"/>
      <c r="C1272" s="78"/>
    </row>
    <row r="1273" spans="1:3" ht="12.75">
      <c r="A1273" s="27"/>
      <c r="B1273" s="93"/>
      <c r="C1273" s="78"/>
    </row>
    <row r="1274" spans="1:3" ht="12.75">
      <c r="A1274" s="27"/>
      <c r="B1274" s="93"/>
      <c r="C1274" s="78"/>
    </row>
    <row r="1275" spans="1:3" ht="12.75">
      <c r="A1275" s="27"/>
      <c r="B1275" s="93"/>
      <c r="C1275" s="78"/>
    </row>
    <row r="1276" spans="1:3" ht="12.75">
      <c r="A1276" s="27"/>
      <c r="B1276" s="93"/>
      <c r="C1276" s="78"/>
    </row>
    <row r="1277" spans="1:3" ht="12.75">
      <c r="A1277" s="27"/>
      <c r="B1277" s="93"/>
      <c r="C1277" s="78"/>
    </row>
    <row r="1278" spans="1:3" ht="12.75">
      <c r="A1278" s="27"/>
      <c r="B1278" s="93"/>
      <c r="C1278" s="78"/>
    </row>
    <row r="1279" spans="1:3" ht="12.75">
      <c r="A1279" s="27"/>
      <c r="B1279" s="93"/>
      <c r="C1279" s="78"/>
    </row>
    <row r="1280" spans="1:3" ht="12.75">
      <c r="A1280" s="27"/>
      <c r="B1280" s="93"/>
      <c r="C1280" s="78"/>
    </row>
    <row r="1281" spans="1:3" ht="12.75">
      <c r="A1281" s="27"/>
      <c r="B1281" s="93"/>
      <c r="C1281" s="78"/>
    </row>
    <row r="1282" spans="1:3" ht="12.75">
      <c r="A1282" s="27"/>
      <c r="B1282" s="93"/>
      <c r="C1282" s="78"/>
    </row>
    <row r="1283" spans="1:3" ht="12.75">
      <c r="A1283" s="27"/>
      <c r="B1283" s="93"/>
      <c r="C1283" s="78"/>
    </row>
    <row r="1284" spans="1:3" ht="12.75">
      <c r="A1284" s="27"/>
      <c r="B1284" s="93"/>
      <c r="C1284" s="78"/>
    </row>
    <row r="1285" spans="1:3" ht="12.75">
      <c r="A1285" s="27"/>
      <c r="B1285" s="93"/>
      <c r="C1285" s="78"/>
    </row>
    <row r="1286" spans="1:3" ht="12.75">
      <c r="A1286" s="27"/>
      <c r="B1286" s="93"/>
      <c r="C1286" s="78"/>
    </row>
    <row r="1287" spans="1:3" ht="12.75">
      <c r="A1287" s="27"/>
      <c r="B1287" s="93"/>
      <c r="C1287" s="78"/>
    </row>
    <row r="1288" ht="12.75">
      <c r="C1288" s="78"/>
    </row>
    <row r="1289" ht="12.75">
      <c r="C1289" s="78"/>
    </row>
    <row r="1290" ht="12.75">
      <c r="C1290" s="78"/>
    </row>
    <row r="1291" ht="12.75">
      <c r="C1291" s="78"/>
    </row>
    <row r="1292" ht="12.75">
      <c r="C1292" s="78"/>
    </row>
    <row r="1293" ht="12.75">
      <c r="C1293" s="78"/>
    </row>
    <row r="1294" ht="12.75">
      <c r="C1294" s="78"/>
    </row>
    <row r="1295" ht="12.75">
      <c r="C1295" s="78"/>
    </row>
    <row r="1296" ht="12.75">
      <c r="C1296" s="78"/>
    </row>
    <row r="1297" ht="12.75">
      <c r="C1297" s="78"/>
    </row>
    <row r="1298" ht="12.75">
      <c r="C1298" s="78"/>
    </row>
    <row r="1299" ht="12.75">
      <c r="C1299" s="78"/>
    </row>
    <row r="1300" ht="12.75">
      <c r="C1300" s="78"/>
    </row>
    <row r="1301" ht="12.75">
      <c r="C1301" s="78"/>
    </row>
    <row r="1302" ht="12.75">
      <c r="C1302" s="78"/>
    </row>
    <row r="1303" ht="12.75">
      <c r="C1303" s="78"/>
    </row>
    <row r="1304" ht="12.75">
      <c r="C1304" s="78"/>
    </row>
    <row r="1305" ht="12.75">
      <c r="C1305" s="78"/>
    </row>
    <row r="1306" ht="12.75">
      <c r="C1306" s="78"/>
    </row>
    <row r="1307" ht="12.75">
      <c r="C1307" s="78"/>
    </row>
    <row r="1308" ht="12.75">
      <c r="C1308" s="78"/>
    </row>
    <row r="1309" ht="12.75">
      <c r="C1309" s="78"/>
    </row>
    <row r="1310" ht="12.75">
      <c r="C1310" s="78"/>
    </row>
    <row r="1311" ht="12.75">
      <c r="C1311" s="78"/>
    </row>
    <row r="1312" ht="12.75">
      <c r="C1312" s="78"/>
    </row>
    <row r="1313" ht="12.75">
      <c r="C1313" s="78"/>
    </row>
    <row r="1314" ht="12.75">
      <c r="C1314" s="78"/>
    </row>
    <row r="1315" ht="12.75">
      <c r="C1315" s="78"/>
    </row>
    <row r="1316" ht="12.75">
      <c r="C1316" s="78"/>
    </row>
    <row r="1317" ht="12.75">
      <c r="C1317" s="78"/>
    </row>
    <row r="1318" ht="12.75">
      <c r="C1318" s="78"/>
    </row>
  </sheetData>
  <mergeCells count="4">
    <mergeCell ref="D4:F4"/>
    <mergeCell ref="G4:I4"/>
    <mergeCell ref="A1:I1"/>
    <mergeCell ref="A2:I2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 xml:space="preserve">&amp;RLisa 4
Tartu Linnavolikogu  ..12.2010. a 
määruse  nr ... juurde </oddHeader>
    <oddFooter>&amp;C&amp;P+8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3"/>
  <sheetViews>
    <sheetView showZeros="0" workbookViewId="0" topLeftCell="A1">
      <selection activeCell="F133" sqref="F133"/>
    </sheetView>
  </sheetViews>
  <sheetFormatPr defaultColWidth="9.140625" defaultRowHeight="12.75"/>
  <cols>
    <col min="1" max="1" width="6.28125" style="102" customWidth="1"/>
    <col min="2" max="2" width="35.140625" style="102" customWidth="1"/>
    <col min="3" max="4" width="9.57421875" style="100" bestFit="1" customWidth="1"/>
    <col min="5" max="5" width="9.57421875" style="101" bestFit="1" customWidth="1"/>
    <col min="6" max="6" width="8.7109375" style="101" bestFit="1" customWidth="1"/>
    <col min="7" max="7" width="10.00390625" style="102" bestFit="1" customWidth="1"/>
    <col min="8" max="8" width="8.7109375" style="102" bestFit="1" customWidth="1"/>
    <col min="9" max="16384" width="9.140625" style="102" customWidth="1"/>
  </cols>
  <sheetData>
    <row r="1" spans="1:2" ht="12.75">
      <c r="A1" s="99" t="s">
        <v>581</v>
      </c>
      <c r="B1" s="197">
        <v>15.6466</v>
      </c>
    </row>
    <row r="2" spans="1:8" ht="12.75" customHeight="1">
      <c r="A2" s="214" t="s">
        <v>752</v>
      </c>
      <c r="B2" s="214"/>
      <c r="C2" s="214"/>
      <c r="D2" s="214"/>
      <c r="E2" s="214"/>
      <c r="F2" s="214"/>
      <c r="G2" s="214"/>
      <c r="H2" s="214"/>
    </row>
    <row r="3" spans="2:4" ht="12.75">
      <c r="B3" s="104"/>
      <c r="C3" s="101"/>
      <c r="D3" s="101"/>
    </row>
    <row r="4" spans="1:8" ht="12.75">
      <c r="A4" s="104"/>
      <c r="B4" s="211"/>
      <c r="C4" s="203" t="s">
        <v>605</v>
      </c>
      <c r="D4" s="203"/>
      <c r="E4" s="202" t="s">
        <v>606</v>
      </c>
      <c r="F4" s="203" t="s">
        <v>605</v>
      </c>
      <c r="G4" s="203"/>
      <c r="H4" s="202" t="s">
        <v>606</v>
      </c>
    </row>
    <row r="5" spans="1:8" ht="25.5">
      <c r="A5" s="104"/>
      <c r="B5" s="212"/>
      <c r="C5" s="146" t="s">
        <v>607</v>
      </c>
      <c r="D5" s="147" t="s">
        <v>741</v>
      </c>
      <c r="E5" s="202"/>
      <c r="F5" s="146" t="s">
        <v>607</v>
      </c>
      <c r="G5" s="147" t="s">
        <v>741</v>
      </c>
      <c r="H5" s="202"/>
    </row>
    <row r="6" spans="2:8" ht="12.75">
      <c r="B6" s="213"/>
      <c r="C6" s="204" t="s">
        <v>580</v>
      </c>
      <c r="D6" s="204"/>
      <c r="E6" s="204"/>
      <c r="F6" s="204" t="s">
        <v>581</v>
      </c>
      <c r="G6" s="204"/>
      <c r="H6" s="204"/>
    </row>
    <row r="7" spans="2:8" ht="12.75">
      <c r="B7" s="145" t="s">
        <v>711</v>
      </c>
      <c r="C7" s="160">
        <f aca="true" t="shared" si="0" ref="C7:H7">SUM(C8,C16)</f>
        <v>282313266</v>
      </c>
      <c r="D7" s="160">
        <f t="shared" si="0"/>
        <v>103369433</v>
      </c>
      <c r="E7" s="160">
        <f t="shared" si="0"/>
        <v>385682699</v>
      </c>
      <c r="F7" s="160">
        <f t="shared" si="0"/>
        <v>18043108</v>
      </c>
      <c r="G7" s="160">
        <f t="shared" si="0"/>
        <v>6606512</v>
      </c>
      <c r="H7" s="196">
        <f t="shared" si="0"/>
        <v>24649620</v>
      </c>
    </row>
    <row r="8" spans="2:8" ht="16.5" customHeight="1">
      <c r="B8" s="119" t="s">
        <v>609</v>
      </c>
      <c r="C8" s="105">
        <f>SUM(C9:C15)</f>
        <v>103919263</v>
      </c>
      <c r="D8" s="105">
        <f>SUM(D9:D15)</f>
        <v>101369433</v>
      </c>
      <c r="E8" s="105">
        <f>SUM(E9:E15)</f>
        <v>205288696</v>
      </c>
      <c r="F8" s="111">
        <f>SUM(F9:F15)</f>
        <v>6641653</v>
      </c>
      <c r="G8" s="111">
        <f>SUM(G9:G15)</f>
        <v>6478688</v>
      </c>
      <c r="H8" s="111">
        <f>SUM(F8,G8)</f>
        <v>13120341</v>
      </c>
    </row>
    <row r="9" spans="2:8" ht="12.75">
      <c r="B9" s="120" t="s">
        <v>8</v>
      </c>
      <c r="C9" s="108">
        <f>SUM(C25)</f>
        <v>285000</v>
      </c>
      <c r="D9" s="108">
        <f>SUM(D25)</f>
        <v>0</v>
      </c>
      <c r="E9" s="108">
        <f>SUM(E25)</f>
        <v>285000</v>
      </c>
      <c r="F9" s="108">
        <f>SUM(F25)</f>
        <v>18215</v>
      </c>
      <c r="G9" s="108">
        <f>SUM(G25)</f>
        <v>0</v>
      </c>
      <c r="H9" s="109">
        <f aca="true" t="shared" si="1" ref="H9:H17">SUM(F9,G9)</f>
        <v>18215</v>
      </c>
    </row>
    <row r="10" spans="2:8" ht="12.75">
      <c r="B10" s="120" t="s">
        <v>10</v>
      </c>
      <c r="C10" s="108">
        <f>SUM(C40,C97,C100,C148)</f>
        <v>54941106</v>
      </c>
      <c r="D10" s="108">
        <f>SUM(D40,D97,D100,D148)</f>
        <v>34362433</v>
      </c>
      <c r="E10" s="108">
        <f>SUM(E40,E97,E100,E148)</f>
        <v>89303539</v>
      </c>
      <c r="F10" s="108">
        <f>SUM(F40,F97,F100,F148)</f>
        <v>3511378</v>
      </c>
      <c r="G10" s="108">
        <f>SUM(G40,G97,G100,G148)</f>
        <v>2196160</v>
      </c>
      <c r="H10" s="109">
        <f t="shared" si="1"/>
        <v>5707538</v>
      </c>
    </row>
    <row r="11" spans="2:8" ht="12.75">
      <c r="B11" s="120" t="s">
        <v>11</v>
      </c>
      <c r="C11" s="108">
        <f>SUM(C82)</f>
        <v>2466000</v>
      </c>
      <c r="D11" s="108">
        <f>SUM(D82)</f>
        <v>0</v>
      </c>
      <c r="E11" s="108">
        <f>SUM(E82)</f>
        <v>2466000</v>
      </c>
      <c r="F11" s="108">
        <f>SUM(F82)</f>
        <v>157606</v>
      </c>
      <c r="G11" s="108">
        <f>SUM(G82)</f>
        <v>0</v>
      </c>
      <c r="H11" s="109">
        <f t="shared" si="1"/>
        <v>157606</v>
      </c>
    </row>
    <row r="12" spans="2:8" ht="12.75">
      <c r="B12" s="120" t="s">
        <v>610</v>
      </c>
      <c r="C12" s="108">
        <f>SUM(C104,C88)</f>
        <v>3184157</v>
      </c>
      <c r="D12" s="108">
        <f>SUM(D104,D88)</f>
        <v>0</v>
      </c>
      <c r="E12" s="108">
        <f>SUM(E104,E88)</f>
        <v>3184157</v>
      </c>
      <c r="F12" s="108">
        <f>SUM(F104,F88)</f>
        <v>203504</v>
      </c>
      <c r="G12" s="108">
        <f>SUM(G104,G88)</f>
        <v>0</v>
      </c>
      <c r="H12" s="109">
        <f t="shared" si="1"/>
        <v>203504</v>
      </c>
    </row>
    <row r="13" spans="2:8" ht="12.75">
      <c r="B13" s="120" t="s">
        <v>611</v>
      </c>
      <c r="C13" s="108">
        <f>SUM(C28,C108,C151)</f>
        <v>29710000</v>
      </c>
      <c r="D13" s="108">
        <f>SUM(D28,D108,D151)</f>
        <v>8712000</v>
      </c>
      <c r="E13" s="108">
        <f>SUM(E28,E108,E151)</f>
        <v>38422000</v>
      </c>
      <c r="F13" s="108">
        <f>SUM(F28,F108,F151)</f>
        <v>1898817</v>
      </c>
      <c r="G13" s="108">
        <f>SUM(G28,G108,G151)</f>
        <v>556798</v>
      </c>
      <c r="H13" s="109">
        <f t="shared" si="1"/>
        <v>2455615</v>
      </c>
    </row>
    <row r="14" spans="2:8" ht="12.75">
      <c r="B14" s="120" t="s">
        <v>14</v>
      </c>
      <c r="C14" s="108">
        <f>SUM(C33,C122,C159)</f>
        <v>12756000</v>
      </c>
      <c r="D14" s="108">
        <f>SUM(D33,D122,D159)</f>
        <v>58155000</v>
      </c>
      <c r="E14" s="108">
        <f>SUM(E33,E122,E159)</f>
        <v>70911000</v>
      </c>
      <c r="F14" s="108">
        <f>SUM(F33,F122,F159)</f>
        <v>815256</v>
      </c>
      <c r="G14" s="108">
        <f>SUM(G33,G122,G159)</f>
        <v>3716782</v>
      </c>
      <c r="H14" s="109">
        <f t="shared" si="1"/>
        <v>4532038</v>
      </c>
    </row>
    <row r="15" spans="2:8" ht="12.75">
      <c r="B15" s="120" t="s">
        <v>15</v>
      </c>
      <c r="C15" s="108">
        <f>SUM(C140,C144,C163)</f>
        <v>577000</v>
      </c>
      <c r="D15" s="108">
        <f>SUM(D140,D144,D163)</f>
        <v>140000</v>
      </c>
      <c r="E15" s="108">
        <f>SUM(E140,E144,E163)</f>
        <v>717000</v>
      </c>
      <c r="F15" s="108">
        <f>SUM(F140,F144,F163)</f>
        <v>36877</v>
      </c>
      <c r="G15" s="108">
        <f>SUM(G140,G144,G163)</f>
        <v>8948</v>
      </c>
      <c r="H15" s="109">
        <f t="shared" si="1"/>
        <v>45825</v>
      </c>
    </row>
    <row r="16" spans="2:8" ht="17.25" customHeight="1">
      <c r="B16" s="114" t="s">
        <v>612</v>
      </c>
      <c r="C16" s="110">
        <f>SUM(C17)</f>
        <v>178394003</v>
      </c>
      <c r="D16" s="110">
        <f>SUM(D17)</f>
        <v>2000000</v>
      </c>
      <c r="E16" s="110">
        <f>SUM(E17)</f>
        <v>180394003</v>
      </c>
      <c r="F16" s="111">
        <f>ROUND(C16/$B$1,0)</f>
        <v>11401455</v>
      </c>
      <c r="G16" s="111">
        <f>SUM(G17)</f>
        <v>127824</v>
      </c>
      <c r="H16" s="111">
        <f t="shared" si="1"/>
        <v>11529279</v>
      </c>
    </row>
    <row r="17" spans="2:8" ht="12.75">
      <c r="B17" s="120" t="s">
        <v>8</v>
      </c>
      <c r="C17" s="108">
        <f>SUM(C183)</f>
        <v>178394003</v>
      </c>
      <c r="D17" s="108">
        <f>SUM(D183)</f>
        <v>2000000</v>
      </c>
      <c r="E17" s="108">
        <f>SUM(E183)</f>
        <v>180394003</v>
      </c>
      <c r="F17" s="112">
        <f>ROUND(C17/$B$1,0)</f>
        <v>11401455</v>
      </c>
      <c r="G17" s="112">
        <f>ROUND(D17/$B$1,0)+1</f>
        <v>127824</v>
      </c>
      <c r="H17" s="112">
        <f t="shared" si="1"/>
        <v>11529279</v>
      </c>
    </row>
    <row r="18" spans="2:6" ht="12.75">
      <c r="B18" s="121"/>
      <c r="C18" s="122"/>
      <c r="D18" s="122"/>
      <c r="E18" s="122"/>
      <c r="F18" s="123"/>
    </row>
    <row r="19" spans="2:6" ht="12.75">
      <c r="B19" s="210" t="s">
        <v>613</v>
      </c>
      <c r="C19" s="210"/>
      <c r="D19" s="210"/>
      <c r="E19" s="210"/>
      <c r="F19" s="113"/>
    </row>
    <row r="20" spans="2:6" ht="12.75">
      <c r="B20" s="113"/>
      <c r="C20" s="113"/>
      <c r="D20" s="113"/>
      <c r="E20" s="113"/>
      <c r="F20" s="113"/>
    </row>
    <row r="21" spans="1:8" ht="12.75">
      <c r="A21" s="205" t="s">
        <v>712</v>
      </c>
      <c r="B21" s="208" t="s">
        <v>713</v>
      </c>
      <c r="C21" s="203" t="s">
        <v>605</v>
      </c>
      <c r="D21" s="203"/>
      <c r="E21" s="202" t="s">
        <v>606</v>
      </c>
      <c r="F21" s="203" t="s">
        <v>605</v>
      </c>
      <c r="G21" s="203"/>
      <c r="H21" s="202" t="s">
        <v>606</v>
      </c>
    </row>
    <row r="22" spans="1:8" ht="25.5">
      <c r="A22" s="206"/>
      <c r="B22" s="206"/>
      <c r="C22" s="146" t="s">
        <v>607</v>
      </c>
      <c r="D22" s="147" t="s">
        <v>741</v>
      </c>
      <c r="E22" s="202"/>
      <c r="F22" s="146" t="s">
        <v>607</v>
      </c>
      <c r="G22" s="147" t="s">
        <v>741</v>
      </c>
      <c r="H22" s="202"/>
    </row>
    <row r="23" spans="1:8" ht="12.75">
      <c r="A23" s="207"/>
      <c r="B23" s="207"/>
      <c r="C23" s="204" t="s">
        <v>580</v>
      </c>
      <c r="D23" s="204"/>
      <c r="E23" s="204"/>
      <c r="F23" s="204" t="s">
        <v>581</v>
      </c>
      <c r="G23" s="204"/>
      <c r="H23" s="204"/>
    </row>
    <row r="24" spans="1:8" ht="21" customHeight="1">
      <c r="A24" s="149" t="s">
        <v>82</v>
      </c>
      <c r="B24" s="115" t="s">
        <v>70</v>
      </c>
      <c r="C24" s="110">
        <f>SUM(C25)</f>
        <v>285000</v>
      </c>
      <c r="D24" s="110"/>
      <c r="E24" s="106">
        <f>SUM(C24:D24)</f>
        <v>285000</v>
      </c>
      <c r="F24" s="110">
        <f>SUM(F25)</f>
        <v>18215</v>
      </c>
      <c r="G24" s="110"/>
      <c r="H24" s="110">
        <f>SUM(H25)</f>
        <v>18215</v>
      </c>
    </row>
    <row r="25" spans="1:8" ht="13.5">
      <c r="A25" s="126" t="s">
        <v>279</v>
      </c>
      <c r="B25" s="133" t="s">
        <v>8</v>
      </c>
      <c r="C25" s="150">
        <f>SUM(C26)</f>
        <v>285000</v>
      </c>
      <c r="D25" s="150"/>
      <c r="E25" s="106">
        <f>SUM(C25:D25)</f>
        <v>285000</v>
      </c>
      <c r="F25" s="110">
        <f>ROUND(C25/$B$1,0)</f>
        <v>18215</v>
      </c>
      <c r="G25" s="110"/>
      <c r="H25" s="110">
        <f>SUM(F25:G25)</f>
        <v>18215</v>
      </c>
    </row>
    <row r="26" spans="1:8" ht="12.75">
      <c r="A26" s="126"/>
      <c r="B26" s="131" t="s">
        <v>614</v>
      </c>
      <c r="C26" s="108">
        <v>285000</v>
      </c>
      <c r="D26" s="108"/>
      <c r="E26" s="151">
        <f>SUM(C26:D26)</f>
        <v>285000</v>
      </c>
      <c r="F26" s="110">
        <f>ROUND(C26/$B$1,0)</f>
        <v>18215</v>
      </c>
      <c r="G26" s="110"/>
      <c r="H26" s="108">
        <f aca="true" t="shared" si="2" ref="H26:H103">SUM(F26:G26)</f>
        <v>18215</v>
      </c>
    </row>
    <row r="27" spans="1:8" ht="12.75">
      <c r="A27" s="128" t="s">
        <v>412</v>
      </c>
      <c r="B27" s="115" t="s">
        <v>615</v>
      </c>
      <c r="C27" s="110">
        <f>SUM(C28)</f>
        <v>850000</v>
      </c>
      <c r="D27" s="108"/>
      <c r="E27" s="106">
        <f>SUM(E28)</f>
        <v>850000</v>
      </c>
      <c r="F27" s="110">
        <f>SUM(F28)</f>
        <v>54325</v>
      </c>
      <c r="G27" s="110"/>
      <c r="H27" s="110">
        <f>SUM(H28)</f>
        <v>54325</v>
      </c>
    </row>
    <row r="28" spans="1:8" ht="12.75">
      <c r="A28" s="128" t="s">
        <v>417</v>
      </c>
      <c r="B28" s="115" t="s">
        <v>611</v>
      </c>
      <c r="C28" s="110">
        <f>SUM(C29)</f>
        <v>850000</v>
      </c>
      <c r="D28" s="108"/>
      <c r="E28" s="106">
        <f>SUM(E29)</f>
        <v>850000</v>
      </c>
      <c r="F28" s="110">
        <f>ROUND(C28/$B$1,0)</f>
        <v>54325</v>
      </c>
      <c r="G28" s="110"/>
      <c r="H28" s="110">
        <f t="shared" si="2"/>
        <v>54325</v>
      </c>
    </row>
    <row r="29" spans="1:8" ht="12.75">
      <c r="A29" s="128" t="s">
        <v>418</v>
      </c>
      <c r="B29" s="115" t="s">
        <v>616</v>
      </c>
      <c r="C29" s="110">
        <f>SUM(C30:C31)</f>
        <v>850000</v>
      </c>
      <c r="D29" s="108"/>
      <c r="E29" s="106">
        <f>SUM(E30:E31)</f>
        <v>850000</v>
      </c>
      <c r="F29" s="110">
        <f>ROUND(C29/$B$1,0)</f>
        <v>54325</v>
      </c>
      <c r="G29" s="110"/>
      <c r="H29" s="110">
        <f t="shared" si="2"/>
        <v>54325</v>
      </c>
    </row>
    <row r="30" spans="1:8" ht="12.75">
      <c r="A30" s="126"/>
      <c r="B30" s="131" t="s">
        <v>617</v>
      </c>
      <c r="C30" s="108">
        <v>500000</v>
      </c>
      <c r="D30" s="108"/>
      <c r="E30" s="151">
        <f>SUM(C30:D30)</f>
        <v>500000</v>
      </c>
      <c r="F30" s="108">
        <f>ROUND(C30/$B$1,0)</f>
        <v>31956</v>
      </c>
      <c r="G30" s="110"/>
      <c r="H30" s="108">
        <f t="shared" si="2"/>
        <v>31956</v>
      </c>
    </row>
    <row r="31" spans="1:8" ht="12.75">
      <c r="A31" s="126"/>
      <c r="B31" s="131" t="s">
        <v>618</v>
      </c>
      <c r="C31" s="108">
        <v>350000</v>
      </c>
      <c r="D31" s="108"/>
      <c r="E31" s="151">
        <f>SUM(C31:D31)</f>
        <v>350000</v>
      </c>
      <c r="F31" s="108">
        <f>ROUND(C31/$B$1,0)</f>
        <v>22369</v>
      </c>
      <c r="G31" s="110"/>
      <c r="H31" s="108">
        <f t="shared" si="2"/>
        <v>22369</v>
      </c>
    </row>
    <row r="32" spans="1:8" ht="19.5" customHeight="1">
      <c r="A32" s="126" t="s">
        <v>204</v>
      </c>
      <c r="B32" s="115" t="s">
        <v>92</v>
      </c>
      <c r="C32" s="110">
        <f aca="true" t="shared" si="3" ref="C32:H32">SUM(C33)</f>
        <v>450000</v>
      </c>
      <c r="D32" s="110">
        <f t="shared" si="3"/>
        <v>58155000</v>
      </c>
      <c r="E32" s="106">
        <f t="shared" si="3"/>
        <v>58605000</v>
      </c>
      <c r="F32" s="110">
        <f t="shared" si="3"/>
        <v>28760</v>
      </c>
      <c r="G32" s="110">
        <f t="shared" si="3"/>
        <v>3716782</v>
      </c>
      <c r="H32" s="110">
        <f t="shared" si="3"/>
        <v>3745542</v>
      </c>
    </row>
    <row r="33" spans="1:8" ht="12.75">
      <c r="A33" s="126" t="s">
        <v>449</v>
      </c>
      <c r="B33" s="115" t="s">
        <v>14</v>
      </c>
      <c r="C33" s="110">
        <f aca="true" t="shared" si="4" ref="C33:H33">SUM(C34,C36)</f>
        <v>450000</v>
      </c>
      <c r="D33" s="110">
        <f t="shared" si="4"/>
        <v>58155000</v>
      </c>
      <c r="E33" s="106">
        <f t="shared" si="4"/>
        <v>58605000</v>
      </c>
      <c r="F33" s="110">
        <f t="shared" si="4"/>
        <v>28760</v>
      </c>
      <c r="G33" s="110">
        <f t="shared" si="4"/>
        <v>3716782</v>
      </c>
      <c r="H33" s="110">
        <f t="shared" si="4"/>
        <v>3745542</v>
      </c>
    </row>
    <row r="34" spans="1:8" ht="13.5">
      <c r="A34" s="126" t="s">
        <v>450</v>
      </c>
      <c r="B34" s="133" t="s">
        <v>619</v>
      </c>
      <c r="C34" s="110">
        <f>SUM(C35:C35)</f>
        <v>450000</v>
      </c>
      <c r="D34" s="110"/>
      <c r="E34" s="106">
        <f>SUM(C34:D34)</f>
        <v>450000</v>
      </c>
      <c r="F34" s="110">
        <f>ROUND(C34/$B$1,0)</f>
        <v>28760</v>
      </c>
      <c r="G34" s="110"/>
      <c r="H34" s="110">
        <f t="shared" si="2"/>
        <v>28760</v>
      </c>
    </row>
    <row r="35" spans="1:8" ht="12.75">
      <c r="A35" s="126"/>
      <c r="B35" s="131" t="s">
        <v>620</v>
      </c>
      <c r="C35" s="108">
        <v>450000</v>
      </c>
      <c r="D35" s="108"/>
      <c r="E35" s="151">
        <f>SUM(C35:D35)</f>
        <v>450000</v>
      </c>
      <c r="F35" s="108">
        <f>ROUND(C35/$B$1,0)</f>
        <v>28760</v>
      </c>
      <c r="G35" s="110"/>
      <c r="H35" s="108">
        <f t="shared" si="2"/>
        <v>28760</v>
      </c>
    </row>
    <row r="36" spans="1:8" ht="13.5">
      <c r="A36" s="128" t="s">
        <v>454</v>
      </c>
      <c r="B36" s="133" t="s">
        <v>621</v>
      </c>
      <c r="C36" s="110"/>
      <c r="D36" s="110">
        <f>SUM(D37:D38)</f>
        <v>58155000</v>
      </c>
      <c r="E36" s="106">
        <f>SUM(E37:E38)</f>
        <v>58155000</v>
      </c>
      <c r="F36" s="110">
        <f>ROUND(C36/$B$1,0)</f>
        <v>0</v>
      </c>
      <c r="G36" s="110">
        <f>ROUND(D36/$B$1,0)</f>
        <v>3716782</v>
      </c>
      <c r="H36" s="110">
        <f t="shared" si="2"/>
        <v>3716782</v>
      </c>
    </row>
    <row r="37" spans="1:8" ht="18" customHeight="1">
      <c r="A37" s="126"/>
      <c r="B37" s="131" t="s">
        <v>622</v>
      </c>
      <c r="C37" s="108"/>
      <c r="D37" s="108">
        <v>55255000</v>
      </c>
      <c r="E37" s="151">
        <f>SUM(D37)</f>
        <v>55255000</v>
      </c>
      <c r="F37" s="108">
        <f>ROUND(C37/$B$1,0)</f>
        <v>0</v>
      </c>
      <c r="G37" s="108">
        <f>ROUND(D37/$B$1,0)</f>
        <v>3531438</v>
      </c>
      <c r="H37" s="108">
        <f t="shared" si="2"/>
        <v>3531438</v>
      </c>
    </row>
    <row r="38" spans="1:8" ht="25.5">
      <c r="A38" s="126"/>
      <c r="B38" s="131" t="s">
        <v>623</v>
      </c>
      <c r="C38" s="108"/>
      <c r="D38" s="108">
        <f>2500000+400000</f>
        <v>2900000</v>
      </c>
      <c r="E38" s="151">
        <f>SUM(C38:D38)</f>
        <v>2900000</v>
      </c>
      <c r="F38" s="108">
        <f>ROUND(C38/$B$1,0)</f>
        <v>0</v>
      </c>
      <c r="G38" s="108">
        <f>ROUND(D38/$B$1,0)</f>
        <v>185344</v>
      </c>
      <c r="H38" s="108">
        <f t="shared" si="2"/>
        <v>185344</v>
      </c>
    </row>
    <row r="39" spans="1:8" ht="24" customHeight="1">
      <c r="A39" s="126" t="s">
        <v>206</v>
      </c>
      <c r="B39" s="195" t="s">
        <v>121</v>
      </c>
      <c r="C39" s="110">
        <f>SUM(C40,C82,C88)</f>
        <v>52291263</v>
      </c>
      <c r="D39" s="110">
        <f>SUM(D40,D82,D88)</f>
        <v>34362433</v>
      </c>
      <c r="E39" s="106">
        <f>SUM(E40,E82,E88)</f>
        <v>86653696</v>
      </c>
      <c r="F39" s="106">
        <f>SUM(F40,F82,F88)</f>
        <v>3342021</v>
      </c>
      <c r="G39" s="106">
        <f>SUM(G40,G82,G88)</f>
        <v>2196160</v>
      </c>
      <c r="H39" s="110">
        <f t="shared" si="2"/>
        <v>5538181</v>
      </c>
    </row>
    <row r="40" spans="1:8" ht="12.75">
      <c r="A40" s="126" t="s">
        <v>300</v>
      </c>
      <c r="B40" s="195" t="s">
        <v>10</v>
      </c>
      <c r="C40" s="110">
        <f>SUM(C41,C80)</f>
        <v>48041106</v>
      </c>
      <c r="D40" s="110">
        <f>SUM(D41,D80)</f>
        <v>34362433</v>
      </c>
      <c r="E40" s="106">
        <f>SUM(E41,E80)</f>
        <v>82403539</v>
      </c>
      <c r="F40" s="106">
        <f>SUM(F41,F80)</f>
        <v>3070387</v>
      </c>
      <c r="G40" s="106">
        <f>SUM(G41,G80)</f>
        <v>2196160</v>
      </c>
      <c r="H40" s="110">
        <f t="shared" si="2"/>
        <v>5266547</v>
      </c>
    </row>
    <row r="41" spans="1:8" ht="12.75">
      <c r="A41" s="126" t="s">
        <v>301</v>
      </c>
      <c r="B41" s="195" t="s">
        <v>624</v>
      </c>
      <c r="C41" s="110">
        <f>SUM(C42,C49,C50,C65,C69,C70,C73,C75)</f>
        <v>45041106</v>
      </c>
      <c r="D41" s="110">
        <f>SUM(D42,D49,D50,D65,D69,D70,D73,D75)</f>
        <v>17362433</v>
      </c>
      <c r="E41" s="106">
        <f aca="true" t="shared" si="5" ref="E41:E50">SUM(C41:D41)</f>
        <v>62403539</v>
      </c>
      <c r="F41" s="110">
        <f>SUM(F42,F49,F50,F65,F69,F70,F73,F75)</f>
        <v>2878652</v>
      </c>
      <c r="G41" s="110">
        <f>SUM(G42,G49,G50,G65,G69,G70,G73,G75)</f>
        <v>1109662</v>
      </c>
      <c r="H41" s="110">
        <f t="shared" si="2"/>
        <v>3988314</v>
      </c>
    </row>
    <row r="42" spans="1:8" ht="12.75">
      <c r="A42" s="126"/>
      <c r="B42" s="195" t="s">
        <v>625</v>
      </c>
      <c r="C42" s="110">
        <f>SUM(C43:C48)</f>
        <v>25959367</v>
      </c>
      <c r="D42" s="110">
        <f>SUM(D44:D48)</f>
        <v>17362433</v>
      </c>
      <c r="E42" s="106">
        <f t="shared" si="5"/>
        <v>43321800</v>
      </c>
      <c r="F42" s="110">
        <f>SUM(F43:F48)</f>
        <v>1659107</v>
      </c>
      <c r="G42" s="110">
        <f>ROUND(D42/$B$1,0)</f>
        <v>1109662</v>
      </c>
      <c r="H42" s="110">
        <f t="shared" si="2"/>
        <v>2768769</v>
      </c>
    </row>
    <row r="43" spans="1:8" ht="12.75">
      <c r="A43" s="126"/>
      <c r="B43" s="130" t="s">
        <v>626</v>
      </c>
      <c r="C43" s="108">
        <v>15000000</v>
      </c>
      <c r="D43" s="110"/>
      <c r="E43" s="151">
        <f t="shared" si="5"/>
        <v>15000000</v>
      </c>
      <c r="F43" s="108">
        <f aca="true" t="shared" si="6" ref="F43:F50">ROUND(C43/$B$1,0)</f>
        <v>958675</v>
      </c>
      <c r="G43" s="110"/>
      <c r="H43" s="108">
        <f t="shared" si="2"/>
        <v>958675</v>
      </c>
    </row>
    <row r="44" spans="1:8" ht="25.5">
      <c r="A44" s="126"/>
      <c r="B44" s="130" t="s">
        <v>627</v>
      </c>
      <c r="C44" s="108">
        <v>4735611</v>
      </c>
      <c r="D44" s="108">
        <v>17362433</v>
      </c>
      <c r="E44" s="151">
        <f t="shared" si="5"/>
        <v>22098044</v>
      </c>
      <c r="F44" s="108">
        <f t="shared" si="6"/>
        <v>302661</v>
      </c>
      <c r="G44" s="108">
        <f>ROUND(D44/$B$1,0)</f>
        <v>1109662</v>
      </c>
      <c r="H44" s="108">
        <f t="shared" si="2"/>
        <v>1412323</v>
      </c>
    </row>
    <row r="45" spans="1:8" ht="12.75">
      <c r="A45" s="126"/>
      <c r="B45" s="130" t="s">
        <v>742</v>
      </c>
      <c r="C45" s="108">
        <v>2723756</v>
      </c>
      <c r="D45" s="108"/>
      <c r="E45" s="151">
        <f t="shared" si="5"/>
        <v>2723756</v>
      </c>
      <c r="F45" s="108">
        <f t="shared" si="6"/>
        <v>174080</v>
      </c>
      <c r="G45" s="110"/>
      <c r="H45" s="108">
        <f t="shared" si="2"/>
        <v>174080</v>
      </c>
    </row>
    <row r="46" spans="1:8" ht="12.75">
      <c r="A46" s="126"/>
      <c r="B46" s="130" t="s">
        <v>628</v>
      </c>
      <c r="C46" s="108">
        <v>1500000</v>
      </c>
      <c r="D46" s="108"/>
      <c r="E46" s="151">
        <f t="shared" si="5"/>
        <v>1500000</v>
      </c>
      <c r="F46" s="108">
        <f t="shared" si="6"/>
        <v>95867</v>
      </c>
      <c r="G46" s="110"/>
      <c r="H46" s="108">
        <f t="shared" si="2"/>
        <v>95867</v>
      </c>
    </row>
    <row r="47" spans="1:8" ht="12.75">
      <c r="A47" s="126"/>
      <c r="B47" s="130" t="s">
        <v>629</v>
      </c>
      <c r="C47" s="108">
        <v>1000000</v>
      </c>
      <c r="D47" s="108"/>
      <c r="E47" s="151">
        <f t="shared" si="5"/>
        <v>1000000</v>
      </c>
      <c r="F47" s="108">
        <f t="shared" si="6"/>
        <v>63912</v>
      </c>
      <c r="G47" s="110"/>
      <c r="H47" s="108">
        <f t="shared" si="2"/>
        <v>63912</v>
      </c>
    </row>
    <row r="48" spans="1:8" ht="12.75">
      <c r="A48" s="126"/>
      <c r="B48" s="130" t="s">
        <v>630</v>
      </c>
      <c r="C48" s="108">
        <v>1000000</v>
      </c>
      <c r="D48" s="108"/>
      <c r="E48" s="151">
        <f t="shared" si="5"/>
        <v>1000000</v>
      </c>
      <c r="F48" s="108">
        <f t="shared" si="6"/>
        <v>63912</v>
      </c>
      <c r="G48" s="110"/>
      <c r="H48" s="108">
        <f t="shared" si="2"/>
        <v>63912</v>
      </c>
    </row>
    <row r="49" spans="1:8" ht="12.75">
      <c r="A49" s="126"/>
      <c r="B49" s="195" t="s">
        <v>631</v>
      </c>
      <c r="C49" s="110">
        <v>1000000</v>
      </c>
      <c r="D49" s="108"/>
      <c r="E49" s="106">
        <f t="shared" si="5"/>
        <v>1000000</v>
      </c>
      <c r="F49" s="110">
        <f t="shared" si="6"/>
        <v>63912</v>
      </c>
      <c r="G49" s="110"/>
      <c r="H49" s="110">
        <f t="shared" si="2"/>
        <v>63912</v>
      </c>
    </row>
    <row r="50" spans="1:8" ht="12.75">
      <c r="A50" s="126"/>
      <c r="B50" s="195" t="s">
        <v>632</v>
      </c>
      <c r="C50" s="110">
        <f>6500000+823000</f>
        <v>7323000</v>
      </c>
      <c r="D50" s="108"/>
      <c r="E50" s="106">
        <f t="shared" si="5"/>
        <v>7323000</v>
      </c>
      <c r="F50" s="110">
        <f t="shared" si="6"/>
        <v>468025</v>
      </c>
      <c r="G50" s="110"/>
      <c r="H50" s="110">
        <f t="shared" si="2"/>
        <v>468025</v>
      </c>
    </row>
    <row r="51" spans="1:8" ht="12.75">
      <c r="A51" s="126"/>
      <c r="B51" s="130" t="s">
        <v>758</v>
      </c>
      <c r="C51" s="108"/>
      <c r="D51" s="108"/>
      <c r="E51" s="151"/>
      <c r="F51" s="110"/>
      <c r="G51" s="110"/>
      <c r="H51" s="108"/>
    </row>
    <row r="52" spans="1:8" ht="12.75">
      <c r="A52" s="126"/>
      <c r="B52" s="130" t="s">
        <v>633</v>
      </c>
      <c r="C52" s="108"/>
      <c r="D52" s="108"/>
      <c r="E52" s="151"/>
      <c r="F52" s="110"/>
      <c r="G52" s="110"/>
      <c r="H52" s="108"/>
    </row>
    <row r="53" spans="1:8" ht="12.75">
      <c r="A53" s="126"/>
      <c r="B53" s="130" t="s">
        <v>635</v>
      </c>
      <c r="C53" s="108"/>
      <c r="D53" s="108"/>
      <c r="E53" s="151"/>
      <c r="F53" s="110"/>
      <c r="G53" s="110"/>
      <c r="H53" s="108"/>
    </row>
    <row r="54" spans="1:8" ht="12.75">
      <c r="A54" s="126"/>
      <c r="B54" s="130" t="s">
        <v>761</v>
      </c>
      <c r="C54" s="108"/>
      <c r="D54" s="108"/>
      <c r="E54" s="151"/>
      <c r="F54" s="110"/>
      <c r="G54" s="110"/>
      <c r="H54" s="108"/>
    </row>
    <row r="55" spans="1:8" ht="12.75">
      <c r="A55" s="126"/>
      <c r="B55" s="130" t="s">
        <v>753</v>
      </c>
      <c r="C55" s="108"/>
      <c r="D55" s="108"/>
      <c r="E55" s="151"/>
      <c r="F55" s="110"/>
      <c r="G55" s="110"/>
      <c r="H55" s="108"/>
    </row>
    <row r="56" spans="1:8" ht="12.75">
      <c r="A56" s="126"/>
      <c r="B56" s="130" t="s">
        <v>634</v>
      </c>
      <c r="C56" s="108"/>
      <c r="D56" s="108"/>
      <c r="E56" s="151"/>
      <c r="F56" s="110"/>
      <c r="G56" s="110"/>
      <c r="H56" s="108"/>
    </row>
    <row r="57" spans="1:8" ht="12.75">
      <c r="A57" s="126"/>
      <c r="B57" s="130" t="s">
        <v>764</v>
      </c>
      <c r="C57" s="108"/>
      <c r="D57" s="108"/>
      <c r="E57" s="151"/>
      <c r="F57" s="110"/>
      <c r="G57" s="110"/>
      <c r="H57" s="108"/>
    </row>
    <row r="58" spans="1:8" ht="12.75">
      <c r="A58" s="126"/>
      <c r="B58" s="130" t="s">
        <v>756</v>
      </c>
      <c r="C58" s="108"/>
      <c r="D58" s="108"/>
      <c r="E58" s="151"/>
      <c r="F58" s="110"/>
      <c r="G58" s="110"/>
      <c r="H58" s="108"/>
    </row>
    <row r="59" spans="1:8" ht="12.75">
      <c r="A59" s="126"/>
      <c r="B59" s="130" t="s">
        <v>763</v>
      </c>
      <c r="C59" s="108"/>
      <c r="D59" s="108"/>
      <c r="E59" s="151"/>
      <c r="F59" s="110"/>
      <c r="G59" s="110"/>
      <c r="H59" s="108"/>
    </row>
    <row r="60" spans="1:8" ht="12.75">
      <c r="A60" s="126"/>
      <c r="B60" s="130" t="s">
        <v>759</v>
      </c>
      <c r="C60" s="108"/>
      <c r="D60" s="108"/>
      <c r="E60" s="151"/>
      <c r="F60" s="110"/>
      <c r="G60" s="110"/>
      <c r="H60" s="108"/>
    </row>
    <row r="61" spans="1:8" ht="12.75">
      <c r="A61" s="126"/>
      <c r="B61" s="130" t="s">
        <v>755</v>
      </c>
      <c r="C61" s="108"/>
      <c r="D61" s="108"/>
      <c r="E61" s="151"/>
      <c r="F61" s="110"/>
      <c r="G61" s="110"/>
      <c r="H61" s="108"/>
    </row>
    <row r="62" spans="1:8" ht="12.75">
      <c r="A62" s="126"/>
      <c r="B62" s="130" t="s">
        <v>754</v>
      </c>
      <c r="C62" s="108"/>
      <c r="D62" s="108"/>
      <c r="E62" s="151"/>
      <c r="F62" s="110"/>
      <c r="G62" s="110"/>
      <c r="H62" s="108"/>
    </row>
    <row r="63" spans="1:8" ht="12.75">
      <c r="A63" s="126"/>
      <c r="B63" s="130" t="s">
        <v>760</v>
      </c>
      <c r="C63" s="108"/>
      <c r="D63" s="108"/>
      <c r="E63" s="151"/>
      <c r="F63" s="110"/>
      <c r="G63" s="110"/>
      <c r="H63" s="108"/>
    </row>
    <row r="64" spans="1:8" ht="12.75">
      <c r="A64" s="126"/>
      <c r="B64" s="130" t="s">
        <v>762</v>
      </c>
      <c r="C64" s="108"/>
      <c r="D64" s="108"/>
      <c r="E64" s="151"/>
      <c r="F64" s="110"/>
      <c r="G64" s="110"/>
      <c r="H64" s="108"/>
    </row>
    <row r="65" spans="1:8" ht="12.75">
      <c r="A65" s="126"/>
      <c r="B65" s="195" t="s">
        <v>738</v>
      </c>
      <c r="C65" s="110">
        <v>800000</v>
      </c>
      <c r="D65" s="110">
        <f>SUM(D66:D68)</f>
        <v>0</v>
      </c>
      <c r="E65" s="106">
        <f>SUM(C65:D65)</f>
        <v>800000</v>
      </c>
      <c r="F65" s="110">
        <f>ROUND(C65/$B$1,0)</f>
        <v>51129</v>
      </c>
      <c r="G65" s="110"/>
      <c r="H65" s="110">
        <f>SUM(F65:G65)</f>
        <v>51129</v>
      </c>
    </row>
    <row r="66" spans="1:8" ht="12.75">
      <c r="A66" s="126"/>
      <c r="B66" s="130" t="s">
        <v>757</v>
      </c>
      <c r="C66" s="108"/>
      <c r="D66" s="108"/>
      <c r="E66" s="151"/>
      <c r="F66" s="110">
        <f>ROUND(C66/$B$1,0)</f>
        <v>0</v>
      </c>
      <c r="G66" s="110"/>
      <c r="H66" s="108"/>
    </row>
    <row r="67" spans="1:8" ht="12.75">
      <c r="A67" s="126"/>
      <c r="B67" s="130" t="s">
        <v>740</v>
      </c>
      <c r="C67" s="108"/>
      <c r="D67" s="108"/>
      <c r="E67" s="151"/>
      <c r="F67" s="110">
        <f>ROUND(C67/$B$1,0)</f>
        <v>0</v>
      </c>
      <c r="G67" s="110"/>
      <c r="H67" s="108"/>
    </row>
    <row r="68" spans="1:8" ht="12.75">
      <c r="A68" s="126"/>
      <c r="B68" s="130" t="s">
        <v>739</v>
      </c>
      <c r="C68" s="108"/>
      <c r="D68" s="108"/>
      <c r="E68" s="151"/>
      <c r="F68" s="110">
        <f>ROUND(C68/$B$1,0)</f>
        <v>0</v>
      </c>
      <c r="G68" s="110"/>
      <c r="H68" s="108"/>
    </row>
    <row r="69" spans="1:8" ht="12.75">
      <c r="A69" s="126"/>
      <c r="B69" s="195" t="s">
        <v>636</v>
      </c>
      <c r="C69" s="110">
        <v>2000000</v>
      </c>
      <c r="D69" s="110"/>
      <c r="E69" s="106">
        <f>SUM(C69:D69)</f>
        <v>2000000</v>
      </c>
      <c r="F69" s="110">
        <f aca="true" t="shared" si="7" ref="F69:F81">ROUND(C69/$B$1,0)</f>
        <v>127823</v>
      </c>
      <c r="G69" s="110"/>
      <c r="H69" s="110">
        <f t="shared" si="2"/>
        <v>127823</v>
      </c>
    </row>
    <row r="70" spans="1:8" ht="12.75">
      <c r="A70" s="126"/>
      <c r="B70" s="195" t="s">
        <v>637</v>
      </c>
      <c r="C70" s="110">
        <f>SUM(C71:C72)</f>
        <v>1400000</v>
      </c>
      <c r="D70" s="110"/>
      <c r="E70" s="106">
        <f>SUM(C70:D70)</f>
        <v>1400000</v>
      </c>
      <c r="F70" s="110">
        <f t="shared" si="7"/>
        <v>89476</v>
      </c>
      <c r="G70" s="110"/>
      <c r="H70" s="110">
        <f t="shared" si="2"/>
        <v>89476</v>
      </c>
    </row>
    <row r="71" spans="1:8" ht="12.75">
      <c r="A71" s="126"/>
      <c r="B71" s="130" t="s">
        <v>638</v>
      </c>
      <c r="C71" s="108">
        <v>1100000</v>
      </c>
      <c r="D71" s="108"/>
      <c r="E71" s="152">
        <f>SUM(C71:D71)</f>
        <v>1100000</v>
      </c>
      <c r="F71" s="108">
        <f t="shared" si="7"/>
        <v>70303</v>
      </c>
      <c r="G71" s="110"/>
      <c r="H71" s="108">
        <f t="shared" si="2"/>
        <v>70303</v>
      </c>
    </row>
    <row r="72" spans="1:8" ht="12.75">
      <c r="A72" s="126"/>
      <c r="B72" s="130" t="s">
        <v>639</v>
      </c>
      <c r="C72" s="108">
        <v>300000</v>
      </c>
      <c r="D72" s="108"/>
      <c r="E72" s="152">
        <f>SUM(C72:D72)</f>
        <v>300000</v>
      </c>
      <c r="F72" s="108">
        <f t="shared" si="7"/>
        <v>19173</v>
      </c>
      <c r="G72" s="110"/>
      <c r="H72" s="108">
        <f t="shared" si="2"/>
        <v>19173</v>
      </c>
    </row>
    <row r="73" spans="1:8" ht="12.75">
      <c r="A73" s="126"/>
      <c r="B73" s="195" t="s">
        <v>640</v>
      </c>
      <c r="C73" s="110">
        <f>SUM(C74)</f>
        <v>500000</v>
      </c>
      <c r="D73" s="110"/>
      <c r="E73" s="106">
        <f>SUM(E74)</f>
        <v>500000</v>
      </c>
      <c r="F73" s="110">
        <f t="shared" si="7"/>
        <v>31956</v>
      </c>
      <c r="G73" s="110"/>
      <c r="H73" s="110">
        <f t="shared" si="2"/>
        <v>31956</v>
      </c>
    </row>
    <row r="74" spans="1:8" ht="12.75">
      <c r="A74" s="126"/>
      <c r="B74" s="130" t="s">
        <v>641</v>
      </c>
      <c r="C74" s="108">
        <v>500000</v>
      </c>
      <c r="D74" s="108"/>
      <c r="E74" s="152">
        <f>SUM(C74:D74)</f>
        <v>500000</v>
      </c>
      <c r="F74" s="108">
        <f t="shared" si="7"/>
        <v>31956</v>
      </c>
      <c r="G74" s="110"/>
      <c r="H74" s="108">
        <f t="shared" si="2"/>
        <v>31956</v>
      </c>
    </row>
    <row r="75" spans="1:8" ht="25.5">
      <c r="A75" s="126"/>
      <c r="B75" s="195" t="s">
        <v>642</v>
      </c>
      <c r="C75" s="110">
        <f>SUM(C76:C79)</f>
        <v>6058739</v>
      </c>
      <c r="D75" s="110"/>
      <c r="E75" s="106">
        <f>SUM(E76:E79)</f>
        <v>6058739</v>
      </c>
      <c r="F75" s="110">
        <f t="shared" si="7"/>
        <v>387224</v>
      </c>
      <c r="G75" s="110"/>
      <c r="H75" s="110">
        <f t="shared" si="2"/>
        <v>387224</v>
      </c>
    </row>
    <row r="76" spans="1:8" ht="12.75">
      <c r="A76" s="126"/>
      <c r="B76" s="130" t="s">
        <v>643</v>
      </c>
      <c r="C76" s="108">
        <v>486000</v>
      </c>
      <c r="D76" s="108"/>
      <c r="E76" s="151">
        <f aca="true" t="shared" si="8" ref="E76:E81">SUM(C76:D76)</f>
        <v>486000</v>
      </c>
      <c r="F76" s="108">
        <f t="shared" si="7"/>
        <v>31061</v>
      </c>
      <c r="G76" s="110"/>
      <c r="H76" s="108">
        <f t="shared" si="2"/>
        <v>31061</v>
      </c>
    </row>
    <row r="77" spans="1:8" ht="12.75">
      <c r="A77" s="126"/>
      <c r="B77" s="130" t="s">
        <v>644</v>
      </c>
      <c r="C77" s="108">
        <v>425250</v>
      </c>
      <c r="D77" s="108"/>
      <c r="E77" s="151">
        <f t="shared" si="8"/>
        <v>425250</v>
      </c>
      <c r="F77" s="108">
        <f t="shared" si="7"/>
        <v>27178</v>
      </c>
      <c r="G77" s="110"/>
      <c r="H77" s="108">
        <f t="shared" si="2"/>
        <v>27178</v>
      </c>
    </row>
    <row r="78" spans="1:8" ht="12.75">
      <c r="A78" s="126"/>
      <c r="B78" s="130" t="s">
        <v>645</v>
      </c>
      <c r="C78" s="108">
        <v>4587489</v>
      </c>
      <c r="D78" s="108"/>
      <c r="E78" s="151">
        <f t="shared" si="8"/>
        <v>4587489</v>
      </c>
      <c r="F78" s="108">
        <f t="shared" si="7"/>
        <v>293194</v>
      </c>
      <c r="G78" s="110"/>
      <c r="H78" s="108">
        <f t="shared" si="2"/>
        <v>293194</v>
      </c>
    </row>
    <row r="79" spans="1:8" ht="12.75">
      <c r="A79" s="126"/>
      <c r="B79" s="130" t="s">
        <v>646</v>
      </c>
      <c r="C79" s="108">
        <v>560000</v>
      </c>
      <c r="D79" s="108"/>
      <c r="E79" s="151">
        <f t="shared" si="8"/>
        <v>560000</v>
      </c>
      <c r="F79" s="108">
        <f t="shared" si="7"/>
        <v>35791</v>
      </c>
      <c r="G79" s="110"/>
      <c r="H79" s="108">
        <f t="shared" si="2"/>
        <v>35791</v>
      </c>
    </row>
    <row r="80" spans="1:8" ht="12.75">
      <c r="A80" s="126" t="s">
        <v>470</v>
      </c>
      <c r="B80" s="115" t="s">
        <v>125</v>
      </c>
      <c r="C80" s="110">
        <f>SUM(C81)</f>
        <v>3000000</v>
      </c>
      <c r="D80" s="108">
        <f>SUM(D81)</f>
        <v>17000000</v>
      </c>
      <c r="E80" s="106">
        <f t="shared" si="8"/>
        <v>20000000</v>
      </c>
      <c r="F80" s="110">
        <f t="shared" si="7"/>
        <v>191735</v>
      </c>
      <c r="G80" s="110">
        <f>ROUND(D80/$B$1,0)</f>
        <v>1086498</v>
      </c>
      <c r="H80" s="110">
        <f t="shared" si="2"/>
        <v>1278233</v>
      </c>
    </row>
    <row r="81" spans="1:8" ht="25.5">
      <c r="A81" s="126"/>
      <c r="B81" s="131" t="s">
        <v>647</v>
      </c>
      <c r="C81" s="108">
        <v>3000000</v>
      </c>
      <c r="D81" s="108">
        <v>17000000</v>
      </c>
      <c r="E81" s="151">
        <f t="shared" si="8"/>
        <v>20000000</v>
      </c>
      <c r="F81" s="108">
        <f t="shared" si="7"/>
        <v>191735</v>
      </c>
      <c r="G81" s="108">
        <f>ROUND(D81/$B$1,0)</f>
        <v>1086498</v>
      </c>
      <c r="H81" s="108">
        <f t="shared" si="2"/>
        <v>1278233</v>
      </c>
    </row>
    <row r="82" spans="1:8" ht="12.75">
      <c r="A82" s="126" t="s">
        <v>302</v>
      </c>
      <c r="B82" s="195" t="s">
        <v>11</v>
      </c>
      <c r="C82" s="110">
        <f>SUM(C83,C85)</f>
        <v>2466000</v>
      </c>
      <c r="D82" s="110"/>
      <c r="E82" s="106">
        <f>SUM(E83,E85)</f>
        <v>2466000</v>
      </c>
      <c r="F82" s="110">
        <f>SUM(F83,F85)</f>
        <v>157606</v>
      </c>
      <c r="G82" s="110"/>
      <c r="H82" s="110">
        <f t="shared" si="2"/>
        <v>157606</v>
      </c>
    </row>
    <row r="83" spans="1:8" ht="12.75">
      <c r="A83" s="128" t="s">
        <v>303</v>
      </c>
      <c r="B83" s="195" t="s">
        <v>130</v>
      </c>
      <c r="C83" s="110">
        <f>SUM(C84)</f>
        <v>2166000</v>
      </c>
      <c r="D83" s="110"/>
      <c r="E83" s="106">
        <f>SUM(E84)</f>
        <v>2166000</v>
      </c>
      <c r="F83" s="110">
        <f aca="true" t="shared" si="9" ref="F83:F98">ROUND(C83/$B$1,0)</f>
        <v>138433</v>
      </c>
      <c r="G83" s="110"/>
      <c r="H83" s="110">
        <f t="shared" si="2"/>
        <v>138433</v>
      </c>
    </row>
    <row r="84" spans="1:8" ht="12.75">
      <c r="A84" s="126"/>
      <c r="B84" s="130" t="s">
        <v>648</v>
      </c>
      <c r="C84" s="108">
        <v>2166000</v>
      </c>
      <c r="D84" s="108"/>
      <c r="E84" s="151">
        <f>SUM(C84:D84)</f>
        <v>2166000</v>
      </c>
      <c r="F84" s="108">
        <f t="shared" si="9"/>
        <v>138433</v>
      </c>
      <c r="G84" s="110"/>
      <c r="H84" s="108">
        <f t="shared" si="2"/>
        <v>138433</v>
      </c>
    </row>
    <row r="85" spans="1:8" ht="12.75">
      <c r="A85" s="126" t="s">
        <v>307</v>
      </c>
      <c r="B85" s="195" t="s">
        <v>136</v>
      </c>
      <c r="C85" s="110">
        <f>SUM(C86,C87)</f>
        <v>300000</v>
      </c>
      <c r="D85" s="110"/>
      <c r="E85" s="106">
        <f>SUM(E86,E87)</f>
        <v>300000</v>
      </c>
      <c r="F85" s="110">
        <f>SUM(F86:F87)</f>
        <v>19173</v>
      </c>
      <c r="G85" s="110"/>
      <c r="H85" s="110">
        <f t="shared" si="2"/>
        <v>19173</v>
      </c>
    </row>
    <row r="86" spans="1:8" ht="12.75">
      <c r="A86" s="126"/>
      <c r="B86" s="130" t="s">
        <v>649</v>
      </c>
      <c r="C86" s="108">
        <f>1000000-800000</f>
        <v>200000</v>
      </c>
      <c r="D86" s="108"/>
      <c r="E86" s="151">
        <f>SUM(C86:D86)</f>
        <v>200000</v>
      </c>
      <c r="F86" s="108">
        <f t="shared" si="9"/>
        <v>12782</v>
      </c>
      <c r="G86" s="110"/>
      <c r="H86" s="108">
        <f t="shared" si="2"/>
        <v>12782</v>
      </c>
    </row>
    <row r="87" spans="1:8" ht="12.75">
      <c r="A87" s="126"/>
      <c r="B87" s="130" t="s">
        <v>650</v>
      </c>
      <c r="C87" s="108">
        <v>100000</v>
      </c>
      <c r="D87" s="108"/>
      <c r="E87" s="151">
        <f>SUM(C87:D87)</f>
        <v>100000</v>
      </c>
      <c r="F87" s="108">
        <f t="shared" si="9"/>
        <v>6391</v>
      </c>
      <c r="G87" s="110"/>
      <c r="H87" s="108">
        <f t="shared" si="2"/>
        <v>6391</v>
      </c>
    </row>
    <row r="88" spans="1:8" ht="12.75">
      <c r="A88" s="126" t="s">
        <v>309</v>
      </c>
      <c r="B88" s="195" t="s">
        <v>651</v>
      </c>
      <c r="C88" s="110">
        <f>SUM(C89,C93)</f>
        <v>1784157</v>
      </c>
      <c r="D88" s="110"/>
      <c r="E88" s="106">
        <f>SUM(E89,E93)</f>
        <v>1784157</v>
      </c>
      <c r="F88" s="110">
        <f t="shared" si="9"/>
        <v>114028</v>
      </c>
      <c r="G88" s="110"/>
      <c r="H88" s="110">
        <f t="shared" si="2"/>
        <v>114028</v>
      </c>
    </row>
    <row r="89" spans="1:8" ht="12.75">
      <c r="A89" s="126" t="s">
        <v>311</v>
      </c>
      <c r="B89" s="195" t="s">
        <v>142</v>
      </c>
      <c r="C89" s="110">
        <f>SUM(C90:C92)</f>
        <v>1605000</v>
      </c>
      <c r="D89" s="110"/>
      <c r="E89" s="106">
        <f>SUM(E90:E92)</f>
        <v>1605000</v>
      </c>
      <c r="F89" s="110">
        <f t="shared" si="9"/>
        <v>102578</v>
      </c>
      <c r="G89" s="110"/>
      <c r="H89" s="110">
        <f t="shared" si="2"/>
        <v>102578</v>
      </c>
    </row>
    <row r="90" spans="1:8" ht="25.5">
      <c r="A90" s="126"/>
      <c r="B90" s="130" t="s">
        <v>652</v>
      </c>
      <c r="C90" s="108">
        <v>1000000</v>
      </c>
      <c r="D90" s="108"/>
      <c r="E90" s="151">
        <f>SUM(C90:D90)</f>
        <v>1000000</v>
      </c>
      <c r="F90" s="108">
        <f t="shared" si="9"/>
        <v>63912</v>
      </c>
      <c r="G90" s="110"/>
      <c r="H90" s="108">
        <f t="shared" si="2"/>
        <v>63912</v>
      </c>
    </row>
    <row r="91" spans="1:8" ht="25.5">
      <c r="A91" s="126"/>
      <c r="B91" s="130" t="s">
        <v>653</v>
      </c>
      <c r="C91" s="108">
        <v>155000</v>
      </c>
      <c r="D91" s="108"/>
      <c r="E91" s="151">
        <f>SUM(C91:D91)</f>
        <v>155000</v>
      </c>
      <c r="F91" s="108">
        <f t="shared" si="9"/>
        <v>9906</v>
      </c>
      <c r="G91" s="110"/>
      <c r="H91" s="108">
        <f t="shared" si="2"/>
        <v>9906</v>
      </c>
    </row>
    <row r="92" spans="1:8" ht="12.75">
      <c r="A92" s="126"/>
      <c r="B92" s="130" t="s">
        <v>654</v>
      </c>
      <c r="C92" s="108">
        <v>450000</v>
      </c>
      <c r="D92" s="108"/>
      <c r="E92" s="151">
        <f>SUM(C92:D92)</f>
        <v>450000</v>
      </c>
      <c r="F92" s="108">
        <f t="shared" si="9"/>
        <v>28760</v>
      </c>
      <c r="G92" s="110"/>
      <c r="H92" s="108">
        <f t="shared" si="2"/>
        <v>28760</v>
      </c>
    </row>
    <row r="93" spans="1:8" ht="12.75">
      <c r="A93" s="126" t="s">
        <v>312</v>
      </c>
      <c r="B93" s="195" t="s">
        <v>655</v>
      </c>
      <c r="C93" s="110">
        <f>SUM(C94:C95)</f>
        <v>179157</v>
      </c>
      <c r="D93" s="110"/>
      <c r="E93" s="106">
        <f>SUM(E94:E95)</f>
        <v>179157</v>
      </c>
      <c r="F93" s="110">
        <f t="shared" si="9"/>
        <v>11450</v>
      </c>
      <c r="G93" s="110"/>
      <c r="H93" s="110">
        <f t="shared" si="2"/>
        <v>11450</v>
      </c>
    </row>
    <row r="94" spans="1:8" ht="12.75">
      <c r="A94" s="126"/>
      <c r="B94" s="130" t="s">
        <v>656</v>
      </c>
      <c r="C94" s="108">
        <v>151200</v>
      </c>
      <c r="D94" s="110"/>
      <c r="E94" s="151">
        <f>SUM(C94:D94)</f>
        <v>151200</v>
      </c>
      <c r="F94" s="108">
        <f t="shared" si="9"/>
        <v>9663</v>
      </c>
      <c r="G94" s="110"/>
      <c r="H94" s="108">
        <f t="shared" si="2"/>
        <v>9663</v>
      </c>
    </row>
    <row r="95" spans="1:8" ht="12.75">
      <c r="A95" s="132"/>
      <c r="B95" s="130" t="s">
        <v>657</v>
      </c>
      <c r="C95" s="108">
        <v>27957</v>
      </c>
      <c r="D95" s="108"/>
      <c r="E95" s="151">
        <f>SUM(C95:D95)</f>
        <v>27957</v>
      </c>
      <c r="F95" s="108">
        <f t="shared" si="9"/>
        <v>1787</v>
      </c>
      <c r="G95" s="110"/>
      <c r="H95" s="108">
        <f t="shared" si="2"/>
        <v>1787</v>
      </c>
    </row>
    <row r="96" spans="1:8" ht="25.5">
      <c r="A96" s="126" t="s">
        <v>207</v>
      </c>
      <c r="B96" s="115" t="s">
        <v>658</v>
      </c>
      <c r="C96" s="110">
        <f>SUM(C97)</f>
        <v>5000000</v>
      </c>
      <c r="D96" s="110"/>
      <c r="E96" s="106">
        <f>SUM(C96:D96)</f>
        <v>5000000</v>
      </c>
      <c r="F96" s="110">
        <f t="shared" si="9"/>
        <v>319558</v>
      </c>
      <c r="G96" s="110"/>
      <c r="H96" s="110">
        <f t="shared" si="2"/>
        <v>319558</v>
      </c>
    </row>
    <row r="97" spans="1:8" ht="12.75">
      <c r="A97" s="126" t="s">
        <v>316</v>
      </c>
      <c r="B97" s="115" t="s">
        <v>659</v>
      </c>
      <c r="C97" s="110">
        <f>SUM(C98)</f>
        <v>5000000</v>
      </c>
      <c r="D97" s="108"/>
      <c r="E97" s="106">
        <f>SUM(E98)</f>
        <v>5000000</v>
      </c>
      <c r="F97" s="110">
        <f t="shared" si="9"/>
        <v>319558</v>
      </c>
      <c r="G97" s="110"/>
      <c r="H97" s="110">
        <f t="shared" si="2"/>
        <v>319558</v>
      </c>
    </row>
    <row r="98" spans="1:8" ht="13.5">
      <c r="A98" s="126" t="s">
        <v>317</v>
      </c>
      <c r="B98" s="133" t="s">
        <v>710</v>
      </c>
      <c r="C98" s="108">
        <v>5000000</v>
      </c>
      <c r="D98" s="108"/>
      <c r="E98" s="151">
        <f>SUM(C98:D98)</f>
        <v>5000000</v>
      </c>
      <c r="F98" s="110">
        <f t="shared" si="9"/>
        <v>319558</v>
      </c>
      <c r="G98" s="110"/>
      <c r="H98" s="110">
        <f t="shared" si="2"/>
        <v>319558</v>
      </c>
    </row>
    <row r="99" spans="1:8" ht="26.25" customHeight="1">
      <c r="A99" s="126" t="s">
        <v>319</v>
      </c>
      <c r="B99" s="195" t="s">
        <v>147</v>
      </c>
      <c r="C99" s="110">
        <f>SUM(C100,C104,C108,C122,C140)</f>
        <v>39981000</v>
      </c>
      <c r="D99" s="110">
        <f>SUM(D100,D104,D108,D122,D140)</f>
        <v>8712000</v>
      </c>
      <c r="E99" s="110">
        <f>SUM(C99:D99)</f>
        <v>48693000</v>
      </c>
      <c r="F99" s="110">
        <f>SUM(F100,F104,F108,F122,F140)</f>
        <v>2555253</v>
      </c>
      <c r="G99" s="110">
        <f>SUM(G100,G104,G108,G122,G140)</f>
        <v>556798</v>
      </c>
      <c r="H99" s="110">
        <f t="shared" si="2"/>
        <v>3112051</v>
      </c>
    </row>
    <row r="100" spans="1:8" ht="13.5">
      <c r="A100" s="128" t="s">
        <v>322</v>
      </c>
      <c r="B100" s="134" t="s">
        <v>659</v>
      </c>
      <c r="C100" s="110">
        <f>SUM(C101)</f>
        <v>900000</v>
      </c>
      <c r="D100" s="110"/>
      <c r="E100" s="106">
        <f>SUM(E101)</f>
        <v>900000</v>
      </c>
      <c r="F100" s="110">
        <f>SUM(F101)</f>
        <v>57521</v>
      </c>
      <c r="G100" s="110"/>
      <c r="H100" s="110">
        <f t="shared" si="2"/>
        <v>57521</v>
      </c>
    </row>
    <row r="101" spans="1:8" ht="13.5">
      <c r="A101" s="126" t="s">
        <v>562</v>
      </c>
      <c r="B101" s="134" t="s">
        <v>660</v>
      </c>
      <c r="C101" s="150">
        <f>SUM(C102:C103)</f>
        <v>900000</v>
      </c>
      <c r="D101" s="150"/>
      <c r="E101" s="153">
        <f>SUM(C101:D101)</f>
        <v>900000</v>
      </c>
      <c r="F101" s="110">
        <f>SUM(F102:F103)</f>
        <v>57521</v>
      </c>
      <c r="G101" s="110"/>
      <c r="H101" s="110">
        <f t="shared" si="2"/>
        <v>57521</v>
      </c>
    </row>
    <row r="102" spans="1:8" ht="12.75">
      <c r="A102" s="126"/>
      <c r="B102" s="130" t="s">
        <v>661</v>
      </c>
      <c r="C102" s="108">
        <v>500000</v>
      </c>
      <c r="D102" s="108"/>
      <c r="E102" s="151">
        <f>SUM(C102:D102)</f>
        <v>500000</v>
      </c>
      <c r="F102" s="108">
        <f>ROUND(C102/$B$1,0)</f>
        <v>31956</v>
      </c>
      <c r="G102" s="110"/>
      <c r="H102" s="108">
        <f t="shared" si="2"/>
        <v>31956</v>
      </c>
    </row>
    <row r="103" spans="1:8" ht="25.5">
      <c r="A103" s="126"/>
      <c r="B103" s="130" t="s">
        <v>662</v>
      </c>
      <c r="C103" s="108">
        <v>400000</v>
      </c>
      <c r="D103" s="108"/>
      <c r="E103" s="151">
        <f>SUM(C103:D103)</f>
        <v>400000</v>
      </c>
      <c r="F103" s="108">
        <f>ROUND(C103/$B$1,0)</f>
        <v>25565</v>
      </c>
      <c r="G103" s="110"/>
      <c r="H103" s="108">
        <f t="shared" si="2"/>
        <v>25565</v>
      </c>
    </row>
    <row r="104" spans="1:8" ht="13.5">
      <c r="A104" s="126" t="s">
        <v>472</v>
      </c>
      <c r="B104" s="134" t="s">
        <v>610</v>
      </c>
      <c r="C104" s="110">
        <f>SUM(C105)</f>
        <v>1400000</v>
      </c>
      <c r="D104" s="110"/>
      <c r="E104" s="106">
        <f>SUM(E105)</f>
        <v>1400000</v>
      </c>
      <c r="F104" s="110">
        <f>ROUND(C104/$B$1,0)</f>
        <v>89476</v>
      </c>
      <c r="G104" s="110"/>
      <c r="H104" s="110">
        <f aca="true" t="shared" si="10" ref="H104:H164">SUM(F104:G104)</f>
        <v>89476</v>
      </c>
    </row>
    <row r="105" spans="1:8" ht="13.5">
      <c r="A105" s="126" t="s">
        <v>473</v>
      </c>
      <c r="B105" s="134" t="s">
        <v>663</v>
      </c>
      <c r="C105" s="110">
        <f>SUM(C106,C107)</f>
        <v>1400000</v>
      </c>
      <c r="D105" s="110"/>
      <c r="E105" s="106">
        <f>SUM(E106,E107)</f>
        <v>1400000</v>
      </c>
      <c r="F105" s="110">
        <f>SUM(F106:F107)</f>
        <v>89476</v>
      </c>
      <c r="G105" s="110"/>
      <c r="H105" s="110">
        <f t="shared" si="10"/>
        <v>89476</v>
      </c>
    </row>
    <row r="106" spans="1:8" ht="12.75">
      <c r="A106" s="126"/>
      <c r="B106" s="130" t="s">
        <v>664</v>
      </c>
      <c r="C106" s="108">
        <v>900000</v>
      </c>
      <c r="D106" s="108"/>
      <c r="E106" s="151">
        <f>SUM(C106:D106)</f>
        <v>900000</v>
      </c>
      <c r="F106" s="108">
        <f>ROUND(C106/$B$1,0)</f>
        <v>57520</v>
      </c>
      <c r="G106" s="110"/>
      <c r="H106" s="108">
        <f t="shared" si="10"/>
        <v>57520</v>
      </c>
    </row>
    <row r="107" spans="1:8" ht="12.75">
      <c r="A107" s="126"/>
      <c r="B107" s="130" t="s">
        <v>665</v>
      </c>
      <c r="C107" s="108">
        <v>500000</v>
      </c>
      <c r="D107" s="108"/>
      <c r="E107" s="151">
        <f>SUM(C107:D107)</f>
        <v>500000</v>
      </c>
      <c r="F107" s="108">
        <f>ROUND(C107/$B$1,0)</f>
        <v>31956</v>
      </c>
      <c r="G107" s="110"/>
      <c r="H107" s="108">
        <f t="shared" si="10"/>
        <v>31956</v>
      </c>
    </row>
    <row r="108" spans="1:8" ht="13.5">
      <c r="A108" s="126" t="s">
        <v>474</v>
      </c>
      <c r="B108" s="134" t="s">
        <v>666</v>
      </c>
      <c r="C108" s="110">
        <f>SUM(C109,C111,C113,C116,C118,C120)</f>
        <v>25900000</v>
      </c>
      <c r="D108" s="110">
        <f>SUM(D109,D111,D113,D116,D118,D120)</f>
        <v>8712000</v>
      </c>
      <c r="E108" s="110">
        <f>SUM(C108:D108)</f>
        <v>34612000</v>
      </c>
      <c r="F108" s="110">
        <f>SUM(F109,F111,F113,F116,F118,F120)</f>
        <v>1655313</v>
      </c>
      <c r="G108" s="110">
        <f>SUM(G109,G111,G113,G116,G118,G120)</f>
        <v>556798</v>
      </c>
      <c r="H108" s="110">
        <f t="shared" si="10"/>
        <v>2212111</v>
      </c>
    </row>
    <row r="109" spans="1:8" ht="13.5">
      <c r="A109" s="126" t="s">
        <v>475</v>
      </c>
      <c r="B109" s="134" t="s">
        <v>667</v>
      </c>
      <c r="C109" s="110">
        <f>SUM(C110:C110)</f>
        <v>4590000</v>
      </c>
      <c r="D109" s="110">
        <f>SUM(D110:D110)</f>
        <v>5712000</v>
      </c>
      <c r="E109" s="106">
        <f>SUM(E110:E110)</f>
        <v>10302000</v>
      </c>
      <c r="F109" s="110">
        <f>ROUND(C109/$B$1,0)</f>
        <v>293354</v>
      </c>
      <c r="G109" s="110">
        <f>ROUND(D109/$B$1,0)</f>
        <v>365063</v>
      </c>
      <c r="H109" s="110">
        <f t="shared" si="10"/>
        <v>658417</v>
      </c>
    </row>
    <row r="110" spans="1:8" ht="12.75">
      <c r="A110" s="126"/>
      <c r="B110" s="130" t="s">
        <v>668</v>
      </c>
      <c r="C110" s="108">
        <v>4590000</v>
      </c>
      <c r="D110" s="108">
        <v>5712000</v>
      </c>
      <c r="E110" s="151">
        <f>SUM(C110:D110)</f>
        <v>10302000</v>
      </c>
      <c r="F110" s="108">
        <f>ROUND(C110/$B$1,0)</f>
        <v>293354</v>
      </c>
      <c r="G110" s="108">
        <f>ROUND(D110/$B$1,0)</f>
        <v>365063</v>
      </c>
      <c r="H110" s="108">
        <f t="shared" si="10"/>
        <v>658417</v>
      </c>
    </row>
    <row r="111" spans="1:8" ht="13.5">
      <c r="A111" s="126" t="s">
        <v>476</v>
      </c>
      <c r="B111" s="134" t="s">
        <v>669</v>
      </c>
      <c r="C111" s="110">
        <f>SUM(C112)</f>
        <v>15000000</v>
      </c>
      <c r="D111" s="110"/>
      <c r="E111" s="106">
        <f>SUM(E112)</f>
        <v>15000000</v>
      </c>
      <c r="F111" s="110">
        <f>ROUND(C111/$B$1,0)</f>
        <v>958675</v>
      </c>
      <c r="G111" s="110"/>
      <c r="H111" s="110">
        <f t="shared" si="10"/>
        <v>958675</v>
      </c>
    </row>
    <row r="112" spans="1:8" ht="12.75">
      <c r="A112" s="126"/>
      <c r="B112" s="130" t="s">
        <v>670</v>
      </c>
      <c r="C112" s="108">
        <v>15000000</v>
      </c>
      <c r="D112" s="108"/>
      <c r="E112" s="151">
        <f>SUM(C112:D112)</f>
        <v>15000000</v>
      </c>
      <c r="F112" s="108">
        <f>ROUND(C112/$B$1,0)</f>
        <v>958675</v>
      </c>
      <c r="G112" s="110"/>
      <c r="H112" s="108">
        <f t="shared" si="10"/>
        <v>958675</v>
      </c>
    </row>
    <row r="113" spans="1:8" ht="27">
      <c r="A113" s="128" t="s">
        <v>477</v>
      </c>
      <c r="B113" s="134" t="s">
        <v>546</v>
      </c>
      <c r="C113" s="110">
        <f>SUM(C114:C115)</f>
        <v>1700000</v>
      </c>
      <c r="D113" s="110">
        <f>SUM(D115)</f>
        <v>0</v>
      </c>
      <c r="E113" s="110">
        <f>SUM(C113:D113)</f>
        <v>1700000</v>
      </c>
      <c r="F113" s="110">
        <f>SUM(F114:F115)</f>
        <v>108651</v>
      </c>
      <c r="G113" s="110">
        <f>SUM(G115)</f>
        <v>0</v>
      </c>
      <c r="H113" s="110">
        <f>SUM(F113:G113)</f>
        <v>108651</v>
      </c>
    </row>
    <row r="114" spans="1:8" ht="12.75">
      <c r="A114" s="128"/>
      <c r="B114" s="130" t="s">
        <v>751</v>
      </c>
      <c r="C114" s="108">
        <v>100000</v>
      </c>
      <c r="D114" s="108"/>
      <c r="E114" s="151">
        <f>SUM(C114:D114)</f>
        <v>100000</v>
      </c>
      <c r="F114" s="108">
        <f>ROUND(C114/$B$1,0)+1</f>
        <v>6392</v>
      </c>
      <c r="G114" s="108"/>
      <c r="H114" s="108">
        <f>SUM(F114:G114)</f>
        <v>6392</v>
      </c>
    </row>
    <row r="115" spans="1:8" ht="12.75">
      <c r="A115" s="126"/>
      <c r="B115" s="130" t="s">
        <v>673</v>
      </c>
      <c r="C115" s="108">
        <v>1600000</v>
      </c>
      <c r="D115" s="108"/>
      <c r="E115" s="151">
        <f>SUM(C115:D115)</f>
        <v>1600000</v>
      </c>
      <c r="F115" s="108">
        <f aca="true" t="shared" si="11" ref="F115:F121">ROUND(C115/$B$1,0)</f>
        <v>102259</v>
      </c>
      <c r="G115" s="110"/>
      <c r="H115" s="108">
        <f>SUM(F115:G115)</f>
        <v>102259</v>
      </c>
    </row>
    <row r="116" spans="1:8" ht="13.5">
      <c r="A116" s="126" t="s">
        <v>478</v>
      </c>
      <c r="B116" s="134" t="s">
        <v>671</v>
      </c>
      <c r="C116" s="110">
        <f>SUM(C117:C117)</f>
        <v>1000000</v>
      </c>
      <c r="D116" s="110">
        <f>SUM(D117:D117)</f>
        <v>3000000</v>
      </c>
      <c r="E116" s="106">
        <f>SUM(E117:E117)</f>
        <v>4000000</v>
      </c>
      <c r="F116" s="110">
        <f t="shared" si="11"/>
        <v>63912</v>
      </c>
      <c r="G116" s="110">
        <f>ROUND(D116/$B$1,0)</f>
        <v>191735</v>
      </c>
      <c r="H116" s="110">
        <f t="shared" si="10"/>
        <v>255647</v>
      </c>
    </row>
    <row r="117" spans="1:8" ht="12.75">
      <c r="A117" s="126"/>
      <c r="B117" s="130" t="s">
        <v>672</v>
      </c>
      <c r="C117" s="108">
        <v>1000000</v>
      </c>
      <c r="D117" s="108">
        <v>3000000</v>
      </c>
      <c r="E117" s="151">
        <f>SUM(C117:D117)</f>
        <v>4000000</v>
      </c>
      <c r="F117" s="108">
        <f t="shared" si="11"/>
        <v>63912</v>
      </c>
      <c r="G117" s="108">
        <f>ROUND(D117/$B$1,0)</f>
        <v>191735</v>
      </c>
      <c r="H117" s="108">
        <f t="shared" si="10"/>
        <v>255647</v>
      </c>
    </row>
    <row r="118" spans="1:8" ht="13.5">
      <c r="A118" s="128" t="s">
        <v>534</v>
      </c>
      <c r="B118" s="134" t="s">
        <v>674</v>
      </c>
      <c r="C118" s="110">
        <f>SUM(C119)</f>
        <v>100000</v>
      </c>
      <c r="D118" s="110"/>
      <c r="E118" s="106">
        <f>SUM(E119)</f>
        <v>100000</v>
      </c>
      <c r="F118" s="110">
        <f t="shared" si="11"/>
        <v>6391</v>
      </c>
      <c r="G118" s="110"/>
      <c r="H118" s="110">
        <f t="shared" si="10"/>
        <v>6391</v>
      </c>
    </row>
    <row r="119" spans="1:8" ht="25.5">
      <c r="A119" s="126"/>
      <c r="B119" s="130" t="s">
        <v>675</v>
      </c>
      <c r="C119" s="108">
        <v>100000</v>
      </c>
      <c r="D119" s="108"/>
      <c r="E119" s="151">
        <f>SUM(C119:D119)</f>
        <v>100000</v>
      </c>
      <c r="F119" s="108">
        <f t="shared" si="11"/>
        <v>6391</v>
      </c>
      <c r="G119" s="110"/>
      <c r="H119" s="108">
        <f t="shared" si="10"/>
        <v>6391</v>
      </c>
    </row>
    <row r="120" spans="1:8" ht="13.5">
      <c r="A120" s="126" t="s">
        <v>536</v>
      </c>
      <c r="B120" s="133" t="s">
        <v>676</v>
      </c>
      <c r="C120" s="110">
        <f>SUM(C121)</f>
        <v>3510000</v>
      </c>
      <c r="D120" s="110"/>
      <c r="E120" s="106">
        <f>SUM(E121)</f>
        <v>3510000</v>
      </c>
      <c r="F120" s="110">
        <f t="shared" si="11"/>
        <v>224330</v>
      </c>
      <c r="G120" s="110"/>
      <c r="H120" s="110">
        <f t="shared" si="10"/>
        <v>224330</v>
      </c>
    </row>
    <row r="121" spans="1:8" ht="25.5">
      <c r="A121" s="126"/>
      <c r="B121" s="131" t="s">
        <v>677</v>
      </c>
      <c r="C121" s="108">
        <v>3510000</v>
      </c>
      <c r="D121" s="108"/>
      <c r="E121" s="151">
        <f>SUM(C121:D121)</f>
        <v>3510000</v>
      </c>
      <c r="F121" s="108">
        <f t="shared" si="11"/>
        <v>224330</v>
      </c>
      <c r="G121" s="110"/>
      <c r="H121" s="108">
        <f t="shared" si="10"/>
        <v>224330</v>
      </c>
    </row>
    <row r="122" spans="1:8" ht="12.75">
      <c r="A122" s="126" t="s">
        <v>479</v>
      </c>
      <c r="B122" s="115" t="s">
        <v>14</v>
      </c>
      <c r="C122" s="110">
        <f>SUM(C123,C125,C127,C135)</f>
        <v>11381000</v>
      </c>
      <c r="D122" s="110"/>
      <c r="E122" s="106">
        <f>SUM(E123,E125,E127,E135)</f>
        <v>11381000</v>
      </c>
      <c r="F122" s="110">
        <f>SUM(F123,F125,F127,F135)</f>
        <v>727378</v>
      </c>
      <c r="G122" s="110"/>
      <c r="H122" s="110">
        <f>SUM(H123,H125,H127,H135)</f>
        <v>727378</v>
      </c>
    </row>
    <row r="123" spans="1:8" ht="13.5">
      <c r="A123" s="126" t="s">
        <v>480</v>
      </c>
      <c r="B123" s="133" t="s">
        <v>619</v>
      </c>
      <c r="C123" s="110">
        <f>SUM(C124:C124)</f>
        <v>980000</v>
      </c>
      <c r="D123" s="110"/>
      <c r="E123" s="106">
        <f>SUM(E124:E124)</f>
        <v>980000</v>
      </c>
      <c r="F123" s="110">
        <f>SUM(F124)</f>
        <v>62633</v>
      </c>
      <c r="G123" s="110"/>
      <c r="H123" s="110">
        <f t="shared" si="10"/>
        <v>62633</v>
      </c>
    </row>
    <row r="124" spans="1:8" ht="12.75">
      <c r="A124" s="126"/>
      <c r="B124" s="131" t="s">
        <v>743</v>
      </c>
      <c r="C124" s="108">
        <v>980000</v>
      </c>
      <c r="D124" s="154"/>
      <c r="E124" s="151">
        <f>SUM(C124:D124)</f>
        <v>980000</v>
      </c>
      <c r="F124" s="108">
        <f>ROUND(C124/$B$1,0)</f>
        <v>62633</v>
      </c>
      <c r="G124" s="110"/>
      <c r="H124" s="108">
        <f t="shared" si="10"/>
        <v>62633</v>
      </c>
    </row>
    <row r="125" spans="1:8" ht="13.5">
      <c r="A125" s="128" t="s">
        <v>481</v>
      </c>
      <c r="B125" s="133" t="s">
        <v>678</v>
      </c>
      <c r="C125" s="110">
        <f>SUM(C126)</f>
        <v>900000</v>
      </c>
      <c r="D125" s="108"/>
      <c r="E125" s="106">
        <f>SUM(E126)</f>
        <v>900000</v>
      </c>
      <c r="F125" s="110">
        <f>ROUND(C125/$B$1,0)</f>
        <v>57520</v>
      </c>
      <c r="G125" s="110"/>
      <c r="H125" s="110">
        <f t="shared" si="10"/>
        <v>57520</v>
      </c>
    </row>
    <row r="126" spans="1:8" ht="12.75">
      <c r="A126" s="126"/>
      <c r="B126" s="131" t="s">
        <v>679</v>
      </c>
      <c r="C126" s="108">
        <v>900000</v>
      </c>
      <c r="D126" s="154"/>
      <c r="E126" s="151">
        <f aca="true" t="shared" si="12" ref="E126:E134">SUM(C126:D126)</f>
        <v>900000</v>
      </c>
      <c r="F126" s="108">
        <f>ROUND(C126/$B$1,0)</f>
        <v>57520</v>
      </c>
      <c r="G126" s="110"/>
      <c r="H126" s="108">
        <f t="shared" si="10"/>
        <v>57520</v>
      </c>
    </row>
    <row r="127" spans="1:8" ht="13.5">
      <c r="A127" s="128" t="s">
        <v>564</v>
      </c>
      <c r="B127" s="133" t="s">
        <v>680</v>
      </c>
      <c r="C127" s="110">
        <f>SUM(C128:C134)</f>
        <v>5181000</v>
      </c>
      <c r="D127" s="110">
        <f>SUM(D128:D134)</f>
        <v>0</v>
      </c>
      <c r="E127" s="106">
        <f t="shared" si="12"/>
        <v>5181000</v>
      </c>
      <c r="F127" s="106">
        <f>SUM(F128:F134)</f>
        <v>331127</v>
      </c>
      <c r="G127" s="110"/>
      <c r="H127" s="110">
        <f t="shared" si="10"/>
        <v>331127</v>
      </c>
    </row>
    <row r="128" spans="1:8" ht="12.75">
      <c r="A128" s="128"/>
      <c r="B128" s="131" t="s">
        <v>750</v>
      </c>
      <c r="C128" s="108">
        <f>1781000-200000</f>
        <v>1581000</v>
      </c>
      <c r="D128" s="154"/>
      <c r="E128" s="151">
        <f t="shared" si="12"/>
        <v>1581000</v>
      </c>
      <c r="F128" s="108">
        <f>ROUND(C128/$B$1,0)+1</f>
        <v>101045</v>
      </c>
      <c r="G128" s="110"/>
      <c r="H128" s="108">
        <f>SUM(F128:G128)</f>
        <v>101045</v>
      </c>
    </row>
    <row r="129" spans="1:8" ht="12.75">
      <c r="A129" s="126"/>
      <c r="B129" s="131" t="s">
        <v>748</v>
      </c>
      <c r="C129" s="108">
        <v>1000000</v>
      </c>
      <c r="D129" s="154"/>
      <c r="E129" s="151">
        <f t="shared" si="12"/>
        <v>1000000</v>
      </c>
      <c r="F129" s="108">
        <f aca="true" t="shared" si="13" ref="F129:F134">ROUND(C129/$B$1,0)</f>
        <v>63912</v>
      </c>
      <c r="G129" s="110"/>
      <c r="H129" s="108">
        <f t="shared" si="10"/>
        <v>63912</v>
      </c>
    </row>
    <row r="130" spans="1:8" ht="12.75">
      <c r="A130" s="126"/>
      <c r="B130" s="131" t="s">
        <v>681</v>
      </c>
      <c r="C130" s="108">
        <f>350000+700000</f>
        <v>1050000</v>
      </c>
      <c r="D130" s="154"/>
      <c r="E130" s="151">
        <f t="shared" si="12"/>
        <v>1050000</v>
      </c>
      <c r="F130" s="108">
        <f t="shared" si="13"/>
        <v>67107</v>
      </c>
      <c r="G130" s="110"/>
      <c r="H130" s="108">
        <f>SUM(F130:G130)</f>
        <v>67107</v>
      </c>
    </row>
    <row r="131" spans="1:8" ht="12.75">
      <c r="A131" s="126"/>
      <c r="B131" s="131" t="s">
        <v>736</v>
      </c>
      <c r="C131" s="108">
        <v>500000</v>
      </c>
      <c r="D131" s="154"/>
      <c r="E131" s="151">
        <f t="shared" si="12"/>
        <v>500000</v>
      </c>
      <c r="F131" s="108">
        <f t="shared" si="13"/>
        <v>31956</v>
      </c>
      <c r="G131" s="110"/>
      <c r="H131" s="108">
        <f>SUM(F131:G131)</f>
        <v>31956</v>
      </c>
    </row>
    <row r="132" spans="1:8" ht="12.75">
      <c r="A132" s="126"/>
      <c r="B132" s="131" t="s">
        <v>737</v>
      </c>
      <c r="C132" s="108">
        <f>500000-50000</f>
        <v>450000</v>
      </c>
      <c r="D132" s="154"/>
      <c r="E132" s="151">
        <f t="shared" si="12"/>
        <v>450000</v>
      </c>
      <c r="F132" s="108">
        <f>ROUND(C132/$B$1,0)+1</f>
        <v>28761</v>
      </c>
      <c r="G132" s="110"/>
      <c r="H132" s="108">
        <f>SUM(F132:G132)</f>
        <v>28761</v>
      </c>
    </row>
    <row r="133" spans="1:8" ht="12.75">
      <c r="A133" s="126"/>
      <c r="B133" s="131" t="s">
        <v>765</v>
      </c>
      <c r="C133" s="108">
        <v>300000</v>
      </c>
      <c r="D133" s="154"/>
      <c r="E133" s="151">
        <f>SUM(C133:D133)</f>
        <v>300000</v>
      </c>
      <c r="F133" s="108">
        <f>ROUND(C133/$B$1,0)</f>
        <v>19173</v>
      </c>
      <c r="G133" s="110"/>
      <c r="H133" s="108">
        <f>SUM(F133:G133)</f>
        <v>19173</v>
      </c>
    </row>
    <row r="134" spans="1:8" ht="12.75">
      <c r="A134" s="126"/>
      <c r="B134" s="131" t="s">
        <v>749</v>
      </c>
      <c r="C134" s="108">
        <f>350000-50000</f>
        <v>300000</v>
      </c>
      <c r="D134" s="154"/>
      <c r="E134" s="151">
        <f t="shared" si="12"/>
        <v>300000</v>
      </c>
      <c r="F134" s="108">
        <f t="shared" si="13"/>
        <v>19173</v>
      </c>
      <c r="G134" s="110"/>
      <c r="H134" s="108">
        <f>SUM(F134:G134)</f>
        <v>19173</v>
      </c>
    </row>
    <row r="135" spans="1:8" ht="13.5">
      <c r="A135" s="128" t="s">
        <v>682</v>
      </c>
      <c r="B135" s="133" t="s">
        <v>683</v>
      </c>
      <c r="C135" s="110">
        <f>SUM(C136:C139)</f>
        <v>4320000</v>
      </c>
      <c r="D135" s="108"/>
      <c r="E135" s="106">
        <f>SUM(E136:E139)</f>
        <v>4320000</v>
      </c>
      <c r="F135" s="110">
        <f>SUM(F136:F139)</f>
        <v>276098</v>
      </c>
      <c r="G135" s="110"/>
      <c r="H135" s="110">
        <f t="shared" si="10"/>
        <v>276098</v>
      </c>
    </row>
    <row r="136" spans="1:8" ht="12.75">
      <c r="A136" s="126"/>
      <c r="B136" s="131" t="s">
        <v>684</v>
      </c>
      <c r="C136" s="108">
        <v>420000</v>
      </c>
      <c r="D136" s="154"/>
      <c r="E136" s="151">
        <f>SUM(C136:D136)</f>
        <v>420000</v>
      </c>
      <c r="F136" s="108">
        <f aca="true" t="shared" si="14" ref="F136:F146">ROUND(C136/$B$1,0)</f>
        <v>26843</v>
      </c>
      <c r="G136" s="110"/>
      <c r="H136" s="108">
        <f t="shared" si="10"/>
        <v>26843</v>
      </c>
    </row>
    <row r="137" spans="1:8" ht="12.75">
      <c r="A137" s="126"/>
      <c r="B137" s="131" t="s">
        <v>746</v>
      </c>
      <c r="C137" s="108">
        <f>1000000+500000</f>
        <v>1500000</v>
      </c>
      <c r="D137" s="154"/>
      <c r="E137" s="151">
        <f>SUM(C137:D137)</f>
        <v>1500000</v>
      </c>
      <c r="F137" s="108">
        <f t="shared" si="14"/>
        <v>95867</v>
      </c>
      <c r="G137" s="110"/>
      <c r="H137" s="108">
        <f t="shared" si="10"/>
        <v>95867</v>
      </c>
    </row>
    <row r="138" spans="1:8" ht="12.75">
      <c r="A138" s="126"/>
      <c r="B138" s="131" t="s">
        <v>747</v>
      </c>
      <c r="C138" s="108">
        <v>400000</v>
      </c>
      <c r="D138" s="154"/>
      <c r="E138" s="151">
        <f>SUM(C138:D138)</f>
        <v>400000</v>
      </c>
      <c r="F138" s="108">
        <f t="shared" si="14"/>
        <v>25565</v>
      </c>
      <c r="G138" s="110"/>
      <c r="H138" s="108">
        <f t="shared" si="10"/>
        <v>25565</v>
      </c>
    </row>
    <row r="139" spans="1:8" ht="25.5">
      <c r="A139" s="126"/>
      <c r="B139" s="131" t="s">
        <v>685</v>
      </c>
      <c r="C139" s="108">
        <v>2000000</v>
      </c>
      <c r="D139" s="154"/>
      <c r="E139" s="151">
        <f>SUM(C139:D139)</f>
        <v>2000000</v>
      </c>
      <c r="F139" s="108">
        <f t="shared" si="14"/>
        <v>127823</v>
      </c>
      <c r="G139" s="110"/>
      <c r="H139" s="108">
        <f t="shared" si="10"/>
        <v>127823</v>
      </c>
    </row>
    <row r="140" spans="1:8" ht="12.75">
      <c r="A140" s="126" t="s">
        <v>522</v>
      </c>
      <c r="B140" s="115" t="s">
        <v>15</v>
      </c>
      <c r="C140" s="110">
        <f aca="true" t="shared" si="15" ref="C140:E141">SUM(C141)</f>
        <v>400000</v>
      </c>
      <c r="D140" s="110"/>
      <c r="E140" s="106">
        <f t="shared" si="15"/>
        <v>400000</v>
      </c>
      <c r="F140" s="110">
        <f t="shared" si="14"/>
        <v>25565</v>
      </c>
      <c r="G140" s="110"/>
      <c r="H140" s="110">
        <f t="shared" si="10"/>
        <v>25565</v>
      </c>
    </row>
    <row r="141" spans="1:8" ht="27">
      <c r="A141" s="132" t="s">
        <v>566</v>
      </c>
      <c r="B141" s="133" t="s">
        <v>686</v>
      </c>
      <c r="C141" s="110">
        <f t="shared" si="15"/>
        <v>400000</v>
      </c>
      <c r="D141" s="110"/>
      <c r="E141" s="106">
        <f t="shared" si="15"/>
        <v>400000</v>
      </c>
      <c r="F141" s="110">
        <f t="shared" si="14"/>
        <v>25565</v>
      </c>
      <c r="G141" s="110"/>
      <c r="H141" s="110">
        <f t="shared" si="10"/>
        <v>25565</v>
      </c>
    </row>
    <row r="142" spans="1:8" ht="12.75">
      <c r="A142" s="132"/>
      <c r="B142" s="131" t="s">
        <v>687</v>
      </c>
      <c r="C142" s="108">
        <f>380000+20000</f>
        <v>400000</v>
      </c>
      <c r="D142" s="108"/>
      <c r="E142" s="151">
        <f>SUM(C142:D142)</f>
        <v>400000</v>
      </c>
      <c r="F142" s="108">
        <f t="shared" si="14"/>
        <v>25565</v>
      </c>
      <c r="G142" s="110"/>
      <c r="H142" s="108">
        <f t="shared" si="10"/>
        <v>25565</v>
      </c>
    </row>
    <row r="143" spans="1:8" ht="24.75" customHeight="1">
      <c r="A143" s="126" t="s">
        <v>327</v>
      </c>
      <c r="B143" s="115" t="s">
        <v>117</v>
      </c>
      <c r="C143" s="110">
        <f aca="true" t="shared" si="16" ref="C143:E144">SUM(C144)</f>
        <v>0</v>
      </c>
      <c r="D143" s="110">
        <f t="shared" si="16"/>
        <v>140000</v>
      </c>
      <c r="E143" s="106">
        <f t="shared" si="16"/>
        <v>140000</v>
      </c>
      <c r="F143" s="110">
        <f t="shared" si="14"/>
        <v>0</v>
      </c>
      <c r="G143" s="110">
        <f>ROUND(D143/$B$1,0)</f>
        <v>8948</v>
      </c>
      <c r="H143" s="110">
        <f t="shared" si="10"/>
        <v>8948</v>
      </c>
    </row>
    <row r="144" spans="1:8" ht="13.5">
      <c r="A144" s="126" t="s">
        <v>330</v>
      </c>
      <c r="B144" s="133" t="s">
        <v>15</v>
      </c>
      <c r="C144" s="150">
        <f t="shared" si="16"/>
        <v>0</v>
      </c>
      <c r="D144" s="150">
        <f t="shared" si="16"/>
        <v>140000</v>
      </c>
      <c r="E144" s="106">
        <f>SUM(C144:D144)</f>
        <v>140000</v>
      </c>
      <c r="F144" s="110">
        <f t="shared" si="14"/>
        <v>0</v>
      </c>
      <c r="G144" s="110">
        <f>ROUND(D144/$B$1,0)</f>
        <v>8948</v>
      </c>
      <c r="H144" s="110">
        <f t="shared" si="10"/>
        <v>8948</v>
      </c>
    </row>
    <row r="145" spans="1:8" ht="12.75">
      <c r="A145" s="126" t="s">
        <v>488</v>
      </c>
      <c r="B145" s="115" t="s">
        <v>688</v>
      </c>
      <c r="C145" s="110">
        <f>SUM(C146:C146)</f>
        <v>0</v>
      </c>
      <c r="D145" s="110">
        <f>SUM(D146:D146)</f>
        <v>140000</v>
      </c>
      <c r="E145" s="106">
        <f>SUM(C145:D145)</f>
        <v>140000</v>
      </c>
      <c r="F145" s="110">
        <f t="shared" si="14"/>
        <v>0</v>
      </c>
      <c r="G145" s="110">
        <f>ROUND(D145/$B$1,0)</f>
        <v>8948</v>
      </c>
      <c r="H145" s="110">
        <f t="shared" si="10"/>
        <v>8948</v>
      </c>
    </row>
    <row r="146" spans="1:8" ht="12.75">
      <c r="A146" s="126"/>
      <c r="B146" s="131" t="s">
        <v>744</v>
      </c>
      <c r="C146" s="108"/>
      <c r="D146" s="108">
        <v>140000</v>
      </c>
      <c r="E146" s="151">
        <f>SUM(C146:D146)</f>
        <v>140000</v>
      </c>
      <c r="F146" s="108">
        <f t="shared" si="14"/>
        <v>0</v>
      </c>
      <c r="G146" s="108">
        <f>ROUND(D146/$B$1,0)</f>
        <v>8948</v>
      </c>
      <c r="H146" s="108">
        <f t="shared" si="10"/>
        <v>8948</v>
      </c>
    </row>
    <row r="147" spans="1:8" ht="23.25" customHeight="1">
      <c r="A147" s="126"/>
      <c r="B147" s="115" t="s">
        <v>689</v>
      </c>
      <c r="C147" s="110">
        <f>SUM(C148,C151,C159,C162)</f>
        <v>5062000</v>
      </c>
      <c r="D147" s="110">
        <f>SUM(D148,D151,D159,D162)</f>
        <v>0</v>
      </c>
      <c r="E147" s="110">
        <f>SUM(C147:D147)</f>
        <v>5062000</v>
      </c>
      <c r="F147" s="110">
        <f>SUM(F148,F151,F159,F162)</f>
        <v>323521</v>
      </c>
      <c r="G147" s="110">
        <f>SUM(G148,G151,G159,G162)</f>
        <v>0</v>
      </c>
      <c r="H147" s="110">
        <f t="shared" si="10"/>
        <v>323521</v>
      </c>
    </row>
    <row r="148" spans="1:8" ht="12.75">
      <c r="A148" s="126"/>
      <c r="B148" s="115" t="s">
        <v>659</v>
      </c>
      <c r="C148" s="110">
        <f aca="true" t="shared" si="17" ref="C148:E149">SUM(C149)</f>
        <v>1000000</v>
      </c>
      <c r="D148" s="110"/>
      <c r="E148" s="106">
        <f t="shared" si="17"/>
        <v>1000000</v>
      </c>
      <c r="F148" s="110">
        <f>ROUND(C148/$B$1,0)</f>
        <v>63912</v>
      </c>
      <c r="G148" s="110"/>
      <c r="H148" s="110">
        <f t="shared" si="10"/>
        <v>63912</v>
      </c>
    </row>
    <row r="149" spans="1:8" ht="13.5">
      <c r="A149" s="126" t="s">
        <v>353</v>
      </c>
      <c r="B149" s="133" t="s">
        <v>690</v>
      </c>
      <c r="C149" s="110">
        <f t="shared" si="17"/>
        <v>1000000</v>
      </c>
      <c r="D149" s="110"/>
      <c r="E149" s="106">
        <f t="shared" si="17"/>
        <v>1000000</v>
      </c>
      <c r="F149" s="110">
        <f>ROUND(C149/$B$1,0)</f>
        <v>63912</v>
      </c>
      <c r="G149" s="110"/>
      <c r="H149" s="110">
        <f t="shared" si="10"/>
        <v>63912</v>
      </c>
    </row>
    <row r="150" spans="1:8" ht="25.5">
      <c r="A150" s="126"/>
      <c r="B150" s="131" t="s">
        <v>691</v>
      </c>
      <c r="C150" s="108">
        <v>1000000</v>
      </c>
      <c r="D150" s="108"/>
      <c r="E150" s="152">
        <f>SUM(C150:D150)</f>
        <v>1000000</v>
      </c>
      <c r="F150" s="108">
        <f>ROUND(C150/$B$1,0)</f>
        <v>63912</v>
      </c>
      <c r="G150" s="110"/>
      <c r="H150" s="108">
        <f t="shared" si="10"/>
        <v>63912</v>
      </c>
    </row>
    <row r="151" spans="1:8" ht="13.5">
      <c r="A151" s="126"/>
      <c r="B151" s="133" t="s">
        <v>611</v>
      </c>
      <c r="C151" s="110">
        <f>SUM(C152,C155,C157)</f>
        <v>2960000</v>
      </c>
      <c r="D151" s="110">
        <f>SUM(D152,D155,D157)</f>
        <v>0</v>
      </c>
      <c r="E151" s="110">
        <f>SUM(C151:D151)</f>
        <v>2960000</v>
      </c>
      <c r="F151" s="110">
        <f>SUM(F152,F155,F157)</f>
        <v>189179</v>
      </c>
      <c r="G151" s="110">
        <f>SUM(G152,G155,G157)</f>
        <v>0</v>
      </c>
      <c r="H151" s="110">
        <f t="shared" si="10"/>
        <v>189179</v>
      </c>
    </row>
    <row r="152" spans="1:8" ht="12.75">
      <c r="A152" s="126"/>
      <c r="B152" s="115" t="s">
        <v>667</v>
      </c>
      <c r="C152" s="110">
        <f>SUM(C153:C154)</f>
        <v>1750000</v>
      </c>
      <c r="D152" s="110">
        <f>SUM(D153:D154)</f>
        <v>0</v>
      </c>
      <c r="E152" s="110">
        <f>SUM(C152:D152)</f>
        <v>1750000</v>
      </c>
      <c r="F152" s="110">
        <f>SUM(F153:F154)</f>
        <v>111846</v>
      </c>
      <c r="G152" s="110">
        <f>SUM(G153:G154)</f>
        <v>0</v>
      </c>
      <c r="H152" s="110">
        <f t="shared" si="10"/>
        <v>111846</v>
      </c>
    </row>
    <row r="153" spans="1:8" ht="25.5">
      <c r="A153" s="126" t="s">
        <v>385</v>
      </c>
      <c r="B153" s="131" t="s">
        <v>692</v>
      </c>
      <c r="C153" s="108">
        <v>750000</v>
      </c>
      <c r="D153" s="108"/>
      <c r="E153" s="152">
        <f aca="true" t="shared" si="18" ref="E153:E158">SUM(C153:D153)</f>
        <v>750000</v>
      </c>
      <c r="F153" s="108">
        <f aca="true" t="shared" si="19" ref="F153:F164">ROUND(C153/$B$1,0)</f>
        <v>47934</v>
      </c>
      <c r="G153" s="110"/>
      <c r="H153" s="108">
        <f t="shared" si="10"/>
        <v>47934</v>
      </c>
    </row>
    <row r="154" spans="1:8" ht="12.75">
      <c r="A154" s="126" t="s">
        <v>388</v>
      </c>
      <c r="B154" s="131" t="s">
        <v>693</v>
      </c>
      <c r="C154" s="108">
        <v>1000000</v>
      </c>
      <c r="D154" s="108"/>
      <c r="E154" s="152">
        <f t="shared" si="18"/>
        <v>1000000</v>
      </c>
      <c r="F154" s="108">
        <f t="shared" si="19"/>
        <v>63912</v>
      </c>
      <c r="G154" s="110"/>
      <c r="H154" s="108">
        <f t="shared" si="10"/>
        <v>63912</v>
      </c>
    </row>
    <row r="155" spans="1:8" ht="12.75">
      <c r="A155" s="126"/>
      <c r="B155" s="115" t="s">
        <v>669</v>
      </c>
      <c r="C155" s="110">
        <f>SUM(C156)</f>
        <v>210000</v>
      </c>
      <c r="D155" s="110"/>
      <c r="E155" s="155">
        <f t="shared" si="18"/>
        <v>210000</v>
      </c>
      <c r="F155" s="110">
        <f t="shared" si="19"/>
        <v>13421</v>
      </c>
      <c r="G155" s="110"/>
      <c r="H155" s="110">
        <f t="shared" si="10"/>
        <v>13421</v>
      </c>
    </row>
    <row r="156" spans="1:8" ht="12.75">
      <c r="A156" s="126" t="s">
        <v>569</v>
      </c>
      <c r="B156" s="131" t="s">
        <v>745</v>
      </c>
      <c r="C156" s="108">
        <v>210000</v>
      </c>
      <c r="D156" s="108"/>
      <c r="E156" s="152">
        <f t="shared" si="18"/>
        <v>210000</v>
      </c>
      <c r="F156" s="108">
        <f t="shared" si="19"/>
        <v>13421</v>
      </c>
      <c r="G156" s="110"/>
      <c r="H156" s="108">
        <f t="shared" si="10"/>
        <v>13421</v>
      </c>
    </row>
    <row r="157" spans="1:8" ht="12.75">
      <c r="A157" s="126"/>
      <c r="B157" s="115" t="s">
        <v>694</v>
      </c>
      <c r="C157" s="150">
        <f>SUM(C158:C158)</f>
        <v>1000000</v>
      </c>
      <c r="D157" s="150"/>
      <c r="E157" s="106">
        <f t="shared" si="18"/>
        <v>1000000</v>
      </c>
      <c r="F157" s="110">
        <f t="shared" si="19"/>
        <v>63912</v>
      </c>
      <c r="G157" s="110"/>
      <c r="H157" s="110">
        <f t="shared" si="10"/>
        <v>63912</v>
      </c>
    </row>
    <row r="158" spans="1:8" ht="25.5">
      <c r="A158" s="126" t="s">
        <v>379</v>
      </c>
      <c r="B158" s="131" t="s">
        <v>695</v>
      </c>
      <c r="C158" s="108">
        <v>1000000</v>
      </c>
      <c r="D158" s="108"/>
      <c r="E158" s="152">
        <f t="shared" si="18"/>
        <v>1000000</v>
      </c>
      <c r="F158" s="108">
        <f t="shared" si="19"/>
        <v>63912</v>
      </c>
      <c r="G158" s="110"/>
      <c r="H158" s="108">
        <f t="shared" si="10"/>
        <v>63912</v>
      </c>
    </row>
    <row r="159" spans="1:8" ht="12.75">
      <c r="A159" s="126"/>
      <c r="B159" s="115" t="s">
        <v>14</v>
      </c>
      <c r="C159" s="110">
        <f aca="true" t="shared" si="20" ref="C159:E160">SUM(C160)</f>
        <v>925000</v>
      </c>
      <c r="D159" s="110"/>
      <c r="E159" s="106">
        <f t="shared" si="20"/>
        <v>925000</v>
      </c>
      <c r="F159" s="110">
        <f t="shared" si="19"/>
        <v>59118</v>
      </c>
      <c r="G159" s="110"/>
      <c r="H159" s="110">
        <f t="shared" si="10"/>
        <v>59118</v>
      </c>
    </row>
    <row r="160" spans="1:8" ht="13.5">
      <c r="A160" s="126"/>
      <c r="B160" s="133" t="s">
        <v>696</v>
      </c>
      <c r="C160" s="110">
        <f t="shared" si="20"/>
        <v>925000</v>
      </c>
      <c r="D160" s="110"/>
      <c r="E160" s="106">
        <f t="shared" si="20"/>
        <v>925000</v>
      </c>
      <c r="F160" s="110">
        <f t="shared" si="19"/>
        <v>59118</v>
      </c>
      <c r="G160" s="110"/>
      <c r="H160" s="110">
        <f t="shared" si="10"/>
        <v>59118</v>
      </c>
    </row>
    <row r="161" spans="1:8" ht="26.25" customHeight="1">
      <c r="A161" s="130" t="s">
        <v>697</v>
      </c>
      <c r="B161" s="135" t="s">
        <v>698</v>
      </c>
      <c r="C161" s="156">
        <v>925000</v>
      </c>
      <c r="D161" s="156"/>
      <c r="E161" s="157">
        <f>SUM(C161:D161)</f>
        <v>925000</v>
      </c>
      <c r="F161" s="108">
        <f t="shared" si="19"/>
        <v>59118</v>
      </c>
      <c r="G161" s="110"/>
      <c r="H161" s="108">
        <f t="shared" si="10"/>
        <v>59118</v>
      </c>
    </row>
    <row r="162" spans="1:8" ht="12.75">
      <c r="A162" s="130"/>
      <c r="B162" s="136" t="s">
        <v>15</v>
      </c>
      <c r="C162" s="158">
        <f aca="true" t="shared" si="21" ref="C162:E163">SUM(C163)</f>
        <v>177000</v>
      </c>
      <c r="D162" s="158">
        <f t="shared" si="21"/>
        <v>0</v>
      </c>
      <c r="E162" s="158">
        <f t="shared" si="21"/>
        <v>177000</v>
      </c>
      <c r="F162" s="110">
        <f t="shared" si="19"/>
        <v>11312</v>
      </c>
      <c r="G162" s="110"/>
      <c r="H162" s="110">
        <f t="shared" si="10"/>
        <v>11312</v>
      </c>
    </row>
    <row r="163" spans="1:8" ht="18.75" customHeight="1">
      <c r="A163" s="138" t="s">
        <v>526</v>
      </c>
      <c r="B163" s="139" t="s">
        <v>699</v>
      </c>
      <c r="C163" s="158">
        <f t="shared" si="21"/>
        <v>177000</v>
      </c>
      <c r="D163" s="158">
        <f t="shared" si="21"/>
        <v>0</v>
      </c>
      <c r="E163" s="158">
        <f t="shared" si="21"/>
        <v>177000</v>
      </c>
      <c r="F163" s="110">
        <f t="shared" si="19"/>
        <v>11312</v>
      </c>
      <c r="G163" s="110"/>
      <c r="H163" s="110">
        <f t="shared" si="10"/>
        <v>11312</v>
      </c>
    </row>
    <row r="164" spans="1:8" ht="25.5">
      <c r="A164" s="130"/>
      <c r="B164" s="140" t="s">
        <v>700</v>
      </c>
      <c r="C164" s="159">
        <v>177000</v>
      </c>
      <c r="D164" s="159"/>
      <c r="E164" s="159">
        <f>SUM(C164:D164)</f>
        <v>177000</v>
      </c>
      <c r="F164" s="108">
        <f t="shared" si="19"/>
        <v>11312</v>
      </c>
      <c r="G164" s="110"/>
      <c r="H164" s="108">
        <f t="shared" si="10"/>
        <v>11312</v>
      </c>
    </row>
    <row r="165" spans="1:8" ht="12.75">
      <c r="A165" s="141"/>
      <c r="B165" s="140"/>
      <c r="C165" s="137"/>
      <c r="D165" s="137"/>
      <c r="E165" s="137"/>
      <c r="F165" s="142"/>
      <c r="G165" s="142"/>
      <c r="H165" s="116"/>
    </row>
    <row r="166" spans="2:8" ht="19.5" customHeight="1">
      <c r="B166" s="209" t="s">
        <v>701</v>
      </c>
      <c r="C166" s="209"/>
      <c r="D166" s="209"/>
      <c r="E166" s="209"/>
      <c r="F166" s="142"/>
      <c r="G166" s="142"/>
      <c r="H166" s="116"/>
    </row>
    <row r="167" spans="2:8" ht="19.5" customHeight="1">
      <c r="B167" s="103"/>
      <c r="C167" s="103"/>
      <c r="D167" s="103"/>
      <c r="E167" s="103"/>
      <c r="F167" s="142"/>
      <c r="G167" s="142"/>
      <c r="H167" s="116"/>
    </row>
    <row r="168" spans="1:8" ht="19.5" customHeight="1">
      <c r="A168" s="205" t="s">
        <v>712</v>
      </c>
      <c r="B168" s="208" t="s">
        <v>713</v>
      </c>
      <c r="C168" s="203" t="s">
        <v>605</v>
      </c>
      <c r="D168" s="203"/>
      <c r="E168" s="202" t="s">
        <v>606</v>
      </c>
      <c r="F168" s="203" t="s">
        <v>605</v>
      </c>
      <c r="G168" s="203"/>
      <c r="H168" s="202" t="s">
        <v>606</v>
      </c>
    </row>
    <row r="169" spans="1:8" ht="25.5">
      <c r="A169" s="206"/>
      <c r="B169" s="206"/>
      <c r="C169" s="146" t="s">
        <v>607</v>
      </c>
      <c r="D169" s="147" t="s">
        <v>608</v>
      </c>
      <c r="E169" s="202"/>
      <c r="F169" s="146" t="s">
        <v>607</v>
      </c>
      <c r="G169" s="147" t="s">
        <v>608</v>
      </c>
      <c r="H169" s="202"/>
    </row>
    <row r="170" spans="1:8" ht="12.75">
      <c r="A170" s="207"/>
      <c r="B170" s="207"/>
      <c r="C170" s="204" t="s">
        <v>580</v>
      </c>
      <c r="D170" s="204"/>
      <c r="E170" s="204"/>
      <c r="F170" s="204" t="s">
        <v>581</v>
      </c>
      <c r="G170" s="204"/>
      <c r="H170" s="204"/>
    </row>
    <row r="171" spans="1:8" ht="12.75">
      <c r="A171" s="118"/>
      <c r="B171" s="119" t="s">
        <v>92</v>
      </c>
      <c r="C171" s="107">
        <f>SUM(C172)</f>
        <v>3121709</v>
      </c>
      <c r="D171" s="117"/>
      <c r="E171" s="107">
        <f>SUM(C171:D171)</f>
        <v>3121709</v>
      </c>
      <c r="F171" s="143">
        <f aca="true" t="shared" si="22" ref="F171:G182">ROUND(C171/$B$1,0)</f>
        <v>199514</v>
      </c>
      <c r="G171" s="143"/>
      <c r="H171" s="143">
        <f aca="true" t="shared" si="23" ref="H171:H183">SUM(F171:G171)</f>
        <v>199514</v>
      </c>
    </row>
    <row r="172" spans="1:8" ht="12.75">
      <c r="A172" s="144" t="s">
        <v>555</v>
      </c>
      <c r="B172" s="119" t="s">
        <v>702</v>
      </c>
      <c r="C172" s="110">
        <f>SUM(C173)</f>
        <v>3121709</v>
      </c>
      <c r="D172" s="110"/>
      <c r="E172" s="110">
        <f>SUM(C172:D172)</f>
        <v>3121709</v>
      </c>
      <c r="F172" s="111">
        <f t="shared" si="22"/>
        <v>199514</v>
      </c>
      <c r="G172" s="111"/>
      <c r="H172" s="111">
        <f t="shared" si="23"/>
        <v>199514</v>
      </c>
    </row>
    <row r="173" spans="1:8" ht="12.75">
      <c r="A173" s="118"/>
      <c r="B173" s="118" t="s">
        <v>703</v>
      </c>
      <c r="C173" s="108">
        <v>3121709</v>
      </c>
      <c r="D173" s="108"/>
      <c r="E173" s="108">
        <f>SUM(C173,D173)</f>
        <v>3121709</v>
      </c>
      <c r="F173" s="109">
        <f t="shared" si="22"/>
        <v>199514</v>
      </c>
      <c r="G173" s="109"/>
      <c r="H173" s="109">
        <f t="shared" si="23"/>
        <v>199514</v>
      </c>
    </row>
    <row r="174" spans="1:8" ht="12.75">
      <c r="A174" s="118"/>
      <c r="B174" s="119" t="s">
        <v>91</v>
      </c>
      <c r="C174" s="110">
        <f>SUM(C175)</f>
        <v>92000</v>
      </c>
      <c r="D174" s="108"/>
      <c r="E174" s="110">
        <f>SUM(E175)</f>
        <v>92000</v>
      </c>
      <c r="F174" s="111">
        <f t="shared" si="22"/>
        <v>5880</v>
      </c>
      <c r="G174" s="111"/>
      <c r="H174" s="111">
        <f t="shared" si="23"/>
        <v>5880</v>
      </c>
    </row>
    <row r="175" spans="1:8" ht="13.5">
      <c r="A175" s="144" t="s">
        <v>565</v>
      </c>
      <c r="B175" s="127" t="s">
        <v>612</v>
      </c>
      <c r="C175" s="110">
        <f>SUM(C176:C176)</f>
        <v>92000</v>
      </c>
      <c r="D175" s="110"/>
      <c r="E175" s="110">
        <f>SUM(C175:D175)</f>
        <v>92000</v>
      </c>
      <c r="F175" s="111">
        <f t="shared" si="22"/>
        <v>5880</v>
      </c>
      <c r="G175" s="111"/>
      <c r="H175" s="111">
        <f t="shared" si="23"/>
        <v>5880</v>
      </c>
    </row>
    <row r="176" spans="1:8" ht="12.75">
      <c r="A176" s="118"/>
      <c r="B176" s="120" t="s">
        <v>704</v>
      </c>
      <c r="C176" s="108">
        <v>92000</v>
      </c>
      <c r="D176" s="108"/>
      <c r="E176" s="108">
        <f>SUM(C176:D176)</f>
        <v>92000</v>
      </c>
      <c r="F176" s="109">
        <f t="shared" si="22"/>
        <v>5880</v>
      </c>
      <c r="G176" s="111"/>
      <c r="H176" s="109">
        <f t="shared" si="23"/>
        <v>5880</v>
      </c>
    </row>
    <row r="177" spans="1:8" ht="12.75">
      <c r="A177" s="129"/>
      <c r="B177" s="114" t="s">
        <v>147</v>
      </c>
      <c r="C177" s="110">
        <f>SUM(C178)</f>
        <v>48000</v>
      </c>
      <c r="D177" s="110"/>
      <c r="E177" s="110">
        <f>SUM(E178)</f>
        <v>48000</v>
      </c>
      <c r="F177" s="111">
        <f t="shared" si="22"/>
        <v>3068</v>
      </c>
      <c r="G177" s="111"/>
      <c r="H177" s="111">
        <f t="shared" si="23"/>
        <v>3068</v>
      </c>
    </row>
    <row r="178" spans="1:8" ht="12.75">
      <c r="A178" s="129" t="s">
        <v>533</v>
      </c>
      <c r="B178" s="114" t="s">
        <v>612</v>
      </c>
      <c r="C178" s="110">
        <f>SUM(C179)</f>
        <v>48000</v>
      </c>
      <c r="D178" s="110"/>
      <c r="E178" s="110">
        <f>SUM(E179)</f>
        <v>48000</v>
      </c>
      <c r="F178" s="111">
        <f t="shared" si="22"/>
        <v>3068</v>
      </c>
      <c r="G178" s="111"/>
      <c r="H178" s="111">
        <f t="shared" si="23"/>
        <v>3068</v>
      </c>
    </row>
    <row r="179" spans="1:8" ht="12.75">
      <c r="A179" s="129"/>
      <c r="B179" s="120" t="s">
        <v>149</v>
      </c>
      <c r="C179" s="110">
        <f>SUM(C180)</f>
        <v>48000</v>
      </c>
      <c r="D179" s="110"/>
      <c r="E179" s="110">
        <f>SUM(E180)</f>
        <v>48000</v>
      </c>
      <c r="F179" s="111">
        <f t="shared" si="22"/>
        <v>3068</v>
      </c>
      <c r="G179" s="111"/>
      <c r="H179" s="109">
        <f t="shared" si="23"/>
        <v>3068</v>
      </c>
    </row>
    <row r="180" spans="2:8" ht="12.75">
      <c r="B180" s="120" t="s">
        <v>705</v>
      </c>
      <c r="C180" s="108">
        <v>48000</v>
      </c>
      <c r="D180" s="108"/>
      <c r="E180" s="108">
        <f>SUM(C180:D180)</f>
        <v>48000</v>
      </c>
      <c r="F180" s="109">
        <f t="shared" si="22"/>
        <v>3068</v>
      </c>
      <c r="G180" s="111"/>
      <c r="H180" s="109">
        <f t="shared" si="23"/>
        <v>3068</v>
      </c>
    </row>
    <row r="181" spans="1:8" ht="12.75">
      <c r="A181" s="129"/>
      <c r="B181" s="114" t="s">
        <v>169</v>
      </c>
      <c r="C181" s="110">
        <f>SUM(C182)</f>
        <v>175132294</v>
      </c>
      <c r="D181" s="110">
        <f>SUM(D182)</f>
        <v>2000000</v>
      </c>
      <c r="E181" s="110">
        <f>SUM(E182)</f>
        <v>177132294</v>
      </c>
      <c r="F181" s="111">
        <f t="shared" si="22"/>
        <v>11192994</v>
      </c>
      <c r="G181" s="111">
        <f t="shared" si="22"/>
        <v>127823</v>
      </c>
      <c r="H181" s="111">
        <f t="shared" si="23"/>
        <v>11320817</v>
      </c>
    </row>
    <row r="182" spans="1:8" ht="12.75">
      <c r="A182" s="129" t="s">
        <v>484</v>
      </c>
      <c r="B182" s="114" t="s">
        <v>612</v>
      </c>
      <c r="C182" s="110">
        <f>177132294-2000000</f>
        <v>175132294</v>
      </c>
      <c r="D182" s="108">
        <v>2000000</v>
      </c>
      <c r="E182" s="110">
        <f>SUM(C182,D182)</f>
        <v>177132294</v>
      </c>
      <c r="F182" s="111">
        <f t="shared" si="22"/>
        <v>11192994</v>
      </c>
      <c r="G182" s="111">
        <f t="shared" si="22"/>
        <v>127823</v>
      </c>
      <c r="H182" s="111">
        <f t="shared" si="23"/>
        <v>11320817</v>
      </c>
    </row>
    <row r="183" spans="1:8" ht="12.75">
      <c r="A183" s="129"/>
      <c r="B183" s="114" t="s">
        <v>706</v>
      </c>
      <c r="C183" s="110">
        <f>SUM(C171,C177,C181,C174)</f>
        <v>178394003</v>
      </c>
      <c r="D183" s="110">
        <f>SUM(D171,D177,D181,D174)</f>
        <v>2000000</v>
      </c>
      <c r="E183" s="110">
        <f>SUM(C183:D183)</f>
        <v>180394003</v>
      </c>
      <c r="F183" s="110">
        <f>SUM(F171,F177,F181,F174)-1</f>
        <v>11401455</v>
      </c>
      <c r="G183" s="110">
        <f>SUM(G171,G177,G181,G174)</f>
        <v>127823</v>
      </c>
      <c r="H183" s="105">
        <f t="shared" si="23"/>
        <v>11529278</v>
      </c>
    </row>
  </sheetData>
  <mergeCells count="26">
    <mergeCell ref="A2:H2"/>
    <mergeCell ref="H4:H5"/>
    <mergeCell ref="C6:E6"/>
    <mergeCell ref="F6:H6"/>
    <mergeCell ref="B19:E19"/>
    <mergeCell ref="B4:B6"/>
    <mergeCell ref="C4:D4"/>
    <mergeCell ref="E4:E5"/>
    <mergeCell ref="F4:G4"/>
    <mergeCell ref="F21:G21"/>
    <mergeCell ref="H21:H22"/>
    <mergeCell ref="C23:E23"/>
    <mergeCell ref="B166:E166"/>
    <mergeCell ref="B21:B23"/>
    <mergeCell ref="C21:D21"/>
    <mergeCell ref="E21:E22"/>
    <mergeCell ref="F23:H23"/>
    <mergeCell ref="A21:A23"/>
    <mergeCell ref="A168:A170"/>
    <mergeCell ref="B168:B170"/>
    <mergeCell ref="C168:D168"/>
    <mergeCell ref="E168:E169"/>
    <mergeCell ref="F168:G168"/>
    <mergeCell ref="H168:H169"/>
    <mergeCell ref="C170:E170"/>
    <mergeCell ref="F170:H170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Header>&amp;RLisa 5
Tartu Linnavolikogu ... 12.2010. a
määruse nr ... juurde</oddHeader>
    <oddFooter>&amp;C&amp;P+26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C63" sqref="C63"/>
    </sheetView>
  </sheetViews>
  <sheetFormatPr defaultColWidth="9.140625" defaultRowHeight="12.75"/>
  <cols>
    <col min="1" max="1" width="23.00390625" style="25" customWidth="1"/>
    <col min="2" max="3" width="8.7109375" style="186" bestFit="1" customWidth="1"/>
    <col min="4" max="5" width="9.57421875" style="186" bestFit="1" customWidth="1"/>
    <col min="6" max="7" width="8.7109375" style="186" bestFit="1" customWidth="1"/>
    <col min="8" max="8" width="9.57421875" style="186" bestFit="1" customWidth="1"/>
    <col min="9" max="9" width="8.7109375" style="25" bestFit="1" customWidth="1"/>
    <col min="10" max="10" width="9.140625" style="25" customWidth="1"/>
    <col min="11" max="13" width="9.57421875" style="25" bestFit="1" customWidth="1"/>
    <col min="14" max="16384" width="9.140625" style="25" customWidth="1"/>
  </cols>
  <sheetData>
    <row r="1" spans="1:9" ht="7.5" customHeight="1">
      <c r="A1" s="215" t="s">
        <v>714</v>
      </c>
      <c r="B1" s="215"/>
      <c r="C1" s="215"/>
      <c r="D1" s="215"/>
      <c r="E1" s="215"/>
      <c r="F1" s="215"/>
      <c r="G1" s="215"/>
      <c r="H1" s="215"/>
      <c r="I1" s="148"/>
    </row>
    <row r="2" spans="1:9" ht="6.75" customHeight="1">
      <c r="A2" s="215"/>
      <c r="B2" s="215"/>
      <c r="C2" s="215"/>
      <c r="D2" s="215"/>
      <c r="E2" s="215"/>
      <c r="F2" s="215"/>
      <c r="G2" s="215"/>
      <c r="H2" s="215"/>
      <c r="I2" s="148"/>
    </row>
    <row r="3" spans="1:9" ht="12" customHeight="1">
      <c r="A3" s="148"/>
      <c r="B3" s="148"/>
      <c r="C3" s="148"/>
      <c r="D3" s="148"/>
      <c r="E3" s="148"/>
      <c r="F3" s="148"/>
      <c r="G3" s="148"/>
      <c r="H3" s="93"/>
      <c r="I3" s="148"/>
    </row>
    <row r="4" spans="1:9" s="162" customFormat="1" ht="36.75" customHeight="1">
      <c r="A4" s="124" t="s">
        <v>715</v>
      </c>
      <c r="B4" s="125">
        <v>2009</v>
      </c>
      <c r="C4" s="98">
        <v>2010</v>
      </c>
      <c r="D4" s="98">
        <v>2011</v>
      </c>
      <c r="E4" s="98">
        <v>2012</v>
      </c>
      <c r="F4" s="98">
        <v>2011</v>
      </c>
      <c r="G4" s="98">
        <v>2012</v>
      </c>
      <c r="H4" s="216" t="s">
        <v>716</v>
      </c>
      <c r="I4" s="216"/>
    </row>
    <row r="5" spans="1:9" s="162" customFormat="1" ht="18" customHeight="1">
      <c r="A5" s="163"/>
      <c r="B5" s="217" t="s">
        <v>580</v>
      </c>
      <c r="C5" s="217"/>
      <c r="D5" s="217"/>
      <c r="E5" s="218"/>
      <c r="F5" s="219" t="s">
        <v>581</v>
      </c>
      <c r="G5" s="218"/>
      <c r="H5" s="164" t="s">
        <v>580</v>
      </c>
      <c r="I5" s="165" t="s">
        <v>581</v>
      </c>
    </row>
    <row r="6" spans="1:9" ht="25.5">
      <c r="A6" s="166" t="s">
        <v>727</v>
      </c>
      <c r="B6" s="167">
        <f aca="true" t="shared" si="0" ref="B6:H6">SUM(B7:B9)</f>
        <v>4422146</v>
      </c>
      <c r="C6" s="167">
        <f t="shared" si="0"/>
        <v>4430000</v>
      </c>
      <c r="D6" s="167">
        <f t="shared" si="0"/>
        <v>107422000</v>
      </c>
      <c r="E6" s="167">
        <f t="shared" si="0"/>
        <v>0</v>
      </c>
      <c r="F6" s="167">
        <f>ROUND(D6/15.6466,0)</f>
        <v>6865517</v>
      </c>
      <c r="G6" s="167">
        <f>ROUND(E6/15.6466,0)</f>
        <v>0</v>
      </c>
      <c r="H6" s="168">
        <f t="shared" si="0"/>
        <v>116274146</v>
      </c>
      <c r="I6" s="167">
        <f>ROUND(H6/15.6466,0)</f>
        <v>7431272</v>
      </c>
    </row>
    <row r="7" spans="1:9" ht="12.75">
      <c r="A7" s="169" t="s">
        <v>717</v>
      </c>
      <c r="B7" s="170">
        <v>0</v>
      </c>
      <c r="C7" s="170">
        <v>0</v>
      </c>
      <c r="D7" s="170">
        <v>103000000</v>
      </c>
      <c r="E7" s="170">
        <v>0</v>
      </c>
      <c r="F7" s="170">
        <f aca="true" t="shared" si="1" ref="F7:G53">ROUND(D7/15.6466,0)</f>
        <v>6582900</v>
      </c>
      <c r="G7" s="171">
        <f t="shared" si="1"/>
        <v>0</v>
      </c>
      <c r="H7" s="171">
        <f>SUM(B7:D7)</f>
        <v>103000000</v>
      </c>
      <c r="I7" s="170">
        <f aca="true" t="shared" si="2" ref="I7:I53">ROUND(H7/15.6466,0)</f>
        <v>6582900</v>
      </c>
    </row>
    <row r="8" spans="1:10" ht="12.75">
      <c r="A8" s="169" t="s">
        <v>718</v>
      </c>
      <c r="B8" s="170">
        <v>4422146</v>
      </c>
      <c r="C8" s="170">
        <v>4430000</v>
      </c>
      <c r="D8" s="170">
        <v>4422000</v>
      </c>
      <c r="E8" s="170">
        <v>0</v>
      </c>
      <c r="F8" s="170">
        <f t="shared" si="1"/>
        <v>282617</v>
      </c>
      <c r="G8" s="171">
        <f t="shared" si="1"/>
        <v>0</v>
      </c>
      <c r="H8" s="171">
        <f>SUM(B8:D8)</f>
        <v>13274146</v>
      </c>
      <c r="I8" s="170">
        <f t="shared" si="2"/>
        <v>848373</v>
      </c>
      <c r="J8" s="28"/>
    </row>
    <row r="9" spans="1:9" ht="12.75">
      <c r="A9" s="172" t="s">
        <v>719</v>
      </c>
      <c r="B9" s="173">
        <v>0</v>
      </c>
      <c r="C9" s="173">
        <v>0</v>
      </c>
      <c r="D9" s="170">
        <v>0</v>
      </c>
      <c r="E9" s="170">
        <v>0</v>
      </c>
      <c r="F9" s="170">
        <f t="shared" si="1"/>
        <v>0</v>
      </c>
      <c r="G9" s="171">
        <f t="shared" si="1"/>
        <v>0</v>
      </c>
      <c r="H9" s="174">
        <f>SUM(B9:D9)</f>
        <v>0</v>
      </c>
      <c r="I9" s="173">
        <f t="shared" si="2"/>
        <v>0</v>
      </c>
    </row>
    <row r="10" spans="1:9" ht="38.25">
      <c r="A10" s="175" t="s">
        <v>728</v>
      </c>
      <c r="B10" s="167">
        <f aca="true" t="shared" si="3" ref="B10:H10">SUM(B11:B13)</f>
        <v>15772233</v>
      </c>
      <c r="C10" s="176">
        <f t="shared" si="3"/>
        <v>14275000</v>
      </c>
      <c r="D10" s="176">
        <f t="shared" si="3"/>
        <v>14086300</v>
      </c>
      <c r="E10" s="176">
        <f t="shared" si="3"/>
        <v>13896300</v>
      </c>
      <c r="F10" s="176">
        <f t="shared" si="1"/>
        <v>900279</v>
      </c>
      <c r="G10" s="177">
        <f t="shared" si="1"/>
        <v>888135</v>
      </c>
      <c r="H10" s="178">
        <f t="shared" si="3"/>
        <v>44133533</v>
      </c>
      <c r="I10" s="179">
        <f t="shared" si="2"/>
        <v>2820647</v>
      </c>
    </row>
    <row r="11" spans="1:9" ht="12.75">
      <c r="A11" s="180" t="s">
        <v>717</v>
      </c>
      <c r="B11" s="170">
        <v>12959208</v>
      </c>
      <c r="C11" s="181">
        <v>12990000</v>
      </c>
      <c r="D11" s="181">
        <v>12946300</v>
      </c>
      <c r="E11" s="181">
        <v>12946300</v>
      </c>
      <c r="F11" s="181">
        <f t="shared" si="1"/>
        <v>827419</v>
      </c>
      <c r="G11" s="182">
        <f t="shared" si="1"/>
        <v>827419</v>
      </c>
      <c r="H11" s="182">
        <f>SUM(B11:D11)</f>
        <v>38895508</v>
      </c>
      <c r="I11" s="181">
        <f t="shared" si="2"/>
        <v>2485876</v>
      </c>
    </row>
    <row r="12" spans="1:10" ht="12.75">
      <c r="A12" s="180" t="s">
        <v>718</v>
      </c>
      <c r="B12" s="170">
        <v>2813025</v>
      </c>
      <c r="C12" s="181">
        <v>1285000</v>
      </c>
      <c r="D12" s="181">
        <v>1140000</v>
      </c>
      <c r="E12" s="181">
        <v>950000</v>
      </c>
      <c r="F12" s="181">
        <f t="shared" si="1"/>
        <v>72859</v>
      </c>
      <c r="G12" s="182">
        <f t="shared" si="1"/>
        <v>60716</v>
      </c>
      <c r="H12" s="182">
        <f>SUM(B12:D12)</f>
        <v>5238025</v>
      </c>
      <c r="I12" s="181">
        <f t="shared" si="2"/>
        <v>334771</v>
      </c>
      <c r="J12" s="28"/>
    </row>
    <row r="13" spans="1:9" ht="12" customHeight="1">
      <c r="A13" s="183" t="s">
        <v>719</v>
      </c>
      <c r="B13" s="173">
        <v>0</v>
      </c>
      <c r="C13" s="181">
        <v>0</v>
      </c>
      <c r="D13" s="181">
        <v>0</v>
      </c>
      <c r="E13" s="181">
        <v>0</v>
      </c>
      <c r="F13" s="181">
        <f t="shared" si="1"/>
        <v>0</v>
      </c>
      <c r="G13" s="182">
        <f t="shared" si="1"/>
        <v>0</v>
      </c>
      <c r="H13" s="184">
        <f>SUM(B13:D13)</f>
        <v>0</v>
      </c>
      <c r="I13" s="185">
        <f t="shared" si="2"/>
        <v>0</v>
      </c>
    </row>
    <row r="14" spans="1:13" ht="25.5">
      <c r="A14" s="175" t="s">
        <v>729</v>
      </c>
      <c r="B14" s="167">
        <f aca="true" t="shared" si="4" ref="B14:H14">SUM(B15:B17)</f>
        <v>13647090</v>
      </c>
      <c r="C14" s="176">
        <f t="shared" si="4"/>
        <v>12891000</v>
      </c>
      <c r="D14" s="176">
        <f t="shared" si="4"/>
        <v>12872856</v>
      </c>
      <c r="E14" s="176">
        <f t="shared" si="4"/>
        <v>12507856</v>
      </c>
      <c r="F14" s="176">
        <f t="shared" si="1"/>
        <v>822725</v>
      </c>
      <c r="G14" s="177">
        <f t="shared" si="1"/>
        <v>799398</v>
      </c>
      <c r="H14" s="178">
        <f t="shared" si="4"/>
        <v>39410946</v>
      </c>
      <c r="I14" s="179">
        <f t="shared" si="2"/>
        <v>2518819</v>
      </c>
      <c r="M14" s="186"/>
    </row>
    <row r="15" spans="1:13" ht="12.75">
      <c r="A15" s="180" t="s">
        <v>717</v>
      </c>
      <c r="B15" s="170">
        <v>12154964</v>
      </c>
      <c r="C15" s="181">
        <v>12184000</v>
      </c>
      <c r="D15" s="181">
        <v>12142856</v>
      </c>
      <c r="E15" s="181">
        <v>12142856</v>
      </c>
      <c r="F15" s="181">
        <f t="shared" si="1"/>
        <v>776070</v>
      </c>
      <c r="G15" s="182">
        <f t="shared" si="1"/>
        <v>776070</v>
      </c>
      <c r="H15" s="182">
        <f>SUM(B15:D15)</f>
        <v>36481820</v>
      </c>
      <c r="I15" s="181">
        <f t="shared" si="2"/>
        <v>2331613</v>
      </c>
      <c r="M15" s="186"/>
    </row>
    <row r="16" spans="1:10" ht="12.75">
      <c r="A16" s="180" t="s">
        <v>718</v>
      </c>
      <c r="B16" s="170">
        <v>1492126</v>
      </c>
      <c r="C16" s="181">
        <v>707000</v>
      </c>
      <c r="D16" s="181">
        <v>730000</v>
      </c>
      <c r="E16" s="181">
        <v>365000</v>
      </c>
      <c r="F16" s="181">
        <f t="shared" si="1"/>
        <v>46656</v>
      </c>
      <c r="G16" s="182">
        <f t="shared" si="1"/>
        <v>23328</v>
      </c>
      <c r="H16" s="182">
        <f>SUM(B16:D16)</f>
        <v>2929126</v>
      </c>
      <c r="I16" s="181">
        <f t="shared" si="2"/>
        <v>187205</v>
      </c>
      <c r="J16" s="28"/>
    </row>
    <row r="17" spans="1:9" ht="12.75">
      <c r="A17" s="183" t="s">
        <v>720</v>
      </c>
      <c r="B17" s="173">
        <v>0</v>
      </c>
      <c r="C17" s="181">
        <v>0</v>
      </c>
      <c r="D17" s="181">
        <v>0</v>
      </c>
      <c r="E17" s="181">
        <v>0</v>
      </c>
      <c r="F17" s="181">
        <f t="shared" si="1"/>
        <v>0</v>
      </c>
      <c r="G17" s="182">
        <f t="shared" si="1"/>
        <v>0</v>
      </c>
      <c r="H17" s="184">
        <f>SUM(B17:D17)</f>
        <v>0</v>
      </c>
      <c r="I17" s="185">
        <f t="shared" si="2"/>
        <v>0</v>
      </c>
    </row>
    <row r="18" spans="1:9" ht="38.25">
      <c r="A18" s="175" t="s">
        <v>730</v>
      </c>
      <c r="B18" s="167">
        <f aca="true" t="shared" si="5" ref="B18:H18">SUM(B19:B21)</f>
        <v>19795705</v>
      </c>
      <c r="C18" s="176">
        <f t="shared" si="5"/>
        <v>16648000</v>
      </c>
      <c r="D18" s="176">
        <f t="shared" si="5"/>
        <v>16456000</v>
      </c>
      <c r="E18" s="176">
        <f t="shared" si="5"/>
        <v>16248000</v>
      </c>
      <c r="F18" s="176">
        <f t="shared" si="1"/>
        <v>1051730</v>
      </c>
      <c r="G18" s="177">
        <f t="shared" si="1"/>
        <v>1038436</v>
      </c>
      <c r="H18" s="178">
        <f t="shared" si="5"/>
        <v>52899705</v>
      </c>
      <c r="I18" s="179">
        <f t="shared" si="2"/>
        <v>3380907</v>
      </c>
    </row>
    <row r="19" spans="1:9" ht="12.75">
      <c r="A19" s="180" t="s">
        <v>717</v>
      </c>
      <c r="B19" s="170">
        <v>15014955</v>
      </c>
      <c r="C19" s="181">
        <v>15051000</v>
      </c>
      <c r="D19" s="181">
        <v>15000000</v>
      </c>
      <c r="E19" s="181">
        <v>15000000</v>
      </c>
      <c r="F19" s="181">
        <f t="shared" si="1"/>
        <v>958675</v>
      </c>
      <c r="G19" s="182">
        <f t="shared" si="1"/>
        <v>958675</v>
      </c>
      <c r="H19" s="182">
        <f>SUM(B19:D19)</f>
        <v>45065955</v>
      </c>
      <c r="I19" s="181">
        <f t="shared" si="2"/>
        <v>2880239</v>
      </c>
    </row>
    <row r="20" spans="1:10" ht="12.75">
      <c r="A20" s="180" t="s">
        <v>718</v>
      </c>
      <c r="B20" s="170">
        <v>4780750</v>
      </c>
      <c r="C20" s="181">
        <v>1597000</v>
      </c>
      <c r="D20" s="181">
        <v>1456000</v>
      </c>
      <c r="E20" s="181">
        <v>1248000</v>
      </c>
      <c r="F20" s="181">
        <f t="shared" si="1"/>
        <v>93055</v>
      </c>
      <c r="G20" s="182">
        <f t="shared" si="1"/>
        <v>79762</v>
      </c>
      <c r="H20" s="182">
        <f>SUM(B20:D20)</f>
        <v>7833750</v>
      </c>
      <c r="I20" s="181">
        <f t="shared" si="2"/>
        <v>500668</v>
      </c>
      <c r="J20" s="28"/>
    </row>
    <row r="21" spans="1:9" ht="12.75">
      <c r="A21" s="183" t="s">
        <v>720</v>
      </c>
      <c r="B21" s="173">
        <v>0</v>
      </c>
      <c r="C21" s="181">
        <v>0</v>
      </c>
      <c r="D21" s="181">
        <v>0</v>
      </c>
      <c r="E21" s="181">
        <v>0</v>
      </c>
      <c r="F21" s="181">
        <f t="shared" si="1"/>
        <v>0</v>
      </c>
      <c r="G21" s="182">
        <f t="shared" si="1"/>
        <v>0</v>
      </c>
      <c r="H21" s="184">
        <f>SUM(B21:D21)</f>
        <v>0</v>
      </c>
      <c r="I21" s="185">
        <f t="shared" si="2"/>
        <v>0</v>
      </c>
    </row>
    <row r="22" spans="1:9" ht="25.5">
      <c r="A22" s="175" t="s">
        <v>731</v>
      </c>
      <c r="B22" s="167">
        <f aca="true" t="shared" si="6" ref="B22:H22">SUM(B23:B25)</f>
        <v>10287083</v>
      </c>
      <c r="C22" s="176">
        <f t="shared" si="6"/>
        <v>9139000</v>
      </c>
      <c r="D22" s="176">
        <f t="shared" si="6"/>
        <v>9024100</v>
      </c>
      <c r="E22" s="176">
        <f t="shared" si="6"/>
        <v>8903100</v>
      </c>
      <c r="F22" s="176">
        <f t="shared" si="1"/>
        <v>576745</v>
      </c>
      <c r="G22" s="177">
        <f t="shared" si="1"/>
        <v>569012</v>
      </c>
      <c r="H22" s="178">
        <f t="shared" si="6"/>
        <v>28450183</v>
      </c>
      <c r="I22" s="179">
        <f t="shared" si="2"/>
        <v>1818298</v>
      </c>
    </row>
    <row r="23" spans="1:9" ht="12.75">
      <c r="A23" s="180" t="s">
        <v>717</v>
      </c>
      <c r="B23" s="170">
        <v>8190258</v>
      </c>
      <c r="C23" s="181">
        <v>8210000</v>
      </c>
      <c r="D23" s="181">
        <v>8182100</v>
      </c>
      <c r="E23" s="181">
        <v>8182100</v>
      </c>
      <c r="F23" s="181">
        <f t="shared" si="1"/>
        <v>522931</v>
      </c>
      <c r="G23" s="182">
        <f t="shared" si="1"/>
        <v>522931</v>
      </c>
      <c r="H23" s="182">
        <f>SUM(B23:D23)</f>
        <v>24582358</v>
      </c>
      <c r="I23" s="181">
        <f t="shared" si="2"/>
        <v>1571099</v>
      </c>
    </row>
    <row r="24" spans="1:14" ht="12.75">
      <c r="A24" s="180" t="s">
        <v>718</v>
      </c>
      <c r="B24" s="170">
        <v>2096825</v>
      </c>
      <c r="C24" s="181">
        <v>929000</v>
      </c>
      <c r="D24" s="181">
        <v>842000</v>
      </c>
      <c r="E24" s="181">
        <v>721000</v>
      </c>
      <c r="F24" s="181">
        <f t="shared" si="1"/>
        <v>53814</v>
      </c>
      <c r="G24" s="182">
        <f t="shared" si="1"/>
        <v>46080</v>
      </c>
      <c r="H24" s="182">
        <f>SUM(B24:D24)</f>
        <v>3867825</v>
      </c>
      <c r="I24" s="181">
        <f t="shared" si="2"/>
        <v>247199</v>
      </c>
      <c r="J24" s="28"/>
      <c r="N24" s="186"/>
    </row>
    <row r="25" spans="1:9" ht="12.75">
      <c r="A25" s="183" t="s">
        <v>720</v>
      </c>
      <c r="B25" s="173"/>
      <c r="C25" s="181"/>
      <c r="D25" s="181"/>
      <c r="E25" s="181"/>
      <c r="F25" s="181">
        <f t="shared" si="1"/>
        <v>0</v>
      </c>
      <c r="G25" s="182">
        <f t="shared" si="1"/>
        <v>0</v>
      </c>
      <c r="H25" s="184">
        <f>SUM(B25:D25)</f>
        <v>0</v>
      </c>
      <c r="I25" s="185">
        <f t="shared" si="2"/>
        <v>0</v>
      </c>
    </row>
    <row r="26" spans="1:9" ht="38.25">
      <c r="A26" s="175" t="s">
        <v>732</v>
      </c>
      <c r="B26" s="167">
        <f aca="true" t="shared" si="7" ref="B26:H26">SUM(B27:B29)</f>
        <v>5270501</v>
      </c>
      <c r="C26" s="176">
        <f t="shared" si="7"/>
        <v>1930600</v>
      </c>
      <c r="D26" s="176">
        <f t="shared" si="7"/>
        <v>2252000</v>
      </c>
      <c r="E26" s="176">
        <f t="shared" si="7"/>
        <v>2252000</v>
      </c>
      <c r="F26" s="176">
        <f t="shared" si="1"/>
        <v>143929</v>
      </c>
      <c r="G26" s="177">
        <f t="shared" si="1"/>
        <v>143929</v>
      </c>
      <c r="H26" s="178">
        <f t="shared" si="7"/>
        <v>9453101</v>
      </c>
      <c r="I26" s="179">
        <f t="shared" si="2"/>
        <v>604163</v>
      </c>
    </row>
    <row r="27" spans="1:17" ht="12.75">
      <c r="A27" s="180" t="s">
        <v>717</v>
      </c>
      <c r="B27" s="170">
        <v>0</v>
      </c>
      <c r="C27" s="181">
        <v>0</v>
      </c>
      <c r="D27" s="181">
        <v>0</v>
      </c>
      <c r="E27" s="181">
        <v>0</v>
      </c>
      <c r="F27" s="181">
        <f t="shared" si="1"/>
        <v>0</v>
      </c>
      <c r="G27" s="182">
        <f t="shared" si="1"/>
        <v>0</v>
      </c>
      <c r="H27" s="182">
        <f>SUM(B27:D27)</f>
        <v>0</v>
      </c>
      <c r="I27" s="181">
        <f t="shared" si="2"/>
        <v>0</v>
      </c>
      <c r="M27" s="28"/>
      <c r="P27" s="28"/>
      <c r="Q27" s="28"/>
    </row>
    <row r="28" spans="1:17" ht="12.75">
      <c r="A28" s="180" t="s">
        <v>718</v>
      </c>
      <c r="B28" s="170">
        <v>5270501</v>
      </c>
      <c r="C28" s="181">
        <f>2241000-310400</f>
        <v>1930600</v>
      </c>
      <c r="D28" s="181">
        <v>2252000</v>
      </c>
      <c r="E28" s="181">
        <v>2252000</v>
      </c>
      <c r="F28" s="181">
        <f t="shared" si="1"/>
        <v>143929</v>
      </c>
      <c r="G28" s="182">
        <f t="shared" si="1"/>
        <v>143929</v>
      </c>
      <c r="H28" s="182">
        <f>SUM(B28:D28)</f>
        <v>9453101</v>
      </c>
      <c r="I28" s="181">
        <f t="shared" si="2"/>
        <v>604163</v>
      </c>
      <c r="J28" s="28"/>
      <c r="O28" s="28"/>
      <c r="P28" s="28"/>
      <c r="Q28" s="28"/>
    </row>
    <row r="29" spans="1:17" ht="12.75">
      <c r="A29" s="183" t="s">
        <v>720</v>
      </c>
      <c r="B29" s="173">
        <v>0</v>
      </c>
      <c r="C29" s="185">
        <v>0</v>
      </c>
      <c r="D29" s="185">
        <v>0</v>
      </c>
      <c r="E29" s="185">
        <v>0</v>
      </c>
      <c r="F29" s="185">
        <f t="shared" si="1"/>
        <v>0</v>
      </c>
      <c r="G29" s="185">
        <f t="shared" si="1"/>
        <v>0</v>
      </c>
      <c r="H29" s="185">
        <f>SUM(B29:D29)</f>
        <v>0</v>
      </c>
      <c r="I29" s="185">
        <f t="shared" si="2"/>
        <v>0</v>
      </c>
      <c r="M29" s="28"/>
      <c r="O29" s="28"/>
      <c r="P29" s="28"/>
      <c r="Q29" s="28"/>
    </row>
    <row r="30" spans="1:17" ht="25.5">
      <c r="A30" s="175" t="s">
        <v>733</v>
      </c>
      <c r="B30" s="167">
        <f aca="true" t="shared" si="8" ref="B30:H30">SUM(B31:B33)</f>
        <v>530883</v>
      </c>
      <c r="C30" s="176">
        <f t="shared" si="8"/>
        <v>17911000</v>
      </c>
      <c r="D30" s="176">
        <f t="shared" si="8"/>
        <v>17414838</v>
      </c>
      <c r="E30" s="176">
        <f t="shared" si="8"/>
        <v>16753000</v>
      </c>
      <c r="F30" s="176">
        <f t="shared" si="1"/>
        <v>1113011</v>
      </c>
      <c r="G30" s="177">
        <f t="shared" si="1"/>
        <v>1070712</v>
      </c>
      <c r="H30" s="178">
        <f t="shared" si="8"/>
        <v>35856721</v>
      </c>
      <c r="I30" s="179">
        <f t="shared" si="2"/>
        <v>2291662</v>
      </c>
      <c r="M30" s="28"/>
      <c r="O30" s="28"/>
      <c r="P30" s="28"/>
      <c r="Q30" s="28"/>
    </row>
    <row r="31" spans="1:17" ht="12.75">
      <c r="A31" s="180" t="s">
        <v>717</v>
      </c>
      <c r="B31" s="170">
        <v>0</v>
      </c>
      <c r="C31" s="181">
        <v>14707000</v>
      </c>
      <c r="D31" s="181">
        <v>14686838</v>
      </c>
      <c r="E31" s="181">
        <v>14707000</v>
      </c>
      <c r="F31" s="181">
        <f t="shared" si="1"/>
        <v>938660</v>
      </c>
      <c r="G31" s="182">
        <f t="shared" si="1"/>
        <v>939949</v>
      </c>
      <c r="H31" s="182">
        <f>SUM(B31:D31)</f>
        <v>29393838</v>
      </c>
      <c r="I31" s="181">
        <f t="shared" si="2"/>
        <v>1878609</v>
      </c>
      <c r="O31" s="28"/>
      <c r="P31" s="28"/>
      <c r="Q31" s="28"/>
    </row>
    <row r="32" spans="1:17" ht="12.75">
      <c r="A32" s="180" t="s">
        <v>718</v>
      </c>
      <c r="B32" s="170">
        <v>0</v>
      </c>
      <c r="C32" s="181">
        <f>3404000-200000</f>
        <v>3204000</v>
      </c>
      <c r="D32" s="181">
        <v>2728000</v>
      </c>
      <c r="E32" s="181">
        <v>2046000</v>
      </c>
      <c r="F32" s="181">
        <f t="shared" si="1"/>
        <v>174351</v>
      </c>
      <c r="G32" s="182">
        <f t="shared" si="1"/>
        <v>130763</v>
      </c>
      <c r="H32" s="182">
        <f>SUM(B32:D32)</f>
        <v>5932000</v>
      </c>
      <c r="I32" s="181">
        <f t="shared" si="2"/>
        <v>379124</v>
      </c>
      <c r="J32" s="28"/>
      <c r="M32" s="28"/>
      <c r="P32" s="28"/>
      <c r="Q32" s="28"/>
    </row>
    <row r="33" spans="1:17" ht="12.75">
      <c r="A33" s="183" t="s">
        <v>720</v>
      </c>
      <c r="B33" s="173">
        <v>530883</v>
      </c>
      <c r="C33" s="181">
        <v>0</v>
      </c>
      <c r="D33" s="181">
        <v>0</v>
      </c>
      <c r="E33" s="181">
        <v>0</v>
      </c>
      <c r="F33" s="181">
        <f t="shared" si="1"/>
        <v>0</v>
      </c>
      <c r="G33" s="182">
        <f t="shared" si="1"/>
        <v>0</v>
      </c>
      <c r="H33" s="184">
        <f>SUM(B33:D33)</f>
        <v>530883</v>
      </c>
      <c r="I33" s="185">
        <f t="shared" si="2"/>
        <v>33930</v>
      </c>
      <c r="M33" s="28"/>
      <c r="O33" s="28"/>
      <c r="P33" s="28"/>
      <c r="Q33" s="28"/>
    </row>
    <row r="34" spans="1:17" ht="25.5">
      <c r="A34" s="175" t="s">
        <v>734</v>
      </c>
      <c r="B34" s="167">
        <f aca="true" t="shared" si="9" ref="B34:H34">SUM(B35:B37)</f>
        <v>0</v>
      </c>
      <c r="C34" s="176">
        <f t="shared" si="9"/>
        <v>2559000</v>
      </c>
      <c r="D34" s="176">
        <f t="shared" si="9"/>
        <v>12719200</v>
      </c>
      <c r="E34" s="176">
        <f t="shared" si="9"/>
        <v>12410000</v>
      </c>
      <c r="F34" s="176">
        <f t="shared" si="1"/>
        <v>812905</v>
      </c>
      <c r="G34" s="177">
        <f t="shared" si="1"/>
        <v>793144</v>
      </c>
      <c r="H34" s="178">
        <f t="shared" si="9"/>
        <v>15278200</v>
      </c>
      <c r="I34" s="179">
        <f t="shared" si="2"/>
        <v>976455</v>
      </c>
      <c r="K34" s="28"/>
      <c r="L34" s="28"/>
      <c r="M34" s="28"/>
      <c r="P34" s="28"/>
      <c r="Q34" s="28"/>
    </row>
    <row r="35" spans="1:17" ht="12.75">
      <c r="A35" s="180" t="s">
        <v>717</v>
      </c>
      <c r="B35" s="170">
        <v>0</v>
      </c>
      <c r="C35" s="181">
        <v>0</v>
      </c>
      <c r="D35" s="181">
        <v>11174200</v>
      </c>
      <c r="E35" s="181">
        <v>11174000</v>
      </c>
      <c r="F35" s="181">
        <f t="shared" si="1"/>
        <v>714162</v>
      </c>
      <c r="G35" s="182">
        <f t="shared" si="1"/>
        <v>714149</v>
      </c>
      <c r="H35" s="182">
        <f>SUM(B35:D35)</f>
        <v>11174200</v>
      </c>
      <c r="I35" s="181">
        <f t="shared" si="2"/>
        <v>714162</v>
      </c>
      <c r="Q35" s="28"/>
    </row>
    <row r="36" spans="1:17" ht="12.75">
      <c r="A36" s="180" t="s">
        <v>718</v>
      </c>
      <c r="B36" s="170">
        <v>0</v>
      </c>
      <c r="C36" s="181">
        <v>1859000</v>
      </c>
      <c r="D36" s="181">
        <v>1545000</v>
      </c>
      <c r="E36" s="181">
        <v>1236000</v>
      </c>
      <c r="F36" s="181">
        <f>ROUND(D36/15.6466,0)+1</f>
        <v>98744</v>
      </c>
      <c r="G36" s="182">
        <f t="shared" si="1"/>
        <v>78995</v>
      </c>
      <c r="H36" s="182">
        <f>SUM(B36:D36)</f>
        <v>3404000</v>
      </c>
      <c r="I36" s="181">
        <f t="shared" si="2"/>
        <v>217555</v>
      </c>
      <c r="J36" s="28"/>
      <c r="M36" s="28"/>
      <c r="P36" s="28"/>
      <c r="Q36" s="28"/>
    </row>
    <row r="37" spans="1:17" ht="12.75">
      <c r="A37" s="183" t="s">
        <v>720</v>
      </c>
      <c r="B37" s="173">
        <v>0</v>
      </c>
      <c r="C37" s="181">
        <v>700000</v>
      </c>
      <c r="D37" s="181">
        <v>0</v>
      </c>
      <c r="E37" s="181">
        <v>0</v>
      </c>
      <c r="F37" s="181">
        <f t="shared" si="1"/>
        <v>0</v>
      </c>
      <c r="G37" s="182">
        <f t="shared" si="1"/>
        <v>0</v>
      </c>
      <c r="H37" s="184">
        <f>SUM(B37:D37)</f>
        <v>700000</v>
      </c>
      <c r="I37" s="185">
        <f t="shared" si="2"/>
        <v>44738</v>
      </c>
      <c r="M37" s="28"/>
      <c r="O37" s="28"/>
      <c r="P37" s="28"/>
      <c r="Q37" s="28"/>
    </row>
    <row r="38" spans="1:17" ht="12.75">
      <c r="A38" s="175" t="s">
        <v>721</v>
      </c>
      <c r="B38" s="167">
        <f>SUM(B39:B41)</f>
        <v>0</v>
      </c>
      <c r="C38" s="176">
        <f>SUM(C39:C41)</f>
        <v>0</v>
      </c>
      <c r="D38" s="176">
        <f>SUM(D39:D41)</f>
        <v>1713000</v>
      </c>
      <c r="E38" s="176">
        <f>SUM(E39:E41)</f>
        <v>29057039</v>
      </c>
      <c r="F38" s="176">
        <f t="shared" si="1"/>
        <v>109481</v>
      </c>
      <c r="G38" s="177">
        <f t="shared" si="1"/>
        <v>1857083</v>
      </c>
      <c r="H38" s="178">
        <f>SUM(H39:H41)</f>
        <v>1713000</v>
      </c>
      <c r="I38" s="179">
        <f t="shared" si="2"/>
        <v>109481</v>
      </c>
      <c r="K38" s="28"/>
      <c r="L38" s="28"/>
      <c r="M38" s="28"/>
      <c r="P38" s="28"/>
      <c r="Q38" s="28"/>
    </row>
    <row r="39" spans="1:17" ht="12.75">
      <c r="A39" s="180" t="s">
        <v>717</v>
      </c>
      <c r="B39" s="170">
        <v>0</v>
      </c>
      <c r="C39" s="181">
        <v>0</v>
      </c>
      <c r="D39" s="181">
        <v>0</v>
      </c>
      <c r="E39" s="181">
        <f>23000000-19961</f>
        <v>22980039</v>
      </c>
      <c r="F39" s="181">
        <f t="shared" si="1"/>
        <v>0</v>
      </c>
      <c r="G39" s="182">
        <f t="shared" si="1"/>
        <v>1468692</v>
      </c>
      <c r="H39" s="182">
        <f>SUM(B39:D39)</f>
        <v>0</v>
      </c>
      <c r="I39" s="181">
        <f t="shared" si="2"/>
        <v>0</v>
      </c>
      <c r="Q39" s="28"/>
    </row>
    <row r="40" spans="1:17" ht="12.75">
      <c r="A40" s="180" t="s">
        <v>718</v>
      </c>
      <c r="B40" s="170">
        <v>0</v>
      </c>
      <c r="C40" s="181">
        <v>0</v>
      </c>
      <c r="D40" s="181">
        <v>1013000</v>
      </c>
      <c r="E40" s="181">
        <v>6077000</v>
      </c>
      <c r="F40" s="181">
        <f>ROUND(D40/15.6466,0)+1</f>
        <v>64743</v>
      </c>
      <c r="G40" s="182">
        <f t="shared" si="1"/>
        <v>388391</v>
      </c>
      <c r="H40" s="182">
        <f>SUM(B40:D40)</f>
        <v>1013000</v>
      </c>
      <c r="I40" s="181">
        <f t="shared" si="2"/>
        <v>64742</v>
      </c>
      <c r="J40" s="28"/>
      <c r="M40" s="28"/>
      <c r="P40" s="28"/>
      <c r="Q40" s="28"/>
    </row>
    <row r="41" spans="1:17" ht="12.75">
      <c r="A41" s="183" t="s">
        <v>720</v>
      </c>
      <c r="B41" s="173">
        <v>0</v>
      </c>
      <c r="C41" s="181">
        <v>0</v>
      </c>
      <c r="D41" s="181">
        <v>700000</v>
      </c>
      <c r="E41" s="181">
        <v>0</v>
      </c>
      <c r="F41" s="181">
        <f t="shared" si="1"/>
        <v>44738</v>
      </c>
      <c r="G41" s="182">
        <f t="shared" si="1"/>
        <v>0</v>
      </c>
      <c r="H41" s="184">
        <f>SUM(B41:D41)</f>
        <v>700000</v>
      </c>
      <c r="I41" s="185">
        <f t="shared" si="2"/>
        <v>44738</v>
      </c>
      <c r="M41" s="28"/>
      <c r="O41" s="28"/>
      <c r="P41" s="28"/>
      <c r="Q41" s="28"/>
    </row>
    <row r="42" spans="1:17" ht="38.25">
      <c r="A42" s="175" t="s">
        <v>735</v>
      </c>
      <c r="B42" s="167">
        <f aca="true" t="shared" si="10" ref="B42:H42">SUM(B43:B45)</f>
        <v>200000</v>
      </c>
      <c r="C42" s="176">
        <f t="shared" si="10"/>
        <v>0</v>
      </c>
      <c r="D42" s="176">
        <f t="shared" si="10"/>
        <v>1371000</v>
      </c>
      <c r="E42" s="176">
        <f t="shared" si="10"/>
        <v>41071000</v>
      </c>
      <c r="F42" s="176">
        <f t="shared" si="1"/>
        <v>87623</v>
      </c>
      <c r="G42" s="177">
        <f t="shared" si="1"/>
        <v>2624915</v>
      </c>
      <c r="H42" s="178">
        <f t="shared" si="10"/>
        <v>1571000</v>
      </c>
      <c r="I42" s="179">
        <f t="shared" si="2"/>
        <v>100405</v>
      </c>
      <c r="M42" s="28"/>
      <c r="N42" s="28"/>
      <c r="O42" s="28"/>
      <c r="Q42" s="28"/>
    </row>
    <row r="43" spans="1:16" ht="12.75">
      <c r="A43" s="180" t="s">
        <v>717</v>
      </c>
      <c r="B43" s="170">
        <v>0</v>
      </c>
      <c r="C43" s="181">
        <v>0</v>
      </c>
      <c r="D43" s="181">
        <v>0</v>
      </c>
      <c r="E43" s="181">
        <v>40000000</v>
      </c>
      <c r="F43" s="181">
        <f t="shared" si="1"/>
        <v>0</v>
      </c>
      <c r="G43" s="182">
        <f t="shared" si="1"/>
        <v>2556466</v>
      </c>
      <c r="H43" s="182">
        <f>SUM(B43:D43)</f>
        <v>0</v>
      </c>
      <c r="I43" s="181">
        <f t="shared" si="2"/>
        <v>0</v>
      </c>
      <c r="M43" s="28"/>
      <c r="P43" s="28"/>
    </row>
    <row r="44" spans="1:16" ht="12.75">
      <c r="A44" s="180" t="s">
        <v>718</v>
      </c>
      <c r="B44" s="170">
        <v>0</v>
      </c>
      <c r="C44" s="181">
        <v>0</v>
      </c>
      <c r="D44" s="181">
        <v>1071000</v>
      </c>
      <c r="E44" s="181">
        <v>1071000</v>
      </c>
      <c r="F44" s="181">
        <f t="shared" si="1"/>
        <v>68449</v>
      </c>
      <c r="G44" s="182">
        <f t="shared" si="1"/>
        <v>68449</v>
      </c>
      <c r="H44" s="182">
        <f>SUM(B44:D44)</f>
        <v>1071000</v>
      </c>
      <c r="I44" s="181">
        <f t="shared" si="2"/>
        <v>68449</v>
      </c>
      <c r="J44" s="28"/>
      <c r="M44" s="28"/>
      <c r="N44" s="187"/>
      <c r="O44" s="28"/>
      <c r="P44" s="28"/>
    </row>
    <row r="45" spans="1:16" ht="12.75">
      <c r="A45" s="183" t="s">
        <v>720</v>
      </c>
      <c r="B45" s="173">
        <v>200000</v>
      </c>
      <c r="C45" s="181">
        <v>0</v>
      </c>
      <c r="D45" s="181">
        <v>300000</v>
      </c>
      <c r="E45" s="181">
        <v>0</v>
      </c>
      <c r="F45" s="181">
        <f t="shared" si="1"/>
        <v>19173</v>
      </c>
      <c r="G45" s="182">
        <f t="shared" si="1"/>
        <v>0</v>
      </c>
      <c r="H45" s="184">
        <f>SUM(B45:D45)</f>
        <v>500000</v>
      </c>
      <c r="I45" s="185">
        <f t="shared" si="2"/>
        <v>31956</v>
      </c>
      <c r="M45" s="28"/>
      <c r="N45" s="28"/>
      <c r="O45" s="28"/>
      <c r="P45" s="28"/>
    </row>
    <row r="46" spans="1:16" ht="12.75">
      <c r="A46" s="175" t="s">
        <v>722</v>
      </c>
      <c r="B46" s="167">
        <f aca="true" t="shared" si="11" ref="B46:H46">B47</f>
        <v>37349</v>
      </c>
      <c r="C46" s="176">
        <f t="shared" si="11"/>
        <v>580000</v>
      </c>
      <c r="D46" s="176">
        <f t="shared" si="11"/>
        <v>580000</v>
      </c>
      <c r="E46" s="176">
        <f t="shared" si="11"/>
        <v>580000</v>
      </c>
      <c r="F46" s="176">
        <f t="shared" si="1"/>
        <v>37069</v>
      </c>
      <c r="G46" s="177">
        <f t="shared" si="1"/>
        <v>37069</v>
      </c>
      <c r="H46" s="178">
        <f t="shared" si="11"/>
        <v>1197349</v>
      </c>
      <c r="I46" s="179">
        <f t="shared" si="2"/>
        <v>76525</v>
      </c>
      <c r="M46" s="28"/>
      <c r="P46" s="28"/>
    </row>
    <row r="47" spans="1:15" ht="12.75">
      <c r="A47" s="183" t="s">
        <v>723</v>
      </c>
      <c r="B47" s="173">
        <f>7303+30046</f>
        <v>37349</v>
      </c>
      <c r="C47" s="185">
        <v>580000</v>
      </c>
      <c r="D47" s="185">
        <v>580000</v>
      </c>
      <c r="E47" s="185">
        <v>580000</v>
      </c>
      <c r="F47" s="185">
        <f t="shared" si="1"/>
        <v>37069</v>
      </c>
      <c r="G47" s="184">
        <f t="shared" si="1"/>
        <v>37069</v>
      </c>
      <c r="H47" s="184">
        <f>SUM(B47:D47)</f>
        <v>1197349</v>
      </c>
      <c r="I47" s="185">
        <f t="shared" si="2"/>
        <v>76525</v>
      </c>
      <c r="M47" s="28"/>
      <c r="N47" s="28"/>
      <c r="O47" s="28"/>
    </row>
    <row r="48" spans="1:16" ht="12.75">
      <c r="A48" s="175" t="s">
        <v>724</v>
      </c>
      <c r="B48" s="167">
        <f>SUM(B49:B50)</f>
        <v>0</v>
      </c>
      <c r="C48" s="167">
        <f>SUM(C49:C50)</f>
        <v>7798000</v>
      </c>
      <c r="D48" s="167">
        <f>SUM(D49:D50)</f>
        <v>6677709</v>
      </c>
      <c r="E48" s="167">
        <f>SUM(E49:E50)</f>
        <v>4884200</v>
      </c>
      <c r="F48" s="167">
        <f t="shared" si="1"/>
        <v>426783</v>
      </c>
      <c r="G48" s="168">
        <f t="shared" si="1"/>
        <v>312157</v>
      </c>
      <c r="H48" s="188">
        <f>SUM(H49:H50)</f>
        <v>14475709</v>
      </c>
      <c r="I48" s="189">
        <f t="shared" si="2"/>
        <v>925166</v>
      </c>
      <c r="M48" s="28"/>
      <c r="N48" s="28"/>
      <c r="O48" s="28"/>
      <c r="P48" s="28"/>
    </row>
    <row r="49" spans="1:16" ht="12.75">
      <c r="A49" s="180" t="s">
        <v>717</v>
      </c>
      <c r="B49" s="170">
        <v>0</v>
      </c>
      <c r="C49" s="181">
        <v>3449000</v>
      </c>
      <c r="D49" s="170">
        <v>3121709</v>
      </c>
      <c r="E49" s="170">
        <v>2474800</v>
      </c>
      <c r="F49" s="181">
        <f t="shared" si="1"/>
        <v>199514</v>
      </c>
      <c r="G49" s="182">
        <f t="shared" si="1"/>
        <v>158169</v>
      </c>
      <c r="H49" s="182">
        <f>SUM(B49:D49)</f>
        <v>6570709</v>
      </c>
      <c r="I49" s="181">
        <f t="shared" si="2"/>
        <v>419945</v>
      </c>
      <c r="M49" s="28"/>
      <c r="N49" s="28"/>
      <c r="O49" s="28"/>
      <c r="P49" s="28"/>
    </row>
    <row r="50" spans="1:15" ht="12.75">
      <c r="A50" s="180" t="s">
        <v>718</v>
      </c>
      <c r="B50" s="173">
        <v>0</v>
      </c>
      <c r="C50" s="185">
        <v>4349000</v>
      </c>
      <c r="D50" s="173">
        <v>3556000</v>
      </c>
      <c r="E50" s="173">
        <v>2409400</v>
      </c>
      <c r="F50" s="181">
        <f t="shared" si="1"/>
        <v>227270</v>
      </c>
      <c r="G50" s="182">
        <f t="shared" si="1"/>
        <v>153989</v>
      </c>
      <c r="H50" s="184">
        <f>SUM(B50:D50)</f>
        <v>7905000</v>
      </c>
      <c r="I50" s="185">
        <f t="shared" si="2"/>
        <v>505222</v>
      </c>
      <c r="M50" s="28"/>
      <c r="N50" s="28"/>
      <c r="O50" s="28"/>
    </row>
    <row r="51" spans="1:13" ht="12.75">
      <c r="A51" s="175" t="s">
        <v>725</v>
      </c>
      <c r="B51" s="167">
        <f>SUM(B52:B53)</f>
        <v>0</v>
      </c>
      <c r="C51" s="167">
        <f>SUM(C52:C53)</f>
        <v>147000</v>
      </c>
      <c r="D51" s="167">
        <f>SUM(D52:D53)</f>
        <v>147500</v>
      </c>
      <c r="E51" s="167">
        <f>SUM(E52:E53)</f>
        <v>147500</v>
      </c>
      <c r="F51" s="167">
        <f t="shared" si="1"/>
        <v>9427</v>
      </c>
      <c r="G51" s="168">
        <f t="shared" si="1"/>
        <v>9427</v>
      </c>
      <c r="H51" s="188">
        <f>SUM(H52:H53)</f>
        <v>294500</v>
      </c>
      <c r="I51" s="189">
        <f t="shared" si="2"/>
        <v>18822</v>
      </c>
      <c r="M51" s="28"/>
    </row>
    <row r="52" spans="1:15" ht="12.75">
      <c r="A52" s="180" t="s">
        <v>717</v>
      </c>
      <c r="B52" s="189">
        <v>0</v>
      </c>
      <c r="C52" s="170">
        <v>137000</v>
      </c>
      <c r="D52" s="189">
        <v>140000</v>
      </c>
      <c r="E52" s="189">
        <v>140000</v>
      </c>
      <c r="F52" s="189">
        <f t="shared" si="1"/>
        <v>8948</v>
      </c>
      <c r="G52" s="188">
        <f t="shared" si="1"/>
        <v>8948</v>
      </c>
      <c r="H52" s="182">
        <f>SUM(B52:D52)</f>
        <v>277000</v>
      </c>
      <c r="I52" s="181">
        <f t="shared" si="2"/>
        <v>17704</v>
      </c>
      <c r="M52" s="28"/>
      <c r="N52" s="28"/>
      <c r="O52" s="28"/>
    </row>
    <row r="53" spans="1:15" ht="12.75">
      <c r="A53" s="180" t="s">
        <v>718</v>
      </c>
      <c r="B53" s="173">
        <v>0</v>
      </c>
      <c r="C53" s="173">
        <v>10000</v>
      </c>
      <c r="D53" s="173">
        <v>7500</v>
      </c>
      <c r="E53" s="173">
        <v>7500</v>
      </c>
      <c r="F53" s="173">
        <f t="shared" si="1"/>
        <v>479</v>
      </c>
      <c r="G53" s="174">
        <f t="shared" si="1"/>
        <v>479</v>
      </c>
      <c r="H53" s="182">
        <f>SUM(B53:D53)</f>
        <v>17500</v>
      </c>
      <c r="I53" s="181">
        <f t="shared" si="2"/>
        <v>1118</v>
      </c>
      <c r="M53" s="28"/>
      <c r="N53" s="28"/>
      <c r="O53" s="28"/>
    </row>
    <row r="54" spans="1:13" ht="15" customHeight="1">
      <c r="A54" s="190" t="s">
        <v>726</v>
      </c>
      <c r="B54" s="191">
        <f aca="true" t="shared" si="12" ref="B54:I54">SUM(B6,B10,B14,B18,B22,B26,B30,B51,B42,B46,B48,B34,B38)</f>
        <v>69962990</v>
      </c>
      <c r="C54" s="191">
        <f t="shared" si="12"/>
        <v>88308600</v>
      </c>
      <c r="D54" s="191">
        <f t="shared" si="12"/>
        <v>202736503</v>
      </c>
      <c r="E54" s="191">
        <f t="shared" si="12"/>
        <v>158709995</v>
      </c>
      <c r="F54" s="191">
        <f t="shared" si="12"/>
        <v>12957224</v>
      </c>
      <c r="G54" s="191">
        <f t="shared" si="12"/>
        <v>10143417</v>
      </c>
      <c r="H54" s="191">
        <f t="shared" si="12"/>
        <v>361008093</v>
      </c>
      <c r="I54" s="191">
        <f t="shared" si="12"/>
        <v>23072622</v>
      </c>
      <c r="M54" s="28"/>
    </row>
  </sheetData>
  <mergeCells count="4">
    <mergeCell ref="A1:H2"/>
    <mergeCell ref="H4:I4"/>
    <mergeCell ref="B5:E5"/>
    <mergeCell ref="F5:G5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 xml:space="preserve">&amp;RLisa 6
Tartu Linnavolikogu
... 12.2009.a 
määruse nr ...  juurde </oddHeader>
    <oddFooter>&amp;C&amp;P+30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2010-11-12T05:42:25Z</cp:lastPrinted>
  <dcterms:created xsi:type="dcterms:W3CDTF">1996-10-14T23:33:28Z</dcterms:created>
  <dcterms:modified xsi:type="dcterms:W3CDTF">2010-11-12T14:05:00Z</dcterms:modified>
  <cp:category/>
  <cp:version/>
  <cp:contentType/>
  <cp:contentStatus/>
</cp:coreProperties>
</file>