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90" windowWidth="11490" windowHeight="10350" tabRatio="915" activeTab="0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5(investeeringud)" sheetId="5" r:id="rId5"/>
    <sheet name="lisa6(kohust)" sheetId="6" r:id="rId6"/>
  </sheets>
  <definedNames>
    <definedName name="_xlfn.SUMIFS" hidden="1">#NAME?</definedName>
    <definedName name="Prinditiitlid" localSheetId="2">'lisa 3 (Kulud)'!$4:$4</definedName>
    <definedName name="Prinditiitlid" localSheetId="3">'lisa 4 (tulude,kulude jaotus)'!$4:$4</definedName>
    <definedName name="Prinditiitlid" localSheetId="5">'lisa6(kohust)'!$3:$3</definedName>
  </definedNames>
  <calcPr fullCalcOnLoad="1"/>
</workbook>
</file>

<file path=xl/sharedStrings.xml><?xml version="1.0" encoding="utf-8"?>
<sst xmlns="http://schemas.openxmlformats.org/spreadsheetml/2006/main" count="1827" uniqueCount="759">
  <si>
    <t>KOONDEELARVE</t>
  </si>
  <si>
    <t>TULUD</t>
  </si>
  <si>
    <t>Maksud</t>
  </si>
  <si>
    <t>Kaupade ja teenuste müük</t>
  </si>
  <si>
    <t>Toetused</t>
  </si>
  <si>
    <t>Tulud varadelt</t>
  </si>
  <si>
    <t>Muud tulud</t>
  </si>
  <si>
    <t>TEGEVUSKULUD</t>
  </si>
  <si>
    <t>Üldised valitsussektori teenused</t>
  </si>
  <si>
    <t xml:space="preserve">Avalik kord </t>
  </si>
  <si>
    <t>Majandus</t>
  </si>
  <si>
    <t>Keskkonnakaitse</t>
  </si>
  <si>
    <t>Elamu- ja kommunaalmajandus</t>
  </si>
  <si>
    <t>Tervishoid</t>
  </si>
  <si>
    <t>Haridus</t>
  </si>
  <si>
    <t>Sotsiaalne kaitse</t>
  </si>
  <si>
    <t>TEGEVUSTULEM</t>
  </si>
  <si>
    <t>FINANTSEERIMISTEHINGUD</t>
  </si>
  <si>
    <t>Kohustuste suurenemine</t>
  </si>
  <si>
    <t>Kohustuste vähenemine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</si>
  <si>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</si>
  <si>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</si>
  <si>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</si>
  <si>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</si>
  <si>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</si>
  <si>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</si>
  <si>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Reklaamimaks</t>
  </si>
  <si>
    <t xml:space="preserve">   Teede ja tänavate sulgemise maks</t>
  </si>
  <si>
    <t xml:space="preserve">   Parkimistasu</t>
  </si>
  <si>
    <t xml:space="preserve">   Riigilõivud</t>
  </si>
  <si>
    <t xml:space="preserve">   Laekumised majandustegevusest</t>
  </si>
  <si>
    <t xml:space="preserve">     Laekumised muude majanduskü-
     simustega tegelevate asutuste ma-
     jandustegevusest</t>
  </si>
  <si>
    <t xml:space="preserve">   Intressi- ja viivisetulud</t>
  </si>
  <si>
    <t xml:space="preserve">   Materiaalsete varade müük</t>
  </si>
  <si>
    <t xml:space="preserve">   Maa müük</t>
  </si>
  <si>
    <t xml:space="preserve">   Trahvid</t>
  </si>
  <si>
    <t xml:space="preserve">   sh: volikogu kantselei</t>
  </si>
  <si>
    <t xml:space="preserve">         linnakantselei</t>
  </si>
  <si>
    <t xml:space="preserve">         osakonnad</t>
  </si>
  <si>
    <t>K U L U D KOKKU</t>
  </si>
  <si>
    <t>Avalik kord</t>
  </si>
  <si>
    <t xml:space="preserve">   sh: linnamajanduse osakond</t>
  </si>
  <si>
    <t xml:space="preserve">         ettevõtluse osakond</t>
  </si>
  <si>
    <t xml:space="preserve">         linnamajanduse osakond</t>
  </si>
  <si>
    <t xml:space="preserve">         linnaplaneerimise ja maakorralduse osakond</t>
  </si>
  <si>
    <t xml:space="preserve">         linnavarade osakond</t>
  </si>
  <si>
    <t xml:space="preserve">         SA Tartu Teaduspark</t>
  </si>
  <si>
    <t xml:space="preserve">         SA Tartumaa Turism</t>
  </si>
  <si>
    <t xml:space="preserve">         SA Tartu Ärinõuandla</t>
  </si>
  <si>
    <t xml:space="preserve">         OÜ Uppsala Maja</t>
  </si>
  <si>
    <t xml:space="preserve">        linnavarade osakond</t>
  </si>
  <si>
    <t xml:space="preserve">        ettevõtluse osakond</t>
  </si>
  <si>
    <t xml:space="preserve">        haridusosakond</t>
  </si>
  <si>
    <t xml:space="preserve">        kultuuriosakond</t>
  </si>
  <si>
    <t xml:space="preserve">        SA Tartu Kultuurkapital</t>
  </si>
  <si>
    <t xml:space="preserve">        SA Tartu Jaani Kirik</t>
  </si>
  <si>
    <t xml:space="preserve">        Tartu Ülikool</t>
  </si>
  <si>
    <t xml:space="preserve">        Eesti Muusikaakadeemia</t>
  </si>
  <si>
    <t xml:space="preserve">        Tartu Ülikooli SA</t>
  </si>
  <si>
    <t xml:space="preserve">         sotsiaalabi osakond</t>
  </si>
  <si>
    <t>TULUD, KULUD</t>
  </si>
  <si>
    <t>KULUD KOKKU</t>
  </si>
  <si>
    <t xml:space="preserve">   sh: tegevuskulud</t>
  </si>
  <si>
    <t>VOLIKOGU KANTSELEI</t>
  </si>
  <si>
    <t>01111</t>
  </si>
  <si>
    <t>klassif</t>
  </si>
  <si>
    <t>Tulud</t>
  </si>
  <si>
    <t>Kulud</t>
  </si>
  <si>
    <t>Finantseerimiseelarve</t>
  </si>
  <si>
    <t>tegevuskulud</t>
  </si>
  <si>
    <t xml:space="preserve">         investeeringud</t>
  </si>
  <si>
    <t>investeeringud</t>
  </si>
  <si>
    <t>LINNAKANTSELEI</t>
  </si>
  <si>
    <t>2.1</t>
  </si>
  <si>
    <t>01112</t>
  </si>
  <si>
    <t>01600</t>
  </si>
  <si>
    <t>Liikmemaks ja ühistegevuskulud</t>
  </si>
  <si>
    <t>2.2</t>
  </si>
  <si>
    <t>09110</t>
  </si>
  <si>
    <t>09220</t>
  </si>
  <si>
    <t>Gümnaasiumid</t>
  </si>
  <si>
    <t>09222</t>
  </si>
  <si>
    <t>3.1</t>
  </si>
  <si>
    <t>Osakonna teenistused</t>
  </si>
  <si>
    <t>3.2</t>
  </si>
  <si>
    <t>08108</t>
  </si>
  <si>
    <t>Täiskasvanute huvialaasutused 
(Keeltekool)</t>
  </si>
  <si>
    <t>09212</t>
  </si>
  <si>
    <t>09221</t>
  </si>
  <si>
    <t>Täiskasvanute gümnaasium</t>
  </si>
  <si>
    <t>Kutsehariduskeskus</t>
  </si>
  <si>
    <t>09601</t>
  </si>
  <si>
    <t>09800</t>
  </si>
  <si>
    <t>Muu haridus</t>
  </si>
  <si>
    <t>KULTUURIOSAKOND</t>
  </si>
  <si>
    <t>HARIDUSOSAKOND</t>
  </si>
  <si>
    <t>08101</t>
  </si>
  <si>
    <t>Noortesport</t>
  </si>
  <si>
    <t>Spordibaasid</t>
  </si>
  <si>
    <t>08102</t>
  </si>
  <si>
    <t>08105</t>
  </si>
  <si>
    <t>08106</t>
  </si>
  <si>
    <t>08107</t>
  </si>
  <si>
    <t>08109</t>
  </si>
  <si>
    <t>Noorsoo- ja spordiprojektid</t>
  </si>
  <si>
    <t>08201</t>
  </si>
  <si>
    <t>Raamatukogud</t>
  </si>
  <si>
    <t>07120</t>
  </si>
  <si>
    <t>07210</t>
  </si>
  <si>
    <t>07340</t>
  </si>
  <si>
    <t>07400</t>
  </si>
  <si>
    <t>Avalikud tervishoiuteenused</t>
  </si>
  <si>
    <t>08202</t>
  </si>
  <si>
    <t>Tiigi Seltsimaja</t>
  </si>
  <si>
    <t>08203</t>
  </si>
  <si>
    <t>Muuseumid</t>
  </si>
  <si>
    <t>08208</t>
  </si>
  <si>
    <t>Kultuuriüritused</t>
  </si>
  <si>
    <t>08209</t>
  </si>
  <si>
    <t>Seltsitegevus</t>
  </si>
  <si>
    <t>SOTSIAALABI OSAKOND</t>
  </si>
  <si>
    <t>Muu eakate sotsiaalne kaitse</t>
  </si>
  <si>
    <t>Muu perede ja laste sotsiaalne 
kaitse</t>
  </si>
  <si>
    <t>Toimetulekutoetus</t>
  </si>
  <si>
    <t>LINNAMAJANDUSE OSAKOND</t>
  </si>
  <si>
    <t>03600</t>
  </si>
  <si>
    <t>04510</t>
  </si>
  <si>
    <t>Liikluskorraldus</t>
  </si>
  <si>
    <t>Transpordikorraldus</t>
  </si>
  <si>
    <t>04511</t>
  </si>
  <si>
    <t>04512</t>
  </si>
  <si>
    <t>Linna teede ja tänavate korrashoid</t>
  </si>
  <si>
    <t>05100</t>
  </si>
  <si>
    <t>Jäätmekäitlus</t>
  </si>
  <si>
    <t>Prügivedu</t>
  </si>
  <si>
    <t>Tänavate puhastus</t>
  </si>
  <si>
    <t>05200</t>
  </si>
  <si>
    <t>Heitveekäitlus</t>
  </si>
  <si>
    <t>05400</t>
  </si>
  <si>
    <t>Haljastus</t>
  </si>
  <si>
    <t>05600</t>
  </si>
  <si>
    <t>Muu keskkonnakaitse</t>
  </si>
  <si>
    <t>06300</t>
  </si>
  <si>
    <t>Veevarustus</t>
  </si>
  <si>
    <t>06400</t>
  </si>
  <si>
    <t>Tänavavalgustus</t>
  </si>
  <si>
    <t>06602</t>
  </si>
  <si>
    <t>Kalmistud</t>
  </si>
  <si>
    <t>08103</t>
  </si>
  <si>
    <t>Puhkepargid</t>
  </si>
  <si>
    <t>LINNAVARADE OSAKOND</t>
  </si>
  <si>
    <t>01700</t>
  </si>
  <si>
    <t>Valitsussektori võla teenindamine</t>
  </si>
  <si>
    <t>04900</t>
  </si>
  <si>
    <t>Muu majandus (linnavara haldamine)</t>
  </si>
  <si>
    <t>06100</t>
  </si>
  <si>
    <t>Elamumajanduse arendamine</t>
  </si>
  <si>
    <t>ARHITEKTUURI JA EHITUSE 
OSAKOND</t>
  </si>
  <si>
    <t>04740</t>
  </si>
  <si>
    <t>Üldmajanduslikud arendusprojektid
(arhitektuur)</t>
  </si>
  <si>
    <t>Muu majandus (linnakujundus)</t>
  </si>
  <si>
    <t>08207</t>
  </si>
  <si>
    <t>Muinsuskaitse</t>
  </si>
  <si>
    <t>LINNAPLANEERIMISE JA MAA-
KORRALDUSE OSAKOND</t>
  </si>
  <si>
    <t>01330</t>
  </si>
  <si>
    <t>Muud üldised valitsemisteenused 
(arengukavad)</t>
  </si>
  <si>
    <t>04210</t>
  </si>
  <si>
    <t>Maakorraldus</t>
  </si>
  <si>
    <t>Üldmajanduslikud arendusprojektid
(territoriaalne planeerimine)</t>
  </si>
  <si>
    <t>ETTEVÕTLUSE OSAKOND</t>
  </si>
  <si>
    <t>Üldmajanduslikud arendusprojektid</t>
  </si>
  <si>
    <t>Kultuuriüritused (laadad)</t>
  </si>
  <si>
    <t>RAHANDUSOSAKOND</t>
  </si>
  <si>
    <t>Muu avalik kord</t>
  </si>
  <si>
    <t>04730</t>
  </si>
  <si>
    <t>Turism</t>
  </si>
  <si>
    <t>Muu majandus</t>
  </si>
  <si>
    <t>08211</t>
  </si>
  <si>
    <t>Botaanikaaed</t>
  </si>
  <si>
    <t>09400</t>
  </si>
  <si>
    <t>Kõrgharidus</t>
  </si>
  <si>
    <t>RESERVFOND</t>
  </si>
  <si>
    <t xml:space="preserve">         reservfond</t>
  </si>
  <si>
    <t>TARTU ÜLIKOOLI SA (Raefond)</t>
  </si>
  <si>
    <t xml:space="preserve">   sh: investeeringud</t>
  </si>
  <si>
    <t xml:space="preserve">         OÜ Anne Saun</t>
  </si>
  <si>
    <t>OÜ ANNE SAUN</t>
  </si>
  <si>
    <t>SA TÄHTVERE PUHKEPARK</t>
  </si>
  <si>
    <t>OÜ UPPSALA MAJA</t>
  </si>
  <si>
    <t>SA TARTU ÄRINÕUANDLA</t>
  </si>
  <si>
    <t>SA TARTU TEADUSPARK</t>
  </si>
  <si>
    <t>SA TARTUMAA TURISM</t>
  </si>
  <si>
    <t>TARTU ÜLIKOOL</t>
  </si>
  <si>
    <t>SA TARTU JAANI KIRIK</t>
  </si>
  <si>
    <t>08300</t>
  </si>
  <si>
    <t>Kirjastused</t>
  </si>
  <si>
    <t xml:space="preserve">        Eesti Mõtteloo Sihtkapital SA</t>
  </si>
  <si>
    <t>SA TARTU KULTUURKAPITAL</t>
  </si>
  <si>
    <t>EESTI MUUSIKAAKADEEMIA</t>
  </si>
  <si>
    <t>2.3</t>
  </si>
  <si>
    <t xml:space="preserve">   Saastetasud</t>
  </si>
  <si>
    <t xml:space="preserve">        SA Tähtvere Puhkepark</t>
  </si>
  <si>
    <t xml:space="preserve">        SA Teaduskeskus AHHAA </t>
  </si>
  <si>
    <t>08600</t>
  </si>
  <si>
    <t>2.4</t>
  </si>
  <si>
    <t>2.5</t>
  </si>
  <si>
    <t>2.6</t>
  </si>
  <si>
    <t>3.4</t>
  </si>
  <si>
    <t>3.5</t>
  </si>
  <si>
    <t>3.6</t>
  </si>
  <si>
    <t>3.7</t>
  </si>
  <si>
    <t>3.8</t>
  </si>
  <si>
    <t>3.9</t>
  </si>
  <si>
    <t xml:space="preserve">         üldised personaliteenused</t>
  </si>
  <si>
    <t>01310</t>
  </si>
  <si>
    <t xml:space="preserve">      Tulud haridusalasest tegevusest</t>
  </si>
  <si>
    <t xml:space="preserve">      Üldvalitsemise tulud</t>
  </si>
  <si>
    <t xml:space="preserve">   Üür ja rent</t>
  </si>
  <si>
    <t xml:space="preserve">   Muu toodete ja teenuste müük</t>
  </si>
  <si>
    <t xml:space="preserve">      Tulud kultuuri- ja kunstialasest
       tegevusest</t>
  </si>
  <si>
    <t xml:space="preserve">      Tulud spordi- ja puhkealasest
      tegevusest    </t>
  </si>
  <si>
    <t xml:space="preserve">      Tulud sotsiaalabialasest tegevusest</t>
  </si>
  <si>
    <t xml:space="preserve">   Õiguste müük</t>
  </si>
  <si>
    <t>Tulud haridusalasest tegevusest</t>
  </si>
  <si>
    <t>Üür ja rent</t>
  </si>
  <si>
    <t>Laste huvialamajad ja -keskused</t>
  </si>
  <si>
    <t>Noorsootöö (noortelaagrid)</t>
  </si>
  <si>
    <t>Täiskasvanute huvialaasutused</t>
  </si>
  <si>
    <t>Tulud sotsialabialasest tegevusest</t>
  </si>
  <si>
    <t>Üldvalitsemise tulud</t>
  </si>
  <si>
    <t>Tulud kultuuri- ja kunstialasest tegevusest</t>
  </si>
  <si>
    <t>Tulud spordi- ja puhkealasest tegevusest</t>
  </si>
  <si>
    <t xml:space="preserve">SA EESTI MÕTTELOO SIHTKAPITAL </t>
  </si>
  <si>
    <t>Linnavolikogu ja kantselei</t>
  </si>
  <si>
    <t xml:space="preserve">Muu avalik kord </t>
  </si>
  <si>
    <t>Kultuuriprojektid</t>
  </si>
  <si>
    <t>Lasteaiad</t>
  </si>
  <si>
    <t xml:space="preserve">         finantseerimistehingud</t>
  </si>
  <si>
    <t xml:space="preserve">        Lõuna Politseiprefektuur</t>
  </si>
  <si>
    <t>LÕUNA POLITSEIPREFEKTUUR</t>
  </si>
  <si>
    <t>03100</t>
  </si>
  <si>
    <t>Politsei</t>
  </si>
  <si>
    <t>Kulude katteks suunatud jääk</t>
  </si>
  <si>
    <t>T U L U B A A S</t>
  </si>
  <si>
    <t>1.1</t>
  </si>
  <si>
    <t>1.1.1.</t>
  </si>
  <si>
    <t>1.1.2</t>
  </si>
  <si>
    <t>1.1.3</t>
  </si>
  <si>
    <t>1.1.4</t>
  </si>
  <si>
    <t>1.1.5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</si>
  <si>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</si>
  <si>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</si>
  <si>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</si>
  <si>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</si>
  <si>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</si>
  <si>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</si>
  <si>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</si>
  <si>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</si>
  <si>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1.2.3</t>
  </si>
  <si>
    <t>1.2.4</t>
  </si>
  <si>
    <t>1.2.5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</si>
  <si>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</si>
  <si>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</si>
  <si>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</si>
  <si>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</si>
  <si>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</si>
  <si>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</si>
  <si>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</si>
  <si>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</si>
  <si>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</si>
  <si>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1.5</t>
  </si>
  <si>
    <t>1.5.1</t>
  </si>
  <si>
    <t>1.5.2</t>
  </si>
  <si>
    <t xml:space="preserve">   Toetused tegevuskuludeks </t>
  </si>
  <si>
    <t xml:space="preserve">   Toetused põhivara soetuseks </t>
  </si>
  <si>
    <t xml:space="preserve">   Mittesihtotstarbelised toetused</t>
  </si>
  <si>
    <t xml:space="preserve">   Laekumised vee erikasutusest</t>
  </si>
  <si>
    <t>2.7</t>
  </si>
  <si>
    <t>2.8</t>
  </si>
  <si>
    <t>2.9</t>
  </si>
  <si>
    <t>TEGEVUS- JA INVESTEERIMISKULUD  VALDKONDADE  lõikes</t>
  </si>
  <si>
    <t>KASUTAJATE JA TEGEVUSALADE lõikes</t>
  </si>
  <si>
    <t>TULUBAAS KOKKU</t>
  </si>
  <si>
    <t>3.1.1</t>
  </si>
  <si>
    <t>3.1.1.1</t>
  </si>
  <si>
    <t>3.2.1</t>
  </si>
  <si>
    <t>3.2.1.1</t>
  </si>
  <si>
    <t>3.2.1.2</t>
  </si>
  <si>
    <t>3.4.1</t>
  </si>
  <si>
    <t>3.4.1.1</t>
  </si>
  <si>
    <t xml:space="preserve">  sh toetus tegevuskuludeks</t>
  </si>
  <si>
    <t>3.5.1</t>
  </si>
  <si>
    <t>3.5.1.1</t>
  </si>
  <si>
    <t>3.5.2</t>
  </si>
  <si>
    <t>3.5.2.1</t>
  </si>
  <si>
    <t>Üldmeditsiiniteenused</t>
  </si>
  <si>
    <t>3.6.1</t>
  </si>
  <si>
    <t>3.6.1.1</t>
  </si>
  <si>
    <t>3.6.2</t>
  </si>
  <si>
    <t>3.6.2.1</t>
  </si>
  <si>
    <t>3.7.1</t>
  </si>
  <si>
    <t>3.7.1.1</t>
  </si>
  <si>
    <t>3.7.2</t>
  </si>
  <si>
    <t>3.7.2.1</t>
  </si>
  <si>
    <t>Toetus tegevuskuludeks</t>
  </si>
  <si>
    <t>3.8.1</t>
  </si>
  <si>
    <t>3.8.1.1</t>
  </si>
  <si>
    <t>investeerimiskulud</t>
  </si>
  <si>
    <t>sh toetus põhivara soetuseks</t>
  </si>
  <si>
    <t>3.8.2</t>
  </si>
  <si>
    <t>3.8.2.1</t>
  </si>
  <si>
    <t>3.8.3</t>
  </si>
  <si>
    <t>3.8.3.1</t>
  </si>
  <si>
    <t>3.8.4</t>
  </si>
  <si>
    <t>3.8.4.1</t>
  </si>
  <si>
    <t>3.8.4.2</t>
  </si>
  <si>
    <t>3.8.4.3</t>
  </si>
  <si>
    <t>3.8.4.4</t>
  </si>
  <si>
    <t>3.8.4.5</t>
  </si>
  <si>
    <t>3.8.4.6</t>
  </si>
  <si>
    <t>3.8.5</t>
  </si>
  <si>
    <t>3.8.5.1</t>
  </si>
  <si>
    <t>3.8.5.2</t>
  </si>
  <si>
    <t>3.8.5.3</t>
  </si>
  <si>
    <t>3.8.5.4</t>
  </si>
  <si>
    <t xml:space="preserve">Riskirühmade sotsiaalhoolekande asutused </t>
  </si>
  <si>
    <t>3.9.1</t>
  </si>
  <si>
    <t>3.9.1.1</t>
  </si>
  <si>
    <t>3.9.2</t>
  </si>
  <si>
    <t>3.9.2.1</t>
  </si>
  <si>
    <t>3.9.2.2</t>
  </si>
  <si>
    <t>3.10</t>
  </si>
  <si>
    <t>3.10.1</t>
  </si>
  <si>
    <t>3.10.1.1</t>
  </si>
  <si>
    <t>3.10.2</t>
  </si>
  <si>
    <t>3.10.2.1</t>
  </si>
  <si>
    <t>3.11</t>
  </si>
  <si>
    <t>3.11.1</t>
  </si>
  <si>
    <t>3.11.1.1</t>
  </si>
  <si>
    <t>3.12</t>
  </si>
  <si>
    <t>3.12.1</t>
  </si>
  <si>
    <t>3.12.1.1</t>
  </si>
  <si>
    <t>3.12.2</t>
  </si>
  <si>
    <t>3.12.2.1</t>
  </si>
  <si>
    <t>3.13</t>
  </si>
  <si>
    <t>3.13.1</t>
  </si>
  <si>
    <t>3.13.1.1</t>
  </si>
  <si>
    <t>3.14</t>
  </si>
  <si>
    <t>3.14.1</t>
  </si>
  <si>
    <t>3.14.1.1</t>
  </si>
  <si>
    <t>3.15</t>
  </si>
  <si>
    <t>3.15.1</t>
  </si>
  <si>
    <t>3.15.1.1</t>
  </si>
  <si>
    <t>3.16</t>
  </si>
  <si>
    <t>3.16.1</t>
  </si>
  <si>
    <t>3.16.1.1</t>
  </si>
  <si>
    <t>04540</t>
  </si>
  <si>
    <t>Õhutransport</t>
  </si>
  <si>
    <t>3.17</t>
  </si>
  <si>
    <t>3.17.1</t>
  </si>
  <si>
    <t>3.17.1.1</t>
  </si>
  <si>
    <t>3.18</t>
  </si>
  <si>
    <t>3.18.1</t>
  </si>
  <si>
    <t>3.18.1.1</t>
  </si>
  <si>
    <t>3.19</t>
  </si>
  <si>
    <t>3.19.1</t>
  </si>
  <si>
    <t>3.19.1.1</t>
  </si>
  <si>
    <t>3.20</t>
  </si>
  <si>
    <t>3.20.1</t>
  </si>
  <si>
    <t>3.20.1.1</t>
  </si>
  <si>
    <t>3.21</t>
  </si>
  <si>
    <t>3.21.1</t>
  </si>
  <si>
    <t>3.21.1.1</t>
  </si>
  <si>
    <t>3.22</t>
  </si>
  <si>
    <t>3.22.1</t>
  </si>
  <si>
    <t>3.22.1.1</t>
  </si>
  <si>
    <t>SA TEADUSKESKUS AHHAA</t>
  </si>
  <si>
    <t>3.24</t>
  </si>
  <si>
    <t>3.24.1</t>
  </si>
  <si>
    <t>3.24.1.1</t>
  </si>
  <si>
    <t>3.25</t>
  </si>
  <si>
    <t>3.25.1</t>
  </si>
  <si>
    <t>3.25.1.1</t>
  </si>
  <si>
    <t>3.26</t>
  </si>
  <si>
    <t>3.26.1</t>
  </si>
  <si>
    <t>3.26.1.1</t>
  </si>
  <si>
    <t xml:space="preserve">    sh: tegevuskulud</t>
  </si>
  <si>
    <t>3.27</t>
  </si>
  <si>
    <t>3.27.1</t>
  </si>
  <si>
    <t>3.27.1.1</t>
  </si>
  <si>
    <t>3.28</t>
  </si>
  <si>
    <t>3.28.1</t>
  </si>
  <si>
    <t>3.28.1.1</t>
  </si>
  <si>
    <t>3.29</t>
  </si>
  <si>
    <t>3.29.1.1</t>
  </si>
  <si>
    <t>Muuseumid (Vana Anatoomikum)</t>
  </si>
  <si>
    <t>3.31</t>
  </si>
  <si>
    <t>3.31.1</t>
  </si>
  <si>
    <t>3.31.1.1</t>
  </si>
  <si>
    <t>3.32</t>
  </si>
  <si>
    <t>3.32.1</t>
  </si>
  <si>
    <t>3.32.1.1</t>
  </si>
  <si>
    <t>3.33</t>
  </si>
  <si>
    <t>3.33.1.1</t>
  </si>
  <si>
    <t>EESTI MAAÜLIKOOL</t>
  </si>
  <si>
    <t>SA TARTU ELUASEMEFOND</t>
  </si>
  <si>
    <t>3.34</t>
  </si>
  <si>
    <t>3.34.1</t>
  </si>
  <si>
    <t>3.34.1.1</t>
  </si>
  <si>
    <t>3.35</t>
  </si>
  <si>
    <t xml:space="preserve">        SA Tartu Eluasemefond</t>
  </si>
  <si>
    <t xml:space="preserve">        Eesti Maaülikool</t>
  </si>
  <si>
    <t xml:space="preserve">TULUD </t>
  </si>
  <si>
    <t>2</t>
  </si>
  <si>
    <t xml:space="preserve">LINNA TULUBAAS  </t>
  </si>
  <si>
    <t xml:space="preserve">   Kulude katteks suunatud jääk</t>
  </si>
  <si>
    <t xml:space="preserve">   Laenude refinantseerimine</t>
  </si>
  <si>
    <t>sh: mittesihtostarbelised toetused</t>
  </si>
  <si>
    <t>Finantseerimistehingud (laenude 
 refinantseerimine)</t>
  </si>
  <si>
    <t>3.2.2</t>
  </si>
  <si>
    <t>3.2.2.1</t>
  </si>
  <si>
    <t>3.2.3</t>
  </si>
  <si>
    <t>3.2.3.1</t>
  </si>
  <si>
    <t>3.2.4</t>
  </si>
  <si>
    <t>3.2.4.1</t>
  </si>
  <si>
    <t>3.3</t>
  </si>
  <si>
    <t>3.3.1</t>
  </si>
  <si>
    <t>3.3.1.1</t>
  </si>
  <si>
    <t>3.3.2</t>
  </si>
  <si>
    <t>3.3.2.1</t>
  </si>
  <si>
    <t>3.3.3</t>
  </si>
  <si>
    <t>3.3.3.1</t>
  </si>
  <si>
    <t>Põhikoolid</t>
  </si>
  <si>
    <t>sh toetused tegevuskuludeks</t>
  </si>
  <si>
    <t xml:space="preserve">     toetused põhivara soetuseks </t>
  </si>
  <si>
    <t>09500</t>
  </si>
  <si>
    <t>Hariduse abiteenused</t>
  </si>
  <si>
    <t xml:space="preserve">         laenudega kaasnevad kulud</t>
  </si>
  <si>
    <t>Meditsiinitooted (põetusvahendid)</t>
  </si>
  <si>
    <t>Hooldusravi</t>
  </si>
  <si>
    <t>Muude riskirühmade hoolekande
asutused (Varjupaik ja teenuse ost)</t>
  </si>
  <si>
    <t>Lastekodud (teenuse ost)</t>
  </si>
  <si>
    <t>Muu puuetega isikute sotsiaalne kaitse</t>
  </si>
  <si>
    <t>Puuetega isikute hoolekande asutused</t>
  </si>
  <si>
    <t xml:space="preserve">        investeeringud</t>
  </si>
  <si>
    <t>3.35.1</t>
  </si>
  <si>
    <t>3.35.1.1</t>
  </si>
  <si>
    <t>3.36</t>
  </si>
  <si>
    <t>3.37</t>
  </si>
  <si>
    <t>Linnakantselei</t>
  </si>
  <si>
    <t>Hooldekodud (Tartu Hooldekodu ja teenuse ost)</t>
  </si>
  <si>
    <t>Päevakeskused (Päevakeskus Tähtvere ja teenuse ost)</t>
  </si>
  <si>
    <t>tuh kr</t>
  </si>
  <si>
    <t>jrk
nr</t>
  </si>
  <si>
    <t xml:space="preserve">        investeeringud ja investeerimiskulud</t>
  </si>
  <si>
    <t xml:space="preserve">   sh: tervishoiuosakond</t>
  </si>
  <si>
    <t xml:space="preserve">        Teater Vanemuine</t>
  </si>
  <si>
    <t>TERVISHOIUOSAKOND</t>
  </si>
  <si>
    <t>TEATER VANEMUINE</t>
  </si>
  <si>
    <t>08204</t>
  </si>
  <si>
    <t>Teatrid</t>
  </si>
  <si>
    <t>AVALIKE SUHETE OSAKOND</t>
  </si>
  <si>
    <t>3.4.1.2</t>
  </si>
  <si>
    <t>3.5.3</t>
  </si>
  <si>
    <t>3.5.3.1</t>
  </si>
  <si>
    <t>3.6.3</t>
  </si>
  <si>
    <t>3.6.3.1</t>
  </si>
  <si>
    <t>3.6.3.2</t>
  </si>
  <si>
    <t>3.6.3.3</t>
  </si>
  <si>
    <t>3.6.3.4</t>
  </si>
  <si>
    <t>3.6.3.5</t>
  </si>
  <si>
    <t>toetused tegevuskuludeks</t>
  </si>
  <si>
    <t>3.6.3.6</t>
  </si>
  <si>
    <t>3.6.3.7</t>
  </si>
  <si>
    <t>3.7.2.2</t>
  </si>
  <si>
    <t>3.7.2.3</t>
  </si>
  <si>
    <t>3.7.2.4</t>
  </si>
  <si>
    <t>3.7.2.5</t>
  </si>
  <si>
    <t>3.7.2.6</t>
  </si>
  <si>
    <t>3.7.2.7</t>
  </si>
  <si>
    <t>3.7.2.8</t>
  </si>
  <si>
    <t>3.7.2.9</t>
  </si>
  <si>
    <t>3.7.2.10</t>
  </si>
  <si>
    <t>3.7.2.11</t>
  </si>
  <si>
    <t>3.7.2.12</t>
  </si>
  <si>
    <t>3.7.2.13</t>
  </si>
  <si>
    <t>3.8.3.2</t>
  </si>
  <si>
    <t>3.8.3.3</t>
  </si>
  <si>
    <t>3.9.1.2</t>
  </si>
  <si>
    <t>3.10.3</t>
  </si>
  <si>
    <t>3.10.3.1</t>
  </si>
  <si>
    <t>3.10.4</t>
  </si>
  <si>
    <t>3.10.4.1</t>
  </si>
  <si>
    <t>3.10.4.2</t>
  </si>
  <si>
    <t>3.10.4.3</t>
  </si>
  <si>
    <t>3.10.4.4</t>
  </si>
  <si>
    <t>3.10.5</t>
  </si>
  <si>
    <t>3.10.5.1</t>
  </si>
  <si>
    <t>3.10.5.2</t>
  </si>
  <si>
    <t>3.11.1.2</t>
  </si>
  <si>
    <t>3.11.1.3</t>
  </si>
  <si>
    <t>3.11.1.4</t>
  </si>
  <si>
    <t>3.12.2.2</t>
  </si>
  <si>
    <t>3.12.2.3</t>
  </si>
  <si>
    <t>3.12.2.4</t>
  </si>
  <si>
    <t>3.12.2.5</t>
  </si>
  <si>
    <t>3.12.2.6</t>
  </si>
  <si>
    <t>3.12.2.7</t>
  </si>
  <si>
    <t>3.12.2.8</t>
  </si>
  <si>
    <t>3.12.2.9</t>
  </si>
  <si>
    <t>3.12.2.10</t>
  </si>
  <si>
    <t>3.12.2.11</t>
  </si>
  <si>
    <t>3.12.2.12</t>
  </si>
  <si>
    <t xml:space="preserve"> sh mittesihtotstarbelised toetused</t>
  </si>
  <si>
    <t>3.12.2.13</t>
  </si>
  <si>
    <t>3.13.2</t>
  </si>
  <si>
    <t>3.13.2.1</t>
  </si>
  <si>
    <t>3.13.2.2</t>
  </si>
  <si>
    <t>3.13.2.3</t>
  </si>
  <si>
    <t>3.13.2.4</t>
  </si>
  <si>
    <t>MTÜ ANTONIUSE GILD</t>
  </si>
  <si>
    <t>SA TARTU PAULUSE KIRIK</t>
  </si>
  <si>
    <t xml:space="preserve">    sh investeeringud</t>
  </si>
  <si>
    <t>SA EESTI MAAÜLIKOOLI JOOSEP TOOTSI FOND</t>
  </si>
  <si>
    <t xml:space="preserve">         investeeringud ja investeerimiskulud</t>
  </si>
  <si>
    <t xml:space="preserve">   sh: linnakantselei</t>
  </si>
  <si>
    <t xml:space="preserve">         MTÜ Antoniuse Gild</t>
  </si>
  <si>
    <t xml:space="preserve">        arhitektuuri ja ehituse osakond</t>
  </si>
  <si>
    <t xml:space="preserve">        SA Tartu Pauluse Kirik</t>
  </si>
  <si>
    <t xml:space="preserve">        SA Eesti Maaülikooli Joosep Tootsi Fond</t>
  </si>
  <si>
    <t xml:space="preserve">    sh: linnakantselei</t>
  </si>
  <si>
    <t xml:space="preserve">     sh reservfond</t>
  </si>
  <si>
    <t>3.6.2.2</t>
  </si>
  <si>
    <t>Laste muusika- ja kunstikoolid (teenuse ost teistelt omavalitsustelt)</t>
  </si>
  <si>
    <t>Muu sotsiaalne  kaitse</t>
  </si>
  <si>
    <t>Eakate sotsiaalne kaitse</t>
  </si>
  <si>
    <t>Vaba aeg ja kultuur</t>
  </si>
  <si>
    <t>Muu vaba aeg ja kultuur</t>
  </si>
  <si>
    <t>INVESTEERINGUD</t>
  </si>
  <si>
    <t>3.3.2.2</t>
  </si>
  <si>
    <t>06603</t>
  </si>
  <si>
    <t xml:space="preserve">Hulkuvate loomadega seotud kulud </t>
  </si>
  <si>
    <t xml:space="preserve">         AS Tallinna Lennujaam</t>
  </si>
  <si>
    <t>3.10.6</t>
  </si>
  <si>
    <t>AS TALLINNA LENNUJAAM</t>
  </si>
  <si>
    <t>3.33.1</t>
  </si>
  <si>
    <t>sh toetus tegevuskuludeks</t>
  </si>
  <si>
    <t>3.36.1</t>
  </si>
  <si>
    <t>3.36.1.1</t>
  </si>
  <si>
    <t>3.2.5</t>
  </si>
  <si>
    <t>3.2.5.1</t>
  </si>
  <si>
    <t xml:space="preserve">        linnamajanduse osakond</t>
  </si>
  <si>
    <t>3.4.2</t>
  </si>
  <si>
    <t>3.4.2.1</t>
  </si>
  <si>
    <t xml:space="preserve">         avalike suhete osakond</t>
  </si>
  <si>
    <t>3.10.1.2</t>
  </si>
  <si>
    <t>3.10.4.5</t>
  </si>
  <si>
    <t>3.10.4.6</t>
  </si>
  <si>
    <t>3.10.4.7</t>
  </si>
  <si>
    <t>Kultuuriüritused (monumendid)</t>
  </si>
  <si>
    <t>EESTI KONTSERT</t>
  </si>
  <si>
    <t>08206</t>
  </si>
  <si>
    <t>Kontserdiorganisatsioonid</t>
  </si>
  <si>
    <t xml:space="preserve">        Eesti Kontsert</t>
  </si>
  <si>
    <t xml:space="preserve">         Eesti Maaülikool</t>
  </si>
  <si>
    <t>1.2.2.6</t>
  </si>
  <si>
    <t xml:space="preserve">      Tulud keskkonnaalasest tegevusest</t>
  </si>
  <si>
    <t xml:space="preserve">   Dividendid</t>
  </si>
  <si>
    <t>Finantseerimistehingud ja võla teenindamine</t>
  </si>
  <si>
    <t>Laste muusika- ja kunstikoolid, muud huvikoolid</t>
  </si>
  <si>
    <t>Finantseerimisallikad</t>
  </si>
  <si>
    <t>Kokku</t>
  </si>
  <si>
    <t>linn</t>
  </si>
  <si>
    <t>INVESTEERIMISKULUD</t>
  </si>
  <si>
    <t>Investeeringud</t>
  </si>
  <si>
    <t>Elamu-ja kommunaalmajandus</t>
  </si>
  <si>
    <t>Vabaaeg ja kultuur</t>
  </si>
  <si>
    <t>Finantseerimistehingud</t>
  </si>
  <si>
    <t>Investeeringud kasutajate, objektide ja finantseerimisallikate lõikes</t>
  </si>
  <si>
    <t>Infotehnoloogia soetus</t>
  </si>
  <si>
    <t xml:space="preserve">   Muinsuskaitse</t>
  </si>
  <si>
    <t xml:space="preserve">   Lasteaiad</t>
  </si>
  <si>
    <t xml:space="preserve">   Gümnaasiumid</t>
  </si>
  <si>
    <t xml:space="preserve">   Kutsehariduskeskus</t>
  </si>
  <si>
    <t>Õpilaskodu (Kopli 1) renoveerimine</t>
  </si>
  <si>
    <t xml:space="preserve">   Muu haridus </t>
  </si>
  <si>
    <t>Projekteerimine</t>
  </si>
  <si>
    <t xml:space="preserve">   Spordibaasid</t>
  </si>
  <si>
    <t xml:space="preserve">   Muuseumid</t>
  </si>
  <si>
    <t xml:space="preserve"> Linna teed, tänavad ja sillad</t>
  </si>
  <si>
    <t>Tänavate rekonstrueerimine, ehitus</t>
  </si>
  <si>
    <t xml:space="preserve">Emajõe kaldakindlustuse rekonstrueerimine ja jõeäärsete teede korrastamine </t>
  </si>
  <si>
    <t>Ülekatted</t>
  </si>
  <si>
    <t xml:space="preserve">Ilmatsalu </t>
  </si>
  <si>
    <t>Ida ringtee</t>
  </si>
  <si>
    <t xml:space="preserve">Tartu ühistranspordi juhtimis-ja kontrollsüsteemi arendamine 2009-2011 </t>
  </si>
  <si>
    <t>Elamu ja kommunaalmajandus</t>
  </si>
  <si>
    <t xml:space="preserve">Õhuliinide rekonstrueerimise  ühisprojektid AS iga Eesti Energia </t>
  </si>
  <si>
    <t xml:space="preserve">Kalmistud </t>
  </si>
  <si>
    <t>Rataslaaduri liisimine</t>
  </si>
  <si>
    <t>LINNAPLANEERIMISE JA MAAKORRALDUSE OSAKOND</t>
  </si>
  <si>
    <t xml:space="preserve">Majandus </t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</si>
  <si>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</si>
  <si>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 xml:space="preserve">   Muu majandus</t>
  </si>
  <si>
    <t xml:space="preserve">Korteriühistute remondifond  </t>
  </si>
  <si>
    <t xml:space="preserve">   Elamumajanduse arendamine</t>
  </si>
  <si>
    <t xml:space="preserve">Linnale kuuluvate korterite remont </t>
  </si>
  <si>
    <t xml:space="preserve">Linnale kuuluvate elamute remont </t>
  </si>
  <si>
    <t>Vabaaeg, kultuur</t>
  </si>
  <si>
    <t xml:space="preserve">Sõudebaasi (Ranna 3)  juurdeehitus </t>
  </si>
  <si>
    <t>Tamme staadioni tribüünihoone</t>
  </si>
  <si>
    <t xml:space="preserve">   Puhkepargid</t>
  </si>
  <si>
    <t>Teaduskeskus AHHAA uue hoone ehitus</t>
  </si>
  <si>
    <t>Mänguasjamuuseumi Teatrimaja (Lutsu 2)</t>
  </si>
  <si>
    <t xml:space="preserve">   Kultuuriüritused (monumendid)</t>
  </si>
  <si>
    <t>Tartu Rahu monument</t>
  </si>
  <si>
    <t xml:space="preserve">   Muu vaba aeg ja kultuur</t>
  </si>
  <si>
    <t xml:space="preserve">   Eakate sotsiaalhoolekande asutused</t>
  </si>
  <si>
    <t xml:space="preserve">   Riskirühmade sotsiaalhoolekande asutused</t>
  </si>
  <si>
    <t>VÄLJAPOOLE  LV STRUKTUURI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</si>
  <si>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</si>
  <si>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</si>
  <si>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</si>
  <si>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EMÜ spordihoone ehituse toetamine</t>
  </si>
  <si>
    <t>SA Tähtvere Puhkepark</t>
  </si>
  <si>
    <t>SA Tartu Pauluse Kirik renoveerimise toetamine</t>
  </si>
  <si>
    <t>SA Jaani Kirik faktooringlepingu tasumise toetamine</t>
  </si>
  <si>
    <t xml:space="preserve">   Kõrgharidus</t>
  </si>
  <si>
    <t xml:space="preserve">Tartu Ülikool ja Eesti Maaülikool - ühiselamute renoveerimise projekti kaasfinantseerimine </t>
  </si>
  <si>
    <t>Finantseerimistehingud kasutajate lõikes</t>
  </si>
  <si>
    <t>KOKKU</t>
  </si>
  <si>
    <t>Sademevee liitumistasu</t>
  </si>
  <si>
    <t>Maarja Kool</t>
  </si>
  <si>
    <t>Osakondade teenistused</t>
  </si>
  <si>
    <t>Muu riskirühmade sotsiaalne kaitse</t>
  </si>
  <si>
    <t>Üldised personaliteenused 
(õppelaenu kustutamine)</t>
  </si>
  <si>
    <t>Koduteenused (Päevakeskus Kalda ja koduteenused)</t>
  </si>
  <si>
    <t>Muud laste hoolekande asutused (Turvakodu ja laste päevakeskuse teenuse ost)</t>
  </si>
  <si>
    <t>Muude sotsiaalsete riskirühmade kaitse</t>
  </si>
  <si>
    <t>Kohustus</t>
  </si>
  <si>
    <t>Laen 103 mln kr</t>
  </si>
  <si>
    <t>sh tagasimakse</t>
  </si>
  <si>
    <t xml:space="preserve">     intressid</t>
  </si>
  <si>
    <t xml:space="preserve">     korralduskulud</t>
  </si>
  <si>
    <t>Võlakirjaemissioon 129,463 mln kr</t>
  </si>
  <si>
    <t>Võlakirjaemissioon 85 mln kr</t>
  </si>
  <si>
    <t xml:space="preserve">    korralduskulud</t>
  </si>
  <si>
    <t>Võlakirjaemissioon 150 mln kr</t>
  </si>
  <si>
    <t>Võlakirjaemissioon 81,821 mln kr</t>
  </si>
  <si>
    <t>Võlakirjaemissioon 129,435 mln kr</t>
  </si>
  <si>
    <t>Sildfnantseerimislaen 40 mln kr</t>
  </si>
  <si>
    <t>Arvelduslaen</t>
  </si>
  <si>
    <t>laenu teenindamine</t>
  </si>
  <si>
    <t>LINNA KOHUSTUSED KOKKU</t>
  </si>
  <si>
    <t xml:space="preserve">investeeringud </t>
  </si>
  <si>
    <t>MTÜ TARTU REGIOONI ENERGIAAGENTUUR</t>
  </si>
  <si>
    <t>3.6.1.2</t>
  </si>
  <si>
    <t>investeeringud - finantseerimistehingud</t>
  </si>
  <si>
    <t>Töötute sotsiaalne 
kaitse</t>
  </si>
  <si>
    <t>3.2.5.2</t>
  </si>
  <si>
    <t>3.2.5.3</t>
  </si>
  <si>
    <t>3.2.6</t>
  </si>
  <si>
    <t>3.2.6.1</t>
  </si>
  <si>
    <t>Toetused tegevuskuludeks</t>
  </si>
  <si>
    <t xml:space="preserve">sh toetus investeeringuteks </t>
  </si>
  <si>
    <t>Aasta alguse vabad vahendid</t>
  </si>
  <si>
    <t>Toetus investeeringuteks</t>
  </si>
  <si>
    <t>3.10.2.2</t>
  </si>
  <si>
    <t xml:space="preserve">Kultuuri- ja rahvamajad </t>
  </si>
  <si>
    <t>3.10.5.3</t>
  </si>
  <si>
    <t>3.7.1.2</t>
  </si>
  <si>
    <t xml:space="preserve">         MTÜ Tartumaa Regiooni Energiaagentuur</t>
  </si>
  <si>
    <t>Materiaalse vara müük</t>
  </si>
  <si>
    <t>Ropka Tööstuspark</t>
  </si>
  <si>
    <t>Rebase 25</t>
  </si>
  <si>
    <t>Lõunakeskuse ja Tartu Teaduspargi kogujatee</t>
  </si>
  <si>
    <t xml:space="preserve">   Turism</t>
  </si>
  <si>
    <r>
      <t xml:space="preserve">Tartu linna 2010. a eelarve eelnõu investeeringud ja finantseerimistehingud 
valdkondade ja finantseerimisallikate lõikes </t>
    </r>
    <r>
      <rPr>
        <b/>
        <sz val="10"/>
        <color indexed="14"/>
        <rFont val="Arial"/>
        <family val="2"/>
      </rPr>
      <t xml:space="preserve"> </t>
    </r>
  </si>
  <si>
    <t>.</t>
  </si>
  <si>
    <t>Eralasteaedade toetus</t>
  </si>
  <si>
    <t>Õppetöökojad (Põllu 11)</t>
  </si>
  <si>
    <t>OÜ Kaskool ja MTÜ Forseliuse Tenniseklubi tenniseväljaku kate</t>
  </si>
  <si>
    <t xml:space="preserve">Emajõe ja Väike-Emajõe </t>
  </si>
  <si>
    <t>FR.R.Kreuttzwaldi  I etapp</t>
  </si>
  <si>
    <t>Jalg-ja jalgrattateed</t>
  </si>
  <si>
    <t xml:space="preserve">Ihaste suunaline jalg-ja jalgrattatee </t>
  </si>
  <si>
    <t>Võru suunaline jalg-ja jalgrattatee</t>
  </si>
  <si>
    <t>Emajõe kaldakindlustus</t>
  </si>
  <si>
    <t xml:space="preserve"> Infrastruktuuri arenduste kompensatsioonid</t>
  </si>
  <si>
    <t xml:space="preserve">Pirni 2 </t>
  </si>
  <si>
    <t xml:space="preserve">Selleri </t>
  </si>
  <si>
    <t xml:space="preserve">Kvissentali </t>
  </si>
  <si>
    <t>Hpodroomi</t>
  </si>
  <si>
    <t>Mänguväljakud</t>
  </si>
  <si>
    <t>Ülekäiguradade valgustus ning  telemeetria seadmed</t>
  </si>
  <si>
    <t>Anne kanali kergliiklustee liitumistasu</t>
  </si>
  <si>
    <t>Lodjakoja projekteerimine</t>
  </si>
  <si>
    <t xml:space="preserve">   Laste huvialamajad ja keskused</t>
  </si>
  <si>
    <t>Anne Noortekeskuse uue hoone projekteerimine</t>
  </si>
  <si>
    <t xml:space="preserve">Lille Maja (Lille 9) noortekeskuse ruumide remont </t>
  </si>
  <si>
    <t xml:space="preserve">Loomemajanduse keskus Kalevi  15,17 hoonete rekonstrueerimine </t>
  </si>
  <si>
    <t xml:space="preserve">LA Klaabu  (Kummeli 5) ehitus </t>
  </si>
  <si>
    <t>LA Rukkilill (Sepa 18) juurdeehituse projekteerimine</t>
  </si>
  <si>
    <t xml:space="preserve">LA Midrimaa (Vanemuise 28)  </t>
  </si>
  <si>
    <t xml:space="preserve">   Muud hariduse abiteenused </t>
  </si>
  <si>
    <t xml:space="preserve">Hariduse Tugiteenuste Keskus (Tähe 56) ruumide remont ning sisustus </t>
  </si>
  <si>
    <t>Haridusobjektide projekteerimine</t>
  </si>
  <si>
    <t>Haridusobjektide ettekirjutised</t>
  </si>
  <si>
    <t>Haridusobjektide territooriumite korrashoid</t>
  </si>
  <si>
    <t>Haridusobjektide avariide likvideerimine, jooksevremonttööd</t>
  </si>
  <si>
    <t>Sotsiaalmaja  (Lubja 7) rekonstrueerimine</t>
  </si>
  <si>
    <t xml:space="preserve">Hooldekodu (Liiva 32) siibripesumasina soetus </t>
  </si>
  <si>
    <t xml:space="preserve">   BMX rada </t>
  </si>
  <si>
    <t>videovalve süsteemi arendamine ja tuleohutusnõuete täitmine</t>
  </si>
  <si>
    <t xml:space="preserve">   Muu sotsiaalsete riskirühmade kaitse</t>
  </si>
  <si>
    <t>Anne Sauna renoveerimise projekti kaasfinantseerimine</t>
  </si>
  <si>
    <t xml:space="preserve">Finantseerimistehingud </t>
  </si>
  <si>
    <t xml:space="preserve">Riigi Kinnisvara AS-le koolihoone kapitaalremondi maksed  </t>
  </si>
  <si>
    <t>Tartu Linnaraamatukogu väikebussi kasutusrent</t>
  </si>
  <si>
    <t>Tartu linna 2010. A</t>
  </si>
  <si>
    <t>Tartu linna 2010. a eelarve</t>
  </si>
  <si>
    <t xml:space="preserve">Tartu linna 2010. a eelarve </t>
  </si>
  <si>
    <t>Tartu linna 2010. a eelarve tulude ja kulude jaotus</t>
  </si>
  <si>
    <t xml:space="preserve">sh 2009. a teostatud objektide eest tasumine </t>
  </si>
  <si>
    <t>Künni, Vao ja Adra tänavad</t>
  </si>
  <si>
    <t>3.10.6.1</t>
  </si>
  <si>
    <t>3.12.2.14</t>
  </si>
  <si>
    <t>3.23</t>
  </si>
  <si>
    <t>3.23.1</t>
  </si>
  <si>
    <t>3.23.1.1</t>
  </si>
  <si>
    <t>3.30</t>
  </si>
  <si>
    <t>3.30.1</t>
  </si>
  <si>
    <t>3.30.1.1</t>
  </si>
  <si>
    <t>3.32.2</t>
  </si>
  <si>
    <t>3.10.5.4</t>
  </si>
  <si>
    <t>3.32.2.1</t>
  </si>
  <si>
    <t>Tartu linna laenukohustused aastatel 2007-2011</t>
  </si>
  <si>
    <t>Kokku
2007-2011</t>
  </si>
  <si>
    <t>Võlakirjaemissioon 73,434 mln kr</t>
  </si>
  <si>
    <t>Võlakirjaemissioon 2010</t>
  </si>
  <si>
    <t>Riigi Kinnisvara AS leping</t>
  </si>
  <si>
    <t>Liisingud</t>
  </si>
  <si>
    <t>Tartu Descartes`i Lütseumi B-korpuse katusekatte vahetus</t>
  </si>
  <si>
    <t>Raekoja Turismiinfokeskuse arendamine Külastuskeskuseks</t>
  </si>
  <si>
    <t>Antoniuse Gildimaja hoone (Lutsu 3) renoveerimine</t>
  </si>
  <si>
    <t>Ettekirjutiste täitmine (sh Laste Turvakodu)</t>
  </si>
  <si>
    <t>3.31.1.2</t>
  </si>
  <si>
    <t>3.31.1.3</t>
  </si>
  <si>
    <t>3.31.2</t>
  </si>
  <si>
    <t>3.31.2.1</t>
  </si>
  <si>
    <t xml:space="preserve">        rahandusosakond</t>
  </si>
  <si>
    <t xml:space="preserve">3.31.2.1
3.32.2.1 </t>
  </si>
  <si>
    <t>projekti
toetus</t>
  </si>
  <si>
    <t>Lisa 4
jrk nr</t>
  </si>
  <si>
    <t xml:space="preserve">Sõiduauto liisingmaksed </t>
  </si>
  <si>
    <t xml:space="preserve">     2010. a objektid </t>
  </si>
  <si>
    <t>Ujula</t>
  </si>
  <si>
    <t>Küüni (Poe-Riia)</t>
  </si>
  <si>
    <t>Elektroonilise hääletussüsteemi soetamine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</si>
</sst>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%"/>
  </numFmts>
  <fonts count="2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0"/>
    </font>
    <font>
      <b/>
      <sz val="10"/>
      <color indexed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color indexed="1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  <font>
      <b/>
      <sz val="11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left"/>
    </xf>
    <xf numFmtId="16" fontId="7" fillId="0" borderId="2" xfId="0" applyNumberFormat="1" applyFont="1" applyBorder="1" applyAlignment="1" quotePrefix="1">
      <alignment/>
    </xf>
    <xf numFmtId="0" fontId="8" fillId="0" borderId="2" xfId="0" applyFont="1" applyBorder="1" applyAlignment="1" quotePrefix="1">
      <alignment/>
    </xf>
    <xf numFmtId="14" fontId="8" fillId="0" borderId="2" xfId="0" applyNumberFormat="1" applyFont="1" applyBorder="1" applyAlignment="1" quotePrefix="1">
      <alignment/>
    </xf>
    <xf numFmtId="0" fontId="7" fillId="0" borderId="2" xfId="0" applyFont="1" applyBorder="1" applyAlignment="1" quotePrefix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5" fillId="0" borderId="3" xfId="0" applyFont="1" applyBorder="1" applyAlignment="1">
      <alignment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16" fontId="8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 quotePrefix="1">
      <alignment horizontal="left"/>
    </xf>
    <xf numFmtId="0" fontId="8" fillId="0" borderId="2" xfId="0" applyFont="1" applyBorder="1" applyAlignment="1" quotePrefix="1">
      <alignment horizontal="right"/>
    </xf>
    <xf numFmtId="14" fontId="11" fillId="0" borderId="2" xfId="0" applyNumberFormat="1" applyFont="1" applyBorder="1" applyAlignment="1" quotePrefix="1">
      <alignment horizontal="left"/>
    </xf>
    <xf numFmtId="0" fontId="11" fillId="0" borderId="2" xfId="0" applyFont="1" applyBorder="1" applyAlignment="1" quotePrefix="1">
      <alignment horizontal="righ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74" fontId="0" fillId="0" borderId="0" xfId="0" applyNumberFormat="1" applyAlignment="1">
      <alignment/>
    </xf>
    <xf numFmtId="17" fontId="7" fillId="0" borderId="2" xfId="0" applyNumberFormat="1" applyFont="1" applyBorder="1" applyAlignment="1" quotePrefix="1">
      <alignment horizontal="left"/>
    </xf>
    <xf numFmtId="16" fontId="8" fillId="0" borderId="2" xfId="0" applyNumberFormat="1" applyFont="1" applyBorder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" xfId="0" applyFont="1" applyFill="1" applyBorder="1" applyAlignment="1">
      <alignment/>
    </xf>
    <xf numFmtId="3" fontId="0" fillId="0" borderId="2" xfId="0" applyNumberFormat="1" applyBorder="1" applyAlignment="1">
      <alignment/>
    </xf>
    <xf numFmtId="3" fontId="8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0" borderId="2" xfId="0" applyFont="1" applyFill="1" applyBorder="1" applyAlignment="1">
      <alignment/>
    </xf>
    <xf numFmtId="174" fontId="15" fillId="0" borderId="5" xfId="0" applyNumberFormat="1" applyFont="1" applyFill="1" applyBorder="1" applyAlignment="1">
      <alignment/>
    </xf>
    <xf numFmtId="174" fontId="1" fillId="0" borderId="6" xfId="0" applyNumberFormat="1" applyFont="1" applyFill="1" applyBorder="1" applyAlignment="1">
      <alignment/>
    </xf>
    <xf numFmtId="174" fontId="15" fillId="0" borderId="6" xfId="0" applyNumberFormat="1" applyFont="1" applyFill="1" applyBorder="1" applyAlignment="1">
      <alignment/>
    </xf>
    <xf numFmtId="174" fontId="15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49" fontId="14" fillId="0" borderId="7" xfId="0" applyNumberFormat="1" applyFont="1" applyFill="1" applyBorder="1" applyAlignment="1">
      <alignment/>
    </xf>
    <xf numFmtId="0" fontId="14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0" fontId="15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horizontal="center" wrapText="1"/>
    </xf>
    <xf numFmtId="174" fontId="14" fillId="0" borderId="0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 wrapText="1"/>
    </xf>
    <xf numFmtId="3" fontId="14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3" fontId="18" fillId="0" borderId="2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" fontId="22" fillId="0" borderId="9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3" fontId="8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wrapText="1"/>
    </xf>
    <xf numFmtId="3" fontId="8" fillId="0" borderId="12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5" fillId="0" borderId="10" xfId="0" applyFont="1" applyBorder="1" applyAlignment="1">
      <alignment wrapText="1"/>
    </xf>
    <xf numFmtId="174" fontId="20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174" fontId="26" fillId="0" borderId="0" xfId="0" applyNumberFormat="1" applyFont="1" applyAlignment="1">
      <alignment/>
    </xf>
    <xf numFmtId="0" fontId="25" fillId="0" borderId="0" xfId="0" applyFont="1" applyAlignment="1">
      <alignment/>
    </xf>
    <xf numFmtId="3" fontId="14" fillId="0" borderId="5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4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49" fontId="17" fillId="0" borderId="2" xfId="0" applyNumberFormat="1" applyFont="1" applyFill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3" fontId="15" fillId="0" borderId="5" xfId="0" applyNumberFormat="1" applyFont="1" applyFill="1" applyBorder="1" applyAlignment="1">
      <alignment/>
    </xf>
    <xf numFmtId="0" fontId="17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4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49" fontId="14" fillId="0" borderId="7" xfId="0" applyNumberFormat="1" applyFont="1" applyFill="1" applyBorder="1" applyAlignment="1" quotePrefix="1">
      <alignment/>
    </xf>
    <xf numFmtId="0" fontId="14" fillId="0" borderId="4" xfId="0" applyFont="1" applyFill="1" applyBorder="1" applyAlignment="1" quotePrefix="1">
      <alignment/>
    </xf>
    <xf numFmtId="1" fontId="20" fillId="0" borderId="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174" fontId="15" fillId="0" borderId="2" xfId="0" applyNumberFormat="1" applyFont="1" applyFill="1" applyBorder="1" applyAlignment="1">
      <alignment horizontal="center" wrapText="1"/>
    </xf>
    <xf numFmtId="174" fontId="15" fillId="0" borderId="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/>
    </xf>
    <xf numFmtId="49" fontId="14" fillId="0" borderId="2" xfId="0" applyNumberFormat="1" applyFont="1" applyFill="1" applyBorder="1" applyAlignment="1" quotePrefix="1">
      <alignment wrapText="1"/>
    </xf>
    <xf numFmtId="3" fontId="0" fillId="0" borderId="2" xfId="0" applyNumberForma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74" fontId="15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174" fontId="15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4" fontId="15" fillId="0" borderId="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74" fontId="15" fillId="0" borderId="8" xfId="0" applyNumberFormat="1" applyFont="1" applyFill="1" applyBorder="1" applyAlignment="1">
      <alignment horizontal="center"/>
    </xf>
    <xf numFmtId="174" fontId="15" fillId="0" borderId="4" xfId="0" applyNumberFormat="1" applyFont="1" applyFill="1" applyBorder="1" applyAlignment="1">
      <alignment horizontal="center"/>
    </xf>
    <xf numFmtId="174" fontId="15" fillId="0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0">
      <selection activeCell="B26" sqref="B26"/>
    </sheetView>
  </sheetViews>
  <sheetFormatPr defaultColWidth="9.140625" defaultRowHeight="12.75"/>
  <cols>
    <col min="1" max="1" width="40.57421875" style="0" customWidth="1"/>
    <col min="2" max="2" width="18.57421875" style="13" customWidth="1"/>
    <col min="4" max="4" width="12.7109375" style="0" bestFit="1" customWidth="1"/>
  </cols>
  <sheetData>
    <row r="1" spans="1:2" ht="15.75">
      <c r="A1" s="191" t="s">
        <v>719</v>
      </c>
      <c r="B1" s="191"/>
    </row>
    <row r="2" spans="1:2" ht="15.75">
      <c r="A2" s="191" t="s">
        <v>0</v>
      </c>
      <c r="B2" s="191"/>
    </row>
    <row r="3" ht="12.75">
      <c r="B3" s="52" t="s">
        <v>452</v>
      </c>
    </row>
    <row r="4" spans="1:2" ht="14.25">
      <c r="A4" s="17" t="s">
        <v>1</v>
      </c>
      <c r="B4" s="65">
        <f>SUM(B5:B9)</f>
        <v>1494514</v>
      </c>
    </row>
    <row r="5" spans="1:2" ht="15">
      <c r="A5" s="18" t="s">
        <v>2</v>
      </c>
      <c r="B5" s="66">
        <f>SUM('lisa 2 (Tulubaas)'!E6)</f>
        <v>754852</v>
      </c>
    </row>
    <row r="6" spans="1:2" ht="15">
      <c r="A6" s="18" t="s">
        <v>3</v>
      </c>
      <c r="B6" s="66">
        <f>SUM('lisa 2 (Tulubaas)'!E12)</f>
        <v>133938</v>
      </c>
    </row>
    <row r="7" spans="1:2" ht="15">
      <c r="A7" s="18" t="s">
        <v>4</v>
      </c>
      <c r="B7" s="66">
        <f>SUM('lisa 2 (Tulubaas)'!E25)</f>
        <v>577633</v>
      </c>
    </row>
    <row r="8" spans="1:2" ht="15">
      <c r="A8" s="18" t="s">
        <v>5</v>
      </c>
      <c r="B8" s="66">
        <f>SUM('lisa 2 (Tulubaas)'!E29)</f>
        <v>19591</v>
      </c>
    </row>
    <row r="9" spans="1:2" ht="15">
      <c r="A9" s="18" t="s">
        <v>6</v>
      </c>
      <c r="B9" s="66">
        <f>SUM('lisa 2 (Tulubaas)'!E35)</f>
        <v>8500</v>
      </c>
    </row>
    <row r="10" spans="1:2" ht="15">
      <c r="A10" s="18"/>
      <c r="B10" s="66"/>
    </row>
    <row r="11" spans="1:2" ht="14.25">
      <c r="A11" s="17" t="s">
        <v>7</v>
      </c>
      <c r="B11" s="65">
        <f>SUM(B12,B15:B22)</f>
        <v>1208870</v>
      </c>
    </row>
    <row r="12" spans="1:2" ht="15">
      <c r="A12" s="18" t="s">
        <v>8</v>
      </c>
      <c r="B12" s="66">
        <f>'lisa 4 (tulude,kulude jaotus)'!F21+'lisa 4 (tulude,kulude jaotus)'!F36+'lisa 4 (tulude,kulude jaotus)'!F44+'lisa 4 (tulude,kulude jaotus)'!F112+'lisa 4 (tulude,kulude jaotus)'!F148+'lisa 4 (tulude,kulude jaotus)'!F155+'lisa 4 (tulude,kulude jaotus)'!F175+'lisa 4 (tulude,kulude jaotus)'!F206+'lisa 4 (tulude,kulude jaotus)'!F213+'lisa 4 (tulude,kulude jaotus)'!F315+'lisa 4 (tulude,kulude jaotus)'!F440+'lisa 4 (tulude,kulude jaotus)'!F566+'lisa 4 (tulude,kulude jaotus)'!F573+'lisa 4 (tulude,kulude jaotus)'!F604+'lisa 4 (tulude,kulude jaotus)'!F612+'lisa 4 (tulude,kulude jaotus)'!F749+'lisa 4 (tulude,kulude jaotus)'!F757+'lisa 4 (tulude,kulude jaotus)'!F764+'lisa 4 (tulude,kulude jaotus)'!F792+'lisa 4 (tulude,kulude jaotus)'!F915+'lisa 4 (tulude,kulude jaotus)'!F1263</f>
        <v>134556</v>
      </c>
    </row>
    <row r="13" spans="1:2" ht="15">
      <c r="A13" s="18" t="s">
        <v>531</v>
      </c>
      <c r="B13" s="66">
        <f>'lisa 3 (Kulud)'!E12</f>
        <v>11000</v>
      </c>
    </row>
    <row r="14" spans="1:2" ht="15">
      <c r="A14" s="18" t="s">
        <v>437</v>
      </c>
      <c r="B14" s="66">
        <f>'lisa 3 (Kulud)'!E10</f>
        <v>24580</v>
      </c>
    </row>
    <row r="15" spans="1:2" ht="15">
      <c r="A15" s="18" t="s">
        <v>9</v>
      </c>
      <c r="B15" s="66">
        <f>'lisa 4 (tulude,kulude jaotus)'!F951+'lisa 4 (tulude,kulude jaotus)'!F779+'lisa 4 (tulude,kulude jaotus)'!F442+'lisa 4 (tulude,kulude jaotus)'!F52</f>
        <v>4190</v>
      </c>
    </row>
    <row r="16" spans="1:2" ht="15">
      <c r="A16" s="18" t="s">
        <v>10</v>
      </c>
      <c r="B16" s="66">
        <f>'lisa 4 (tulude,kulude jaotus)'!F61+'lisa 4 (tulude,kulude jaotus)'!F120+'lisa 4 (tulude,kulude jaotus)'!F127+'lisa 4 (tulude,kulude jaotus)'!F185+'lisa 4 (tulude,kulude jaotus)'!F457+'lisa 4 (tulude,kulude jaotus)'!F466+'lisa 4 (tulude,kulude jaotus)'!F475+'lisa 4 (tulude,kulude jaotus)'!F582+'lisa 4 (tulude,kulude jaotus)'!F590+'lisa 4 (tulude,kulude jaotus)'!F630+'lisa 4 (tulude,kulude jaotus)'!F969+'lisa 4 (tulude,kulude jaotus)'!F981+'lisa 4 (tulude,kulude jaotus)'!F993+'lisa 4 (tulude,kulude jaotus)'!F1005+'lisa 4 (tulude,kulude jaotus)'!F1018+'lisa 4 (tulude,kulude jaotus)'!F1031+'lisa 4 (tulude,kulude jaotus)'!F1043+'lisa 4 (tulude,kulude jaotus)'!F163</f>
        <v>86070</v>
      </c>
    </row>
    <row r="17" spans="1:2" ht="15">
      <c r="A17" s="18" t="s">
        <v>11</v>
      </c>
      <c r="B17" s="66">
        <f>SUM('lisa 4 (tulude,kulude jaotus)'!F486,'lisa 4 (tulude,kulude jaotus)'!F493,'lisa 4 (tulude,kulude jaotus)'!F500,'lisa 4 (tulude,kulude jaotus)'!F507,'lisa 4 (tulude,kulude jaotus)'!F514,'lisa 4 (tulude,kulude jaotus)'!F522)</f>
        <v>58560</v>
      </c>
    </row>
    <row r="18" spans="1:2" ht="15">
      <c r="A18" s="18" t="s">
        <v>12</v>
      </c>
      <c r="B18" s="66">
        <f>'lisa 4 (tulude,kulude jaotus)'!F530+'lisa 4 (tulude,kulude jaotus)'!F537+'lisa 4 (tulude,kulude jaotus)'!F545+'lisa 4 (tulude,kulude jaotus)'!F553+'lisa 4 (tulude,kulude jaotus)'!F639+'lisa 4 (tulude,kulude jaotus)'!F1055</f>
        <v>20140</v>
      </c>
    </row>
    <row r="19" spans="1:2" ht="15">
      <c r="A19" s="18" t="s">
        <v>13</v>
      </c>
      <c r="B19" s="66">
        <f>'lisa 4 (tulude,kulude jaotus)'!F917</f>
        <v>5610</v>
      </c>
    </row>
    <row r="20" spans="1:2" ht="15">
      <c r="A20" s="18" t="s">
        <v>536</v>
      </c>
      <c r="B20" s="66">
        <f>'lisa 4 (tulude,kulude jaotus)'!F1183+'lisa 4 (tulude,kulude jaotus)'!F1176+'lisa 4 (tulude,kulude jaotus)'!F1156+'lisa 4 (tulude,kulude jaotus)'!F1144+'lisa 4 (tulude,kulude jaotus)'!F1119+'lisa 4 (tulude,kulude jaotus)'!F1106+'lisa 4 (tulude,kulude jaotus)'!F1094+'lisa 4 (tulude,kulude jaotus)'!F1082+'lisa 4 (tulude,kulude jaotus)'!F1069+'lisa 4 (tulude,kulude jaotus)'!F672+'lisa 4 (tulude,kulude jaotus)'!F427+'lisa 4 (tulude,kulude jaotus)'!F420+'lisa 4 (tulude,kulude jaotus)'!F413+'lisa 4 (tulude,kulude jaotus)'!F406+'lisa 4 (tulude,kulude jaotus)'!F397+'lisa 4 (tulude,kulude jaotus)'!F388+'lisa 4 (tulude,kulude jaotus)'!F378+'lisa 4 (tulude,kulude jaotus)'!F371+'lisa 4 (tulude,kulude jaotus)'!F364+'lisa 4 (tulude,kulude jaotus)'!F357+'lisa 4 (tulude,kulude jaotus)'!F348+'lisa 4 (tulude,kulude jaotus)'!F338+'lisa 4 (tulude,kulude jaotus)'!F331+'lisa 4 (tulude,kulude jaotus)'!F229+'lisa 4 (tulude,kulude jaotus)'!F222+'lisa 4 (tulude,kulude jaotus)'!F193+'lisa 4 (tulude,kulude jaotus)'!F136+442+200</f>
        <v>106411</v>
      </c>
    </row>
    <row r="21" spans="1:2" ht="15">
      <c r="A21" s="18" t="s">
        <v>14</v>
      </c>
      <c r="B21" s="66">
        <f>'lisa 4 (tulude,kulude jaotus)'!F77+'lisa 4 (tulude,kulude jaotus)'!F84+'lisa 4 (tulude,kulude jaotus)'!F92+'lisa 4 (tulude,kulude jaotus)'!F239+'lisa 4 (tulude,kulude jaotus)'!F251+'lisa 4 (tulude,kulude jaotus)'!F262+'lisa 4 (tulude,kulude jaotus)'!F272+'lisa 4 (tulude,kulude jaotus)'!F283+'lisa 4 (tulude,kulude jaotus)'!F294+'lisa 4 (tulude,kulude jaotus)'!F302+'lisa 4 (tulude,kulude jaotus)'!F726+'lisa 4 (tulude,kulude jaotus)'!F1223+'lisa 4 (tulude,kulude jaotus)'!F1235+'lisa 4 (tulude,kulude jaotus)'!F1247</f>
        <v>686739</v>
      </c>
    </row>
    <row r="22" spans="1:2" ht="15">
      <c r="A22" s="18" t="s">
        <v>15</v>
      </c>
      <c r="B22" s="66">
        <f>'lisa 4 (tulude,kulude jaotus)'!F843+'lisa 4 (tulude,kulude jaotus)'!F100+'lisa 4 (tulude,kulude jaotus)'!F800+'lisa 4 (tulude,kulude jaotus)'!F808+'lisa 4 (tulude,kulude jaotus)'!F816+'lisa 4 (tulude,kulude jaotus)'!F825+'lisa 4 (tulude,kulude jaotus)'!F835+'lisa 4 (tulude,kulude jaotus)'!F850+'lisa 4 (tulude,kulude jaotus)'!F858+'lisa 4 (tulude,kulude jaotus)'!F865+'lisa 4 (tulude,kulude jaotus)'!F872+'lisa 4 (tulude,kulude jaotus)'!F880+'lisa 4 (tulude,kulude jaotus)'!F888+'lisa 4 (tulude,kulude jaotus)'!F895+'lisa 4 (tulude,kulude jaotus)'!F903+'lisa 4 (tulude,kulude jaotus)'!F1260</f>
        <v>106594</v>
      </c>
    </row>
    <row r="23" spans="1:2" ht="15">
      <c r="A23" s="18"/>
      <c r="B23" s="66"/>
    </row>
    <row r="24" spans="1:4" ht="14.25">
      <c r="A24" s="17" t="s">
        <v>538</v>
      </c>
      <c r="B24" s="65">
        <f>SUM(B25:B31)</f>
        <v>291291</v>
      </c>
      <c r="D24" s="13"/>
    </row>
    <row r="25" spans="1:4" ht="15">
      <c r="A25" s="18" t="s">
        <v>8</v>
      </c>
      <c r="B25" s="66">
        <f>'lisa5(investeeringud)'!E8</f>
        <v>1308</v>
      </c>
      <c r="D25" s="48"/>
    </row>
    <row r="26" spans="1:2" ht="15">
      <c r="A26" s="18" t="s">
        <v>10</v>
      </c>
      <c r="B26" s="66">
        <f>'lisa5(investeeringud)'!E9</f>
        <v>106469</v>
      </c>
    </row>
    <row r="27" spans="1:4" ht="15">
      <c r="A27" s="18" t="s">
        <v>11</v>
      </c>
      <c r="B27" s="66">
        <f>'lisa5(investeeringud)'!E10</f>
        <v>500</v>
      </c>
      <c r="D27" s="48"/>
    </row>
    <row r="28" spans="1:2" ht="15">
      <c r="A28" s="18" t="s">
        <v>12</v>
      </c>
      <c r="B28" s="66">
        <f>'lisa5(investeeringud)'!E11</f>
        <v>3046</v>
      </c>
    </row>
    <row r="29" spans="1:2" ht="15">
      <c r="A29" s="18" t="s">
        <v>536</v>
      </c>
      <c r="B29" s="66">
        <f>'lisa5(investeeringud)'!E12</f>
        <v>92955</v>
      </c>
    </row>
    <row r="30" spans="1:2" ht="15">
      <c r="A30" s="18" t="s">
        <v>14</v>
      </c>
      <c r="B30" s="66">
        <f>'lisa5(investeeringud)'!E13</f>
        <v>73176</v>
      </c>
    </row>
    <row r="31" spans="1:2" ht="15">
      <c r="A31" s="18" t="s">
        <v>15</v>
      </c>
      <c r="B31" s="66">
        <f>'lisa5(investeeringud)'!E14</f>
        <v>13837</v>
      </c>
    </row>
    <row r="32" spans="1:2" ht="15">
      <c r="A32" s="18"/>
      <c r="B32" s="66"/>
    </row>
    <row r="33" spans="1:2" ht="14.25">
      <c r="A33" s="17" t="s">
        <v>16</v>
      </c>
      <c r="B33" s="65">
        <f>B4-B11-B24</f>
        <v>-5647</v>
      </c>
    </row>
    <row r="34" spans="1:4" ht="15">
      <c r="A34" s="18"/>
      <c r="B34" s="66"/>
      <c r="D34" s="48"/>
    </row>
    <row r="35" spans="1:2" ht="14.25">
      <c r="A35" s="17" t="s">
        <v>17</v>
      </c>
      <c r="B35" s="65">
        <f>SUM(B36:B38)</f>
        <v>5647</v>
      </c>
    </row>
    <row r="36" spans="1:2" ht="15">
      <c r="A36" s="18" t="s">
        <v>242</v>
      </c>
      <c r="B36" s="66">
        <f>'lisa 2 (Tulubaas)'!E39</f>
        <v>16504</v>
      </c>
    </row>
    <row r="37" spans="1:4" ht="15">
      <c r="A37" s="18" t="s">
        <v>18</v>
      </c>
      <c r="B37" s="66">
        <f>'lisa 2 (Tulubaas)'!E40</f>
        <v>55871</v>
      </c>
      <c r="D37" s="48"/>
    </row>
    <row r="38" spans="1:4" ht="15">
      <c r="A38" s="18" t="s">
        <v>19</v>
      </c>
      <c r="B38" s="66">
        <f>SUM('lisa 3 (Kulud)'!E13)*-1</f>
        <v>-66728</v>
      </c>
      <c r="D38" s="48"/>
    </row>
    <row r="39" spans="1:2" ht="15">
      <c r="A39" s="18"/>
      <c r="B39" s="66"/>
    </row>
    <row r="40" spans="1:2" ht="14.25">
      <c r="A40" s="17" t="s">
        <v>20</v>
      </c>
      <c r="B40" s="65">
        <f>B4+B37+B36</f>
        <v>1566889</v>
      </c>
    </row>
    <row r="41" ht="12.75">
      <c r="B41" s="51"/>
    </row>
  </sheetData>
  <mergeCells count="2">
    <mergeCell ref="A1:B1"/>
    <mergeCell ref="A2:B2"/>
  </mergeCells>
  <printOptions/>
  <pageMargins left="1.49" right="0.75" top="1" bottom="1" header="0.5" footer="0.5"/>
  <pageSetup horizontalDpi="300" verticalDpi="300" orientation="portrait" paperSize="9" r:id="rId1"/>
  <headerFooter alignWithMargins="0">
    <oddHeader>&amp;RLisa 1
Tartu Linnavolikogu
 ...12.2009. a määruse
nr ....juurde</oddHeader>
    <oddFooter>&amp;C&amp;P+4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Zeros="0" workbookViewId="0" topLeftCell="A1">
      <selection activeCell="D28" sqref="D28"/>
    </sheetView>
  </sheetViews>
  <sheetFormatPr defaultColWidth="9.140625" defaultRowHeight="12.75"/>
  <cols>
    <col min="1" max="1" width="8.8515625" style="0" bestFit="1" customWidth="1"/>
    <col min="2" max="2" width="36.8515625" style="0" customWidth="1"/>
    <col min="3" max="3" width="12.7109375" style="13" bestFit="1" customWidth="1"/>
    <col min="4" max="4" width="11.8515625" style="13" customWidth="1"/>
    <col min="5" max="5" width="12.57421875" style="13" customWidth="1"/>
    <col min="6" max="7" width="9.140625" style="16" customWidth="1"/>
  </cols>
  <sheetData>
    <row r="1" spans="2:5" ht="15.75">
      <c r="B1" s="191" t="s">
        <v>720</v>
      </c>
      <c r="C1" s="191"/>
      <c r="D1" s="191"/>
      <c r="E1" s="191"/>
    </row>
    <row r="2" spans="2:5" ht="15.75">
      <c r="B2" s="191" t="s">
        <v>243</v>
      </c>
      <c r="C2" s="191"/>
      <c r="D2" s="191"/>
      <c r="E2" s="191"/>
    </row>
    <row r="3" ht="12.75">
      <c r="E3" s="52" t="s">
        <v>452</v>
      </c>
    </row>
    <row r="4" spans="1:5" ht="25.5" customHeight="1">
      <c r="A4" s="1"/>
      <c r="B4" s="1"/>
      <c r="C4" s="11" t="s">
        <v>21</v>
      </c>
      <c r="D4" s="11" t="s">
        <v>22</v>
      </c>
      <c r="E4" s="12" t="s">
        <v>23</v>
      </c>
    </row>
    <row r="5" spans="1:5" ht="14.25">
      <c r="A5" s="19">
        <v>1</v>
      </c>
      <c r="B5" s="26" t="s">
        <v>412</v>
      </c>
      <c r="C5" s="67">
        <f>SUM(C6,C12,C25,C29,C35)</f>
        <v>1304174</v>
      </c>
      <c r="D5" s="67">
        <f>SUM(D6,D12,D25,D29,D35)</f>
        <v>190340</v>
      </c>
      <c r="E5" s="68">
        <f>SUM(C5:D5)</f>
        <v>1494514</v>
      </c>
    </row>
    <row r="6" spans="1:5" ht="14.25">
      <c r="A6" s="20" t="s">
        <v>244</v>
      </c>
      <c r="B6" s="17" t="s">
        <v>2</v>
      </c>
      <c r="C6" s="65">
        <f>SUM(C7:C11)</f>
        <v>754852</v>
      </c>
      <c r="D6" s="65">
        <f>SUM(D7:D11)</f>
        <v>0</v>
      </c>
      <c r="E6" s="65">
        <f>SUM(C6:D6)</f>
        <v>754852</v>
      </c>
    </row>
    <row r="7" spans="1:5" ht="15">
      <c r="A7" s="21" t="s">
        <v>245</v>
      </c>
      <c r="B7" s="18" t="s">
        <v>24</v>
      </c>
      <c r="C7" s="66">
        <v>728552</v>
      </c>
      <c r="D7" s="66"/>
      <c r="E7" s="66">
        <f aca="true" t="shared" si="0" ref="E7:E36">SUM(C7:D7)</f>
        <v>728552</v>
      </c>
    </row>
    <row r="8" spans="1:5" ht="15">
      <c r="A8" s="21" t="s">
        <v>246</v>
      </c>
      <c r="B8" s="18" t="s">
        <v>25</v>
      </c>
      <c r="C8" s="66">
        <v>14700</v>
      </c>
      <c r="D8" s="66"/>
      <c r="E8" s="66">
        <f t="shared" si="0"/>
        <v>14700</v>
      </c>
    </row>
    <row r="9" spans="1:5" ht="15">
      <c r="A9" s="21" t="s">
        <v>247</v>
      </c>
      <c r="B9" s="18" t="s">
        <v>26</v>
      </c>
      <c r="C9" s="66">
        <v>4100</v>
      </c>
      <c r="D9" s="66"/>
      <c r="E9" s="66">
        <f t="shared" si="0"/>
        <v>4100</v>
      </c>
    </row>
    <row r="10" spans="1:5" ht="15">
      <c r="A10" s="22" t="s">
        <v>248</v>
      </c>
      <c r="B10" s="18" t="s">
        <v>27</v>
      </c>
      <c r="C10" s="66">
        <v>1500</v>
      </c>
      <c r="D10" s="66"/>
      <c r="E10" s="66">
        <f t="shared" si="0"/>
        <v>1500</v>
      </c>
    </row>
    <row r="11" spans="1:5" ht="15">
      <c r="A11" s="21" t="s">
        <v>249</v>
      </c>
      <c r="B11" s="18" t="s">
        <v>28</v>
      </c>
      <c r="C11" s="66">
        <v>6000</v>
      </c>
      <c r="D11" s="66"/>
      <c r="E11" s="66">
        <f t="shared" si="0"/>
        <v>6000</v>
      </c>
    </row>
    <row r="12" spans="1:5" ht="14.25">
      <c r="A12" s="23" t="s">
        <v>250</v>
      </c>
      <c r="B12" s="17" t="s">
        <v>3</v>
      </c>
      <c r="C12" s="65">
        <f>SUM(C13:C14,C22:C24)</f>
        <v>66405</v>
      </c>
      <c r="D12" s="65">
        <f>SUM(D13:D14,D22:D24)</f>
        <v>67533</v>
      </c>
      <c r="E12" s="65">
        <f t="shared" si="0"/>
        <v>133938</v>
      </c>
    </row>
    <row r="13" spans="1:5" ht="15">
      <c r="A13" s="22" t="s">
        <v>251</v>
      </c>
      <c r="B13" s="18" t="s">
        <v>29</v>
      </c>
      <c r="C13" s="66">
        <v>1565</v>
      </c>
      <c r="D13" s="66"/>
      <c r="E13" s="66">
        <f t="shared" si="0"/>
        <v>1565</v>
      </c>
    </row>
    <row r="14" spans="1:5" ht="15">
      <c r="A14" s="21" t="s">
        <v>252</v>
      </c>
      <c r="B14" s="18" t="s">
        <v>30</v>
      </c>
      <c r="C14" s="66">
        <f>SUM(C15:C20)</f>
        <v>47342</v>
      </c>
      <c r="D14" s="66">
        <f>SUM(D15:D20)</f>
        <v>55055</v>
      </c>
      <c r="E14" s="66">
        <f t="shared" si="0"/>
        <v>102397</v>
      </c>
    </row>
    <row r="15" spans="1:5" ht="15">
      <c r="A15" s="21" t="s">
        <v>253</v>
      </c>
      <c r="B15" s="27" t="s">
        <v>215</v>
      </c>
      <c r="C15" s="69">
        <v>44416</v>
      </c>
      <c r="D15" s="69">
        <f>'lisa 4 (tulude,kulude jaotus)'!E226+'lisa 4 (tulude,kulude jaotus)'!E236+'lisa 4 (tulude,kulude jaotus)'!E247+'lisa 4 (tulude,kulude jaotus)'!E258+'lisa 4 (tulude,kulude jaotus)'!E268+'lisa 4 (tulude,kulude jaotus)'!E279+'lisa 4 (tulude,kulude jaotus)'!E290</f>
        <v>40550</v>
      </c>
      <c r="E15" s="69">
        <f t="shared" si="0"/>
        <v>84966</v>
      </c>
    </row>
    <row r="16" spans="1:5" ht="30">
      <c r="A16" s="21" t="s">
        <v>254</v>
      </c>
      <c r="B16" s="27" t="s">
        <v>219</v>
      </c>
      <c r="C16" s="69">
        <v>2726</v>
      </c>
      <c r="D16" s="69">
        <f>'lisa 4 (tulude,kulude jaotus)'!E344+'lisa 4 (tulude,kulude jaotus)'!E384+'lisa 4 (tulude,kulude jaotus)'!E393+'lisa 4 (tulude,kulude jaotus)'!E402</f>
        <v>2514</v>
      </c>
      <c r="E16" s="69">
        <f t="shared" si="0"/>
        <v>5240</v>
      </c>
    </row>
    <row r="17" spans="1:5" ht="27" customHeight="1">
      <c r="A17" s="21" t="s">
        <v>255</v>
      </c>
      <c r="B17" s="27" t="s">
        <v>220</v>
      </c>
      <c r="C17" s="69">
        <f>'lisa 4 (tulude,kulude jaotus)'!D353</f>
        <v>0</v>
      </c>
      <c r="D17" s="69">
        <f>'lisa 4 (tulude,kulude jaotus)'!E353</f>
        <v>385</v>
      </c>
      <c r="E17" s="69">
        <f>SUM(C17:D17)</f>
        <v>385</v>
      </c>
    </row>
    <row r="18" spans="1:5" ht="27" customHeight="1">
      <c r="A18" s="21" t="s">
        <v>256</v>
      </c>
      <c r="B18" s="27" t="s">
        <v>566</v>
      </c>
      <c r="C18" s="69">
        <v>200</v>
      </c>
      <c r="D18" s="69"/>
      <c r="E18" s="69">
        <f>SUM(C18:D18)</f>
        <v>200</v>
      </c>
    </row>
    <row r="19" spans="1:5" ht="15">
      <c r="A19" s="21" t="s">
        <v>257</v>
      </c>
      <c r="B19" s="27" t="s">
        <v>221</v>
      </c>
      <c r="C19" s="69">
        <f>'lisa 4 (tulude,kulude jaotus)'!D813+'lisa 4 (tulude,kulude jaotus)'!D821+'lisa 4 (tulude,kulude jaotus)'!D830+'lisa 4 (tulude,kulude jaotus)'!D855+'lisa 4 (tulude,kulude jaotus)'!D877</f>
        <v>0</v>
      </c>
      <c r="D19" s="69">
        <f>'lisa 4 (tulude,kulude jaotus)'!E813+'lisa 4 (tulude,kulude jaotus)'!E821+'lisa 4 (tulude,kulude jaotus)'!E830+'lisa 4 (tulude,kulude jaotus)'!E855+'lisa 4 (tulude,kulude jaotus)'!E877+'lisa 4 (tulude,kulude jaotus)'!E900</f>
        <v>11391</v>
      </c>
      <c r="E19" s="69">
        <f t="shared" si="0"/>
        <v>11391</v>
      </c>
    </row>
    <row r="20" spans="1:5" ht="15">
      <c r="A20" s="21" t="s">
        <v>565</v>
      </c>
      <c r="B20" s="27" t="s">
        <v>216</v>
      </c>
      <c r="C20" s="69">
        <f>'lisa 4 (tulude,kulude jaotus)'!D182+'lisa 4 (tulude,kulude jaotus)'!D579+'lisa 4 (tulude,kulude jaotus)'!D942</f>
        <v>0</v>
      </c>
      <c r="D20" s="69">
        <f>'lisa 4 (tulude,kulude jaotus)'!E182+'lisa 4 (tulude,kulude jaotus)'!E579+'lisa 4 (tulude,kulude jaotus)'!E942</f>
        <v>215</v>
      </c>
      <c r="E20" s="69">
        <f t="shared" si="0"/>
        <v>215</v>
      </c>
    </row>
    <row r="21" spans="1:5" ht="38.25" customHeight="1" hidden="1">
      <c r="A21" s="24"/>
      <c r="B21" s="27" t="s">
        <v>31</v>
      </c>
      <c r="C21" s="69"/>
      <c r="D21" s="69"/>
      <c r="E21" s="69">
        <f t="shared" si="0"/>
        <v>0</v>
      </c>
    </row>
    <row r="22" spans="1:5" ht="15">
      <c r="A22" s="21" t="s">
        <v>258</v>
      </c>
      <c r="B22" s="18" t="s">
        <v>217</v>
      </c>
      <c r="C22" s="66">
        <v>15330</v>
      </c>
      <c r="D22" s="66">
        <f>'lisa 4 (tulude,kulude jaotus)'!E248+'lisa 4 (tulude,kulude jaotus)'!E259+'lisa 4 (tulude,kulude jaotus)'!E269+'lisa 4 (tulude,kulude jaotus)'!E280+'lisa 4 (tulude,kulude jaotus)'!E291+'lisa 4 (tulude,kulude jaotus)'!E345+'lisa 4 (tulude,kulude jaotus)'!E354+'lisa 4 (tulude,kulude jaotus)'!E385+'lisa 4 (tulude,kulude jaotus)'!E394+'lisa 4 (tulude,kulude jaotus)'!E627+'lisa 4 (tulude,kulude jaotus)'!E822+'lisa 4 (tulude,kulude jaotus)'!E403</f>
        <v>12478</v>
      </c>
      <c r="E22" s="66">
        <f t="shared" si="0"/>
        <v>27808</v>
      </c>
    </row>
    <row r="23" spans="1:5" ht="15">
      <c r="A23" s="21" t="s">
        <v>259</v>
      </c>
      <c r="B23" s="18" t="s">
        <v>222</v>
      </c>
      <c r="C23" s="66">
        <v>918</v>
      </c>
      <c r="D23" s="66"/>
      <c r="E23" s="66">
        <f t="shared" si="0"/>
        <v>918</v>
      </c>
    </row>
    <row r="24" spans="1:5" ht="15">
      <c r="A24" s="21" t="s">
        <v>260</v>
      </c>
      <c r="B24" s="28" t="s">
        <v>218</v>
      </c>
      <c r="C24" s="66">
        <v>1250</v>
      </c>
      <c r="D24" s="66"/>
      <c r="E24" s="66">
        <f t="shared" si="0"/>
        <v>1250</v>
      </c>
    </row>
    <row r="25" spans="1:5" ht="14.25">
      <c r="A25" s="23" t="s">
        <v>261</v>
      </c>
      <c r="B25" s="17" t="s">
        <v>4</v>
      </c>
      <c r="C25" s="65">
        <f>SUM(C26:C28)</f>
        <v>454861</v>
      </c>
      <c r="D25" s="65">
        <f>SUM(D26:D28)</f>
        <v>122772</v>
      </c>
      <c r="E25" s="65">
        <f t="shared" si="0"/>
        <v>577633</v>
      </c>
    </row>
    <row r="26" spans="1:5" ht="15">
      <c r="A26" s="21" t="s">
        <v>262</v>
      </c>
      <c r="B26" s="28" t="s">
        <v>273</v>
      </c>
      <c r="C26" s="66">
        <v>108359</v>
      </c>
      <c r="D26" s="66">
        <f>'lisa 4 (tulude,kulude jaotus)'!E33+'lisa 4 (tulude,kulude jaotus)'!E58+'lisa 4 (tulude,kulude jaotus)'!E181+'lisa 4 (tulude,kulude jaotus)'!E246+'lisa 4 (tulude,kulude jaotus)'!E257+'lisa 4 (tulude,kulude jaotus)'!E277+'lisa 4 (tulude,kulude jaotus)'!E299+'lisa 4 (tulude,kulude jaotus)'!E463+'lisa 4 (tulude,kulude jaotus)'!E472+'lisa 4 (tulude,kulude jaotus)'!E483+'lisa 4 (tulude,kulude jaotus)'!E831</f>
        <v>9611</v>
      </c>
      <c r="E26" s="66">
        <f t="shared" si="0"/>
        <v>117970</v>
      </c>
    </row>
    <row r="27" spans="1:5" ht="15">
      <c r="A27" s="21" t="s">
        <v>263</v>
      </c>
      <c r="B27" s="28" t="s">
        <v>274</v>
      </c>
      <c r="C27" s="66">
        <v>70323</v>
      </c>
      <c r="D27" s="66">
        <f>'lisa 4 (tulude,kulude jaotus)'!E278+'lisa 4 (tulude,kulude jaotus)'!E601+'lisa 4 (tulude,kulude jaotus)'!E626+'lisa 4 (tulude,kulude jaotus)'!E646+'lisa 4 (tulude,kulude jaotus)'!E662+'lisa 4 (tulude,kulude jaotus)'!E677+'lisa 4 (tulude,kulude jaotus)'!E692+'lisa 4 (tulude,kulude jaotus)'!E701+'lisa 4 (tulude,kulude jaotus)'!E716+'lisa 4 (tulude,kulude jaotus)'!E733</f>
        <v>113161</v>
      </c>
      <c r="E27" s="66">
        <f t="shared" si="0"/>
        <v>183484</v>
      </c>
    </row>
    <row r="28" spans="1:5" ht="15">
      <c r="A28" s="21" t="s">
        <v>264</v>
      </c>
      <c r="B28" s="28" t="s">
        <v>275</v>
      </c>
      <c r="C28" s="66">
        <v>276179</v>
      </c>
      <c r="D28" s="66"/>
      <c r="E28" s="66">
        <f t="shared" si="0"/>
        <v>276179</v>
      </c>
    </row>
    <row r="29" spans="1:5" ht="14.25">
      <c r="A29" s="23" t="s">
        <v>265</v>
      </c>
      <c r="B29" s="17" t="s">
        <v>5</v>
      </c>
      <c r="C29" s="65">
        <f>SUM(C30:C34)</f>
        <v>19556</v>
      </c>
      <c r="D29" s="65">
        <f>SUM(D30:D34)</f>
        <v>35</v>
      </c>
      <c r="E29" s="65">
        <f t="shared" si="0"/>
        <v>19591</v>
      </c>
    </row>
    <row r="30" spans="1:5" ht="15">
      <c r="A30" s="21" t="s">
        <v>266</v>
      </c>
      <c r="B30" s="18" t="s">
        <v>32</v>
      </c>
      <c r="C30" s="66">
        <v>3150</v>
      </c>
      <c r="D30" s="66"/>
      <c r="E30" s="66">
        <f t="shared" si="0"/>
        <v>3150</v>
      </c>
    </row>
    <row r="31" spans="1:5" ht="15">
      <c r="A31" s="22" t="s">
        <v>267</v>
      </c>
      <c r="B31" s="18" t="s">
        <v>567</v>
      </c>
      <c r="C31" s="66">
        <v>1000</v>
      </c>
      <c r="D31" s="66"/>
      <c r="E31" s="66">
        <f t="shared" si="0"/>
        <v>1000</v>
      </c>
    </row>
    <row r="32" spans="1:5" ht="15">
      <c r="A32" s="21" t="s">
        <v>268</v>
      </c>
      <c r="B32" s="18" t="s">
        <v>276</v>
      </c>
      <c r="C32" s="66">
        <v>1900</v>
      </c>
      <c r="D32" s="66"/>
      <c r="E32" s="66">
        <f t="shared" si="0"/>
        <v>1900</v>
      </c>
    </row>
    <row r="33" spans="1:5" ht="15">
      <c r="A33" s="21" t="s">
        <v>268</v>
      </c>
      <c r="B33" s="18" t="s">
        <v>33</v>
      </c>
      <c r="C33" s="66">
        <v>4506</v>
      </c>
      <c r="D33" s="66">
        <f>'lisa 4 (tulude,kulude jaotus)'!E832</f>
        <v>35</v>
      </c>
      <c r="E33" s="66">
        <f t="shared" si="0"/>
        <v>4541</v>
      </c>
    </row>
    <row r="34" spans="1:5" ht="15">
      <c r="A34" s="21" t="s">
        <v>269</v>
      </c>
      <c r="B34" s="18" t="s">
        <v>34</v>
      </c>
      <c r="C34" s="66">
        <v>9000</v>
      </c>
      <c r="D34" s="66"/>
      <c r="E34" s="66">
        <f t="shared" si="0"/>
        <v>9000</v>
      </c>
    </row>
    <row r="35" spans="1:5" ht="14.25">
      <c r="A35" s="23" t="s">
        <v>270</v>
      </c>
      <c r="B35" s="17" t="s">
        <v>6</v>
      </c>
      <c r="C35" s="65">
        <f>SUM(C36:C37)</f>
        <v>8500</v>
      </c>
      <c r="D35" s="65">
        <f>SUM(D36:D37)</f>
        <v>0</v>
      </c>
      <c r="E35" s="65">
        <f t="shared" si="0"/>
        <v>8500</v>
      </c>
    </row>
    <row r="36" spans="1:5" ht="15">
      <c r="A36" s="21" t="s">
        <v>271</v>
      </c>
      <c r="B36" s="18" t="s">
        <v>35</v>
      </c>
      <c r="C36" s="66">
        <v>5000</v>
      </c>
      <c r="D36" s="66"/>
      <c r="E36" s="66">
        <f t="shared" si="0"/>
        <v>5000</v>
      </c>
    </row>
    <row r="37" spans="1:5" ht="15">
      <c r="A37" s="21" t="s">
        <v>272</v>
      </c>
      <c r="B37" s="18" t="s">
        <v>200</v>
      </c>
      <c r="C37" s="66">
        <v>3500</v>
      </c>
      <c r="D37" s="66"/>
      <c r="E37" s="66">
        <f>SUM(C37:D37)</f>
        <v>3500</v>
      </c>
    </row>
    <row r="38" spans="1:5" ht="14.25">
      <c r="A38" s="20" t="s">
        <v>413</v>
      </c>
      <c r="B38" s="17" t="s">
        <v>17</v>
      </c>
      <c r="C38" s="65">
        <f>SUM(C39:C40)</f>
        <v>65871</v>
      </c>
      <c r="D38" s="65">
        <f>SUM(D39:D40)</f>
        <v>6504</v>
      </c>
      <c r="E38" s="65">
        <f>SUM(C38:D38)</f>
        <v>72375</v>
      </c>
    </row>
    <row r="39" spans="1:5" ht="15">
      <c r="A39" s="50" t="s">
        <v>73</v>
      </c>
      <c r="B39" s="18" t="s">
        <v>415</v>
      </c>
      <c r="C39" s="66">
        <v>10000</v>
      </c>
      <c r="D39" s="66">
        <v>6504</v>
      </c>
      <c r="E39" s="66">
        <f>SUM(C39:D39)</f>
        <v>16504</v>
      </c>
    </row>
    <row r="40" spans="1:5" ht="15">
      <c r="A40" s="50" t="s">
        <v>77</v>
      </c>
      <c r="B40" s="18" t="s">
        <v>416</v>
      </c>
      <c r="C40" s="66">
        <v>55871</v>
      </c>
      <c r="D40" s="66"/>
      <c r="E40" s="66">
        <f>SUM(C40:D40)</f>
        <v>55871</v>
      </c>
    </row>
    <row r="41" spans="1:5" ht="17.25" customHeight="1">
      <c r="A41" s="24"/>
      <c r="B41" s="17" t="s">
        <v>414</v>
      </c>
      <c r="C41" s="65">
        <f>SUM(C38:C38,C5)</f>
        <v>1370045</v>
      </c>
      <c r="D41" s="65">
        <f>SUM(D38:D38,D5)</f>
        <v>196844</v>
      </c>
      <c r="E41" s="65">
        <f>SUM(C41:D41)</f>
        <v>1566889</v>
      </c>
    </row>
  </sheetData>
  <mergeCells count="2">
    <mergeCell ref="B1:E1"/>
    <mergeCell ref="B2:E2"/>
  </mergeCells>
  <printOptions/>
  <pageMargins left="0.99" right="0.75" top="1" bottom="1" header="0.5" footer="0.5"/>
  <pageSetup horizontalDpi="300" verticalDpi="300" orientation="portrait" paperSize="9" r:id="rId1"/>
  <headerFooter alignWithMargins="0">
    <oddHeader>&amp;RLisa 2
Tartu Linnavolikogu
 ...12.2009. a määruse
nr .....juurde</oddHeader>
    <oddFooter>&amp;C&amp;P+5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showZeros="0" workbookViewId="0" topLeftCell="A1">
      <selection activeCell="E16" sqref="E16:E17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191" t="s">
        <v>721</v>
      </c>
      <c r="C1" s="191"/>
      <c r="D1" s="191"/>
      <c r="E1" s="191"/>
    </row>
    <row r="2" spans="2:5" ht="15.75">
      <c r="B2" s="191" t="s">
        <v>280</v>
      </c>
      <c r="C2" s="191"/>
      <c r="D2" s="191"/>
      <c r="E2" s="191"/>
    </row>
    <row r="3" ht="12.75">
      <c r="E3" s="52" t="s">
        <v>452</v>
      </c>
    </row>
    <row r="4" spans="1:5" ht="25.5">
      <c r="A4" s="7"/>
      <c r="B4" s="1"/>
      <c r="C4" s="11" t="s">
        <v>21</v>
      </c>
      <c r="D4" s="11" t="s">
        <v>22</v>
      </c>
      <c r="E4" s="12" t="s">
        <v>23</v>
      </c>
    </row>
    <row r="5" spans="1:5" ht="14.25">
      <c r="A5" s="29">
        <v>2</v>
      </c>
      <c r="B5" s="26" t="s">
        <v>39</v>
      </c>
      <c r="C5" s="63">
        <f>SUM(C6,C14,C19,C34,C36,C40,C42,C59,C68)</f>
        <v>1370045</v>
      </c>
      <c r="D5" s="63">
        <f>SUM(D6,D14,D19,D34,D36,D40,D42,D59,D68)</f>
        <v>196844</v>
      </c>
      <c r="E5" s="64">
        <f>SUM(C5:D5)</f>
        <v>1566889</v>
      </c>
    </row>
    <row r="6" spans="1:5" ht="14.25">
      <c r="A6" s="30" t="s">
        <v>73</v>
      </c>
      <c r="B6" s="17" t="s">
        <v>8</v>
      </c>
      <c r="C6" s="65">
        <f>SUM(C7:C13)</f>
        <v>201137</v>
      </c>
      <c r="D6" s="65">
        <f>SUM(D7:D9)</f>
        <v>1455</v>
      </c>
      <c r="E6" s="65">
        <f>SUM(C6:D6)</f>
        <v>202592</v>
      </c>
    </row>
    <row r="7" spans="1:5" ht="15">
      <c r="A7" s="31"/>
      <c r="B7" s="18" t="s">
        <v>36</v>
      </c>
      <c r="C7" s="66">
        <f>SUM('lisa 4 (tulude,kulude jaotus)'!D15)</f>
        <v>5158</v>
      </c>
      <c r="D7" s="66">
        <f>SUM('lisa 4 (tulude,kulude jaotus)'!E15)</f>
        <v>0</v>
      </c>
      <c r="E7" s="66">
        <f aca="true" t="shared" si="0" ref="E7:E71">SUM(C7:D7)</f>
        <v>5158</v>
      </c>
    </row>
    <row r="8" spans="1:5" ht="15">
      <c r="A8" s="31"/>
      <c r="B8" s="18" t="s">
        <v>37</v>
      </c>
      <c r="C8" s="66">
        <f>SUM('lisa 4 (tulude,kulude jaotus)'!D35,'lisa 4 (tulude,kulude jaotus)'!D43)</f>
        <v>22496</v>
      </c>
      <c r="D8" s="66">
        <f>SUM('lisa 4 (tulude,kulude jaotus)'!E29)</f>
        <v>758</v>
      </c>
      <c r="E8" s="66">
        <f t="shared" si="0"/>
        <v>23254</v>
      </c>
    </row>
    <row r="9" spans="1:5" ht="15">
      <c r="A9" s="31"/>
      <c r="B9" s="18" t="s">
        <v>38</v>
      </c>
      <c r="C9" s="66">
        <f>'lisa 4 (tulude,kulude jaotus)'!D106+'lisa 4 (tulude,kulude jaotus)'!D142+'lisa 4 (tulude,kulude jaotus)'!D169+'lisa 4 (tulude,kulude jaotus)'!D200+'lisa 4 (tulude,kulude jaotus)'!D309+'lisa 4 (tulude,kulude jaotus)'!D434+'lisa 4 (tulude,kulude jaotus)'!D560+'lisa 4 (tulude,kulude jaotus)'!D603+'lisa 4 (tulude,kulude jaotus)'!D748+'lisa 4 (tulude,kulude jaotus)'!D786+'lisa 4 (tulude,kulude jaotus)'!D909-'lisa 4 (tulude,kulude jaotus)'!D212-'lisa 4 (tulude,kulude jaotus)'!D321</f>
        <v>65475</v>
      </c>
      <c r="D9" s="66">
        <f>'lisa 4 (tulude,kulude jaotus)'!E106+'lisa 4 (tulude,kulude jaotus)'!E142+'lisa 4 (tulude,kulude jaotus)'!E169+'lisa 4 (tulude,kulude jaotus)'!E200+'lisa 4 (tulude,kulude jaotus)'!E309+'lisa 4 (tulude,kulude jaotus)'!E434+'lisa 4 (tulude,kulude jaotus)'!E560+'lisa 4 (tulude,kulude jaotus)'!E597+'lisa 4 (tulude,kulude jaotus)'!E748+'lisa 4 (tulude,kulude jaotus)'!E786+'lisa 4 (tulude,kulude jaotus)'!E909</f>
        <v>697</v>
      </c>
      <c r="E9" s="66">
        <f t="shared" si="0"/>
        <v>66172</v>
      </c>
    </row>
    <row r="10" spans="1:5" ht="15">
      <c r="A10" s="31"/>
      <c r="B10" s="18" t="s">
        <v>437</v>
      </c>
      <c r="C10" s="66">
        <f>'lisa 4 (tulude,kulude jaotus)'!D763+'lisa 4 (tulude,kulude jaotus)'!D612+'lisa 4 (tulude,kulude jaotus)'!D213</f>
        <v>24580</v>
      </c>
      <c r="D10" s="66">
        <f>'lisa 4 (tulude,kulude jaotus)'!E763</f>
        <v>0</v>
      </c>
      <c r="E10" s="66">
        <f t="shared" si="0"/>
        <v>24580</v>
      </c>
    </row>
    <row r="11" spans="1:5" ht="15">
      <c r="A11" s="31"/>
      <c r="B11" s="18" t="s">
        <v>213</v>
      </c>
      <c r="C11" s="66">
        <f>'lisa 4 (tulude,kulude jaotus)'!D756</f>
        <v>5700</v>
      </c>
      <c r="D11" s="66"/>
      <c r="E11" s="66">
        <f t="shared" si="0"/>
        <v>5700</v>
      </c>
    </row>
    <row r="12" spans="1:5" ht="15">
      <c r="A12" s="31"/>
      <c r="B12" s="18" t="s">
        <v>182</v>
      </c>
      <c r="C12" s="66">
        <f>SUM('lisa 4 (tulude,kulude jaotus)'!D1263)</f>
        <v>11000</v>
      </c>
      <c r="D12" s="66">
        <f>SUM('lisa 4 (tulude,kulude jaotus)'!E1263)</f>
        <v>0</v>
      </c>
      <c r="E12" s="66">
        <f t="shared" si="0"/>
        <v>11000</v>
      </c>
    </row>
    <row r="13" spans="1:5" ht="15">
      <c r="A13" s="31"/>
      <c r="B13" s="18" t="s">
        <v>237</v>
      </c>
      <c r="C13" s="66">
        <f>'lisa 4 (tulude,kulude jaotus)'!D770+'lisa 4 (tulude,kulude jaotus)'!D613+'lisa 4 (tulude,kulude jaotus)'!D214+'lisa 4 (tulude,kulude jaotus)'!D322</f>
        <v>66728</v>
      </c>
      <c r="D13" s="66">
        <f>'lisa 4 (tulude,kulude jaotus)'!E770</f>
        <v>0</v>
      </c>
      <c r="E13" s="66">
        <f t="shared" si="0"/>
        <v>66728</v>
      </c>
    </row>
    <row r="14" spans="1:5" ht="14.25">
      <c r="A14" s="32" t="s">
        <v>77</v>
      </c>
      <c r="B14" s="17" t="s">
        <v>40</v>
      </c>
      <c r="C14" s="65">
        <f>SUM(C15:C18)</f>
        <v>4190</v>
      </c>
      <c r="D14" s="65">
        <f>SUM(D16:D18)</f>
        <v>0</v>
      </c>
      <c r="E14" s="65">
        <f t="shared" si="0"/>
        <v>4190</v>
      </c>
    </row>
    <row r="15" spans="1:5" ht="15">
      <c r="A15" s="32"/>
      <c r="B15" s="18" t="s">
        <v>525</v>
      </c>
      <c r="C15" s="66">
        <f>'lisa 4 (tulude,kulude jaotus)'!D51</f>
        <v>3407</v>
      </c>
      <c r="D15" s="65"/>
      <c r="E15" s="66">
        <f t="shared" si="0"/>
        <v>3407</v>
      </c>
    </row>
    <row r="16" spans="1:5" ht="15">
      <c r="A16" s="31"/>
      <c r="B16" s="18" t="s">
        <v>551</v>
      </c>
      <c r="C16" s="66">
        <f>SUM('lisa 4 (tulude,kulude jaotus)'!D442)</f>
        <v>50</v>
      </c>
      <c r="D16" s="66">
        <f>SUM('lisa 4 (tulude,kulude jaotus)'!E442)</f>
        <v>0</v>
      </c>
      <c r="E16" s="66">
        <f t="shared" si="0"/>
        <v>50</v>
      </c>
    </row>
    <row r="17" spans="1:5" ht="15">
      <c r="A17" s="31"/>
      <c r="B17" s="18" t="s">
        <v>750</v>
      </c>
      <c r="C17" s="66">
        <f>'lisa 4 (tulude,kulude jaotus)'!D773</f>
        <v>243</v>
      </c>
      <c r="D17" s="66"/>
      <c r="E17" s="66">
        <f t="shared" si="0"/>
        <v>243</v>
      </c>
    </row>
    <row r="18" spans="1:5" ht="15">
      <c r="A18" s="31"/>
      <c r="B18" s="18" t="s">
        <v>238</v>
      </c>
      <c r="C18" s="66">
        <f>SUM('lisa 4 (tulude,kulude jaotus)'!D949)</f>
        <v>490</v>
      </c>
      <c r="D18" s="66"/>
      <c r="E18" s="66">
        <f t="shared" si="0"/>
        <v>490</v>
      </c>
    </row>
    <row r="19" spans="1:5" ht="14.25">
      <c r="A19" s="32" t="s">
        <v>199</v>
      </c>
      <c r="B19" s="17" t="s">
        <v>10</v>
      </c>
      <c r="C19" s="65">
        <f>SUM(C20:C33)</f>
        <v>175343</v>
      </c>
      <c r="D19" s="65">
        <f>SUM(D20:D33)</f>
        <v>17196</v>
      </c>
      <c r="E19" s="65">
        <f t="shared" si="0"/>
        <v>192539</v>
      </c>
    </row>
    <row r="20" spans="1:5" ht="15">
      <c r="A20" s="32"/>
      <c r="B20" s="18" t="s">
        <v>525</v>
      </c>
      <c r="C20" s="66">
        <f>'lisa 4 (tulude,kulude jaotus)'!D54</f>
        <v>547</v>
      </c>
      <c r="D20" s="66">
        <f>'lisa 4 (tulude,kulude jaotus)'!E54</f>
        <v>2500</v>
      </c>
      <c r="E20" s="66">
        <f t="shared" si="0"/>
        <v>3047</v>
      </c>
    </row>
    <row r="21" spans="1:5" ht="15">
      <c r="A21" s="31"/>
      <c r="B21" s="18" t="s">
        <v>527</v>
      </c>
      <c r="C21" s="66">
        <f>'lisa 4 (tulude,kulude jaotus)'!D114</f>
        <v>459</v>
      </c>
      <c r="D21" s="66">
        <f>'lisa 4 (tulude,kulude jaotus)'!E114</f>
        <v>0</v>
      </c>
      <c r="E21" s="66">
        <f t="shared" si="0"/>
        <v>459</v>
      </c>
    </row>
    <row r="22" spans="1:5" ht="15">
      <c r="A22" s="31"/>
      <c r="B22" s="18" t="s">
        <v>554</v>
      </c>
      <c r="C22" s="66">
        <f>'lisa 4 (tulude,kulude jaotus)'!D162</f>
        <v>142</v>
      </c>
      <c r="D22" s="66">
        <f>'lisa 4 (tulude,kulude jaotus)'!E162</f>
        <v>0</v>
      </c>
      <c r="E22" s="66">
        <f t="shared" si="0"/>
        <v>142</v>
      </c>
    </row>
    <row r="23" spans="1:5" ht="15">
      <c r="A23" s="31"/>
      <c r="B23" s="18" t="s">
        <v>42</v>
      </c>
      <c r="C23" s="66">
        <f>'lisa 4 (tulude,kulude jaotus)'!D177</f>
        <v>1019</v>
      </c>
      <c r="D23" s="66">
        <f>'lisa 4 (tulude,kulude jaotus)'!E177</f>
        <v>1200</v>
      </c>
      <c r="E23" s="66">
        <f t="shared" si="0"/>
        <v>2219</v>
      </c>
    </row>
    <row r="24" spans="1:5" ht="15">
      <c r="A24" s="31"/>
      <c r="B24" s="18" t="s">
        <v>43</v>
      </c>
      <c r="C24" s="66">
        <f>SUM('lisa 4 (tulude,kulude jaotus)'!D450)</f>
        <v>144038</v>
      </c>
      <c r="D24" s="66">
        <f>SUM('lisa 4 (tulude,kulude jaotus)'!E450)</f>
        <v>528</v>
      </c>
      <c r="E24" s="66">
        <f t="shared" si="0"/>
        <v>144566</v>
      </c>
    </row>
    <row r="25" spans="1:5" ht="15">
      <c r="A25" s="31"/>
      <c r="B25" s="18" t="s">
        <v>44</v>
      </c>
      <c r="C25" s="66">
        <f>'lisa 4 (tulude,kulude jaotus)'!D575</f>
        <v>13338</v>
      </c>
      <c r="D25" s="66">
        <f>'lisa 4 (tulude,kulude jaotus)'!E575</f>
        <v>5</v>
      </c>
      <c r="E25" s="66">
        <f t="shared" si="0"/>
        <v>13343</v>
      </c>
    </row>
    <row r="26" spans="1:5" ht="15">
      <c r="A26" s="31"/>
      <c r="B26" s="18" t="s">
        <v>45</v>
      </c>
      <c r="C26" s="66">
        <f>'lisa 4 (tulude,kulude jaotus)'!D615</f>
        <v>10813</v>
      </c>
      <c r="D26" s="66">
        <f>'lisa 4 (tulude,kulude jaotus)'!E615</f>
        <v>12963</v>
      </c>
      <c r="E26" s="66">
        <f t="shared" si="0"/>
        <v>23776</v>
      </c>
    </row>
    <row r="27" spans="1:5" ht="15">
      <c r="A27" s="31"/>
      <c r="B27" s="18" t="s">
        <v>542</v>
      </c>
      <c r="C27" s="66">
        <f>SUM('lisa 4 (tulude,kulude jaotus)'!D961)</f>
        <v>750</v>
      </c>
      <c r="D27" s="66">
        <f>SUM('lisa 4 (tulude,kulude jaotus)'!E961)</f>
        <v>0</v>
      </c>
      <c r="E27" s="66">
        <f>SUM(C27:D27)</f>
        <v>750</v>
      </c>
    </row>
    <row r="28" spans="1:5" ht="15">
      <c r="A28" s="31"/>
      <c r="B28" s="18" t="s">
        <v>47</v>
      </c>
      <c r="C28" s="66">
        <f>SUM('lisa 4 (tulude,kulude jaotus)'!D975)</f>
        <v>2300</v>
      </c>
      <c r="D28" s="66">
        <f>SUM('lisa 4 (tulude,kulude jaotus)'!E975)</f>
        <v>0</v>
      </c>
      <c r="E28" s="66">
        <f>SUM(C28:D28)</f>
        <v>2300</v>
      </c>
    </row>
    <row r="29" spans="1:5" ht="15">
      <c r="A29" s="31"/>
      <c r="B29" s="18" t="s">
        <v>526</v>
      </c>
      <c r="C29" s="66">
        <f>'lisa 4 (tulude,kulude jaotus)'!D987</f>
        <v>300</v>
      </c>
      <c r="D29" s="66">
        <f>'lisa 4 (tulude,kulude jaotus)'!E987</f>
        <v>0</v>
      </c>
      <c r="E29" s="66">
        <f>SUM(C29:D29)</f>
        <v>300</v>
      </c>
    </row>
    <row r="30" spans="1:5" ht="15">
      <c r="A30" s="31"/>
      <c r="B30" s="18" t="s">
        <v>671</v>
      </c>
      <c r="C30" s="66">
        <f>'lisa 4 (tulude,kulude jaotus)'!D999</f>
        <v>264</v>
      </c>
      <c r="D30" s="66"/>
      <c r="E30" s="66"/>
    </row>
    <row r="31" spans="1:5" ht="15">
      <c r="A31" s="31"/>
      <c r="B31" s="18" t="s">
        <v>46</v>
      </c>
      <c r="C31" s="66">
        <f>SUM('lisa 4 (tulude,kulude jaotus)'!D1012)</f>
        <v>900</v>
      </c>
      <c r="D31" s="66">
        <f>SUM('lisa 4 (tulude,kulude jaotus)'!E1012)</f>
        <v>0</v>
      </c>
      <c r="E31" s="66">
        <f t="shared" si="0"/>
        <v>900</v>
      </c>
    </row>
    <row r="32" spans="1:5" ht="15">
      <c r="A32" s="31"/>
      <c r="B32" s="18" t="s">
        <v>48</v>
      </c>
      <c r="C32" s="66">
        <f>SUM('lisa 4 (tulude,kulude jaotus)'!D1025)</f>
        <v>383</v>
      </c>
      <c r="D32" s="66">
        <f>SUM('lisa 4 (tulude,kulude jaotus)'!E1025)</f>
        <v>0</v>
      </c>
      <c r="E32" s="66">
        <f t="shared" si="0"/>
        <v>383</v>
      </c>
    </row>
    <row r="33" spans="1:5" ht="15">
      <c r="A33" s="31"/>
      <c r="B33" s="18" t="s">
        <v>49</v>
      </c>
      <c r="C33" s="66">
        <f>SUM('lisa 4 (tulude,kulude jaotus)'!D1037)</f>
        <v>90</v>
      </c>
      <c r="D33" s="66">
        <f>SUM('lisa 4 (tulude,kulude jaotus)'!E1037)</f>
        <v>0</v>
      </c>
      <c r="E33" s="66">
        <f t="shared" si="0"/>
        <v>90</v>
      </c>
    </row>
    <row r="34" spans="1:5" ht="14.25">
      <c r="A34" s="32" t="s">
        <v>204</v>
      </c>
      <c r="B34" s="17" t="s">
        <v>11</v>
      </c>
      <c r="C34" s="65">
        <f>SUM(C35)</f>
        <v>52499</v>
      </c>
      <c r="D34" s="65">
        <f>SUM(D35)</f>
        <v>6561</v>
      </c>
      <c r="E34" s="65">
        <f t="shared" si="0"/>
        <v>59060</v>
      </c>
    </row>
    <row r="35" spans="1:5" ht="15">
      <c r="A35" s="31"/>
      <c r="B35" s="18" t="s">
        <v>41</v>
      </c>
      <c r="C35" s="66">
        <f>SUM('lisa 4 (tulude,kulude jaotus)'!D478)</f>
        <v>52499</v>
      </c>
      <c r="D35" s="66">
        <f>SUM('lisa 4 (tulude,kulude jaotus)'!E478)</f>
        <v>6561</v>
      </c>
      <c r="E35" s="66">
        <f t="shared" si="0"/>
        <v>59060</v>
      </c>
    </row>
    <row r="36" spans="1:5" ht="14.25">
      <c r="A36" s="32" t="s">
        <v>205</v>
      </c>
      <c r="B36" s="17" t="s">
        <v>12</v>
      </c>
      <c r="C36" s="65">
        <f>SUM(C37:C39)</f>
        <v>23186</v>
      </c>
      <c r="D36" s="65">
        <f>SUM(D37:D39)</f>
        <v>0</v>
      </c>
      <c r="E36" s="65">
        <f t="shared" si="0"/>
        <v>23186</v>
      </c>
    </row>
    <row r="37" spans="1:5" ht="15">
      <c r="A37" s="31"/>
      <c r="B37" s="18" t="s">
        <v>41</v>
      </c>
      <c r="C37" s="66">
        <f>SUM('lisa 4 (tulude,kulude jaotus)'!D524)</f>
        <v>19886</v>
      </c>
      <c r="D37" s="66">
        <f>SUM('lisa 4 (tulude,kulude jaotus)'!E524)</f>
        <v>0</v>
      </c>
      <c r="E37" s="66">
        <f t="shared" si="0"/>
        <v>19886</v>
      </c>
    </row>
    <row r="38" spans="1:5" ht="15">
      <c r="A38" s="31"/>
      <c r="B38" s="18" t="s">
        <v>50</v>
      </c>
      <c r="C38" s="66">
        <f>'lisa 4 (tulude,kulude jaotus)'!D633</f>
        <v>2800</v>
      </c>
      <c r="D38" s="66">
        <f>'lisa 4 (tulude,kulude jaotus)'!E633</f>
        <v>0</v>
      </c>
      <c r="E38" s="66">
        <f t="shared" si="0"/>
        <v>2800</v>
      </c>
    </row>
    <row r="39" spans="1:5" ht="15">
      <c r="A39" s="31"/>
      <c r="B39" s="18" t="s">
        <v>410</v>
      </c>
      <c r="C39" s="66">
        <f>SUM('lisa 4 (tulude,kulude jaotus)'!D1047)</f>
        <v>500</v>
      </c>
      <c r="D39" s="66">
        <f>SUM('lisa 4 (tulude,kulude jaotus)'!E1047)</f>
        <v>0</v>
      </c>
      <c r="E39" s="66">
        <f t="shared" si="0"/>
        <v>500</v>
      </c>
    </row>
    <row r="40" spans="1:5" ht="14.25">
      <c r="A40" s="32" t="s">
        <v>206</v>
      </c>
      <c r="B40" s="17" t="s">
        <v>13</v>
      </c>
      <c r="C40" s="65">
        <f>SUM(C41:C41)</f>
        <v>5600</v>
      </c>
      <c r="D40" s="65">
        <f>SUM(D41:D41)</f>
        <v>10</v>
      </c>
      <c r="E40" s="65">
        <f t="shared" si="0"/>
        <v>5610</v>
      </c>
    </row>
    <row r="41" spans="1:5" ht="15">
      <c r="A41" s="31"/>
      <c r="B41" s="18" t="s">
        <v>455</v>
      </c>
      <c r="C41" s="66">
        <f>'lisa 4 (tulude,kulude jaotus)'!D917</f>
        <v>5600</v>
      </c>
      <c r="D41" s="66">
        <f>'lisa 4 (tulude,kulude jaotus)'!E917</f>
        <v>10</v>
      </c>
      <c r="E41" s="66">
        <f t="shared" si="0"/>
        <v>5610</v>
      </c>
    </row>
    <row r="42" spans="1:5" ht="14.25">
      <c r="A42" s="32" t="s">
        <v>277</v>
      </c>
      <c r="B42" s="17" t="s">
        <v>536</v>
      </c>
      <c r="C42" s="65">
        <f>SUM(C43:C58)</f>
        <v>144857</v>
      </c>
      <c r="D42" s="65">
        <f>SUM(D43:D57)</f>
        <v>54509</v>
      </c>
      <c r="E42" s="65">
        <f t="shared" si="0"/>
        <v>199366</v>
      </c>
    </row>
    <row r="43" spans="1:5" ht="15">
      <c r="A43" s="31"/>
      <c r="B43" s="18" t="s">
        <v>525</v>
      </c>
      <c r="C43" s="66">
        <f>'lisa 4 (tulude,kulude jaotus)'!D63</f>
        <v>442</v>
      </c>
      <c r="D43" s="66">
        <f>'lisa 4 (tulude,kulude jaotus)'!E63</f>
        <v>0</v>
      </c>
      <c r="E43" s="66">
        <f t="shared" si="0"/>
        <v>442</v>
      </c>
    </row>
    <row r="44" spans="1:5" ht="15">
      <c r="A44" s="31"/>
      <c r="B44" s="18" t="s">
        <v>527</v>
      </c>
      <c r="C44" s="66">
        <f>'lisa 4 (tulude,kulude jaotus)'!D129</f>
        <v>482</v>
      </c>
      <c r="D44" s="66">
        <f>SUM('lisa 4 (tulude,kulude jaotus)'!E68)</f>
        <v>0</v>
      </c>
      <c r="E44" s="66">
        <f t="shared" si="0"/>
        <v>482</v>
      </c>
    </row>
    <row r="45" spans="1:5" ht="15">
      <c r="A45" s="31"/>
      <c r="B45" s="18" t="s">
        <v>51</v>
      </c>
      <c r="C45" s="66">
        <f>'lisa 4 (tulude,kulude jaotus)'!D187</f>
        <v>157</v>
      </c>
      <c r="D45" s="66">
        <f>'lisa 4 (tulude,kulude jaotus)'!E187</f>
        <v>0</v>
      </c>
      <c r="E45" s="66">
        <f t="shared" si="0"/>
        <v>157</v>
      </c>
    </row>
    <row r="46" spans="1:5" ht="15">
      <c r="A46" s="31"/>
      <c r="B46" s="18" t="s">
        <v>52</v>
      </c>
      <c r="C46" s="66">
        <f>SUM('lisa 4 (tulude,kulude jaotus)'!D216)</f>
        <v>1045</v>
      </c>
      <c r="D46" s="66">
        <f>SUM('lisa 4 (tulude,kulude jaotus)'!E216)</f>
        <v>525</v>
      </c>
      <c r="E46" s="66">
        <f t="shared" si="0"/>
        <v>1570</v>
      </c>
    </row>
    <row r="47" spans="1:5" ht="15">
      <c r="A47" s="31"/>
      <c r="B47" s="18" t="s">
        <v>53</v>
      </c>
      <c r="C47" s="66">
        <f>SUM('lisa 4 (tulude,kulude jaotus)'!D325)</f>
        <v>91997</v>
      </c>
      <c r="D47" s="66">
        <f>SUM('lisa 4 (tulude,kulude jaotus)'!E325)</f>
        <v>3214</v>
      </c>
      <c r="E47" s="66">
        <f t="shared" si="0"/>
        <v>95211</v>
      </c>
    </row>
    <row r="48" spans="1:5" ht="15">
      <c r="A48" s="31"/>
      <c r="B48" s="18" t="s">
        <v>50</v>
      </c>
      <c r="C48" s="66">
        <f>'lisa 4 (tulude,kulude jaotus)'!D642</f>
        <v>36106</v>
      </c>
      <c r="D48" s="66">
        <f>'lisa 4 (tulude,kulude jaotus)'!E642</f>
        <v>50770</v>
      </c>
      <c r="E48" s="66">
        <f t="shared" si="0"/>
        <v>86876</v>
      </c>
    </row>
    <row r="49" spans="1:5" ht="15">
      <c r="A49" s="31"/>
      <c r="B49" s="18" t="s">
        <v>201</v>
      </c>
      <c r="C49" s="66">
        <f>SUM('lisa 4 (tulude,kulude jaotus)'!D1063)</f>
        <v>2266</v>
      </c>
      <c r="D49" s="66">
        <f>SUM('lisa 4 (tulude,kulude jaotus)'!E1063)</f>
        <v>0</v>
      </c>
      <c r="E49" s="66">
        <f t="shared" si="0"/>
        <v>2266</v>
      </c>
    </row>
    <row r="50" spans="1:5" ht="15">
      <c r="A50" s="31"/>
      <c r="B50" s="18" t="s">
        <v>202</v>
      </c>
      <c r="C50" s="66">
        <f>SUM('lisa 4 (tulude,kulude jaotus)'!D1076)</f>
        <v>1700</v>
      </c>
      <c r="D50" s="66">
        <f>SUM('lisa 4 (tulude,kulude jaotus)'!E1076)</f>
        <v>0</v>
      </c>
      <c r="E50" s="66">
        <f t="shared" si="0"/>
        <v>1700</v>
      </c>
    </row>
    <row r="51" spans="1:5" ht="15">
      <c r="A51" s="31"/>
      <c r="B51" s="18" t="s">
        <v>456</v>
      </c>
      <c r="C51" s="66">
        <f>'lisa 4 (tulude,kulude jaotus)'!D1088</f>
        <v>1440</v>
      </c>
      <c r="D51" s="66"/>
      <c r="E51" s="66">
        <f t="shared" si="0"/>
        <v>1440</v>
      </c>
    </row>
    <row r="52" spans="1:5" ht="15">
      <c r="A52" s="31"/>
      <c r="B52" s="18" t="s">
        <v>563</v>
      </c>
      <c r="C52" s="66">
        <f>'lisa 4 (tulude,kulude jaotus)'!D1105</f>
        <v>480</v>
      </c>
      <c r="D52" s="66">
        <f>'lisa 4 (tulude,kulude jaotus)'!E1105</f>
        <v>0</v>
      </c>
      <c r="E52" s="66">
        <f t="shared" si="0"/>
        <v>480</v>
      </c>
    </row>
    <row r="53" spans="1:5" ht="15">
      <c r="A53" s="31"/>
      <c r="B53" s="18" t="s">
        <v>55</v>
      </c>
      <c r="C53" s="66">
        <f>SUM('lisa 4 (tulude,kulude jaotus)'!D1110)</f>
        <v>1773</v>
      </c>
      <c r="D53" s="66">
        <f>SUM('lisa 4 (tulude,kulude jaotus)'!E1110)</f>
        <v>0</v>
      </c>
      <c r="E53" s="66">
        <f t="shared" si="0"/>
        <v>1773</v>
      </c>
    </row>
    <row r="54" spans="1:5" ht="15">
      <c r="A54" s="31"/>
      <c r="B54" s="18" t="s">
        <v>528</v>
      </c>
      <c r="C54" s="66">
        <f>'lisa 4 (tulude,kulude jaotus)'!D1126</f>
        <v>2000</v>
      </c>
      <c r="D54" s="66"/>
      <c r="E54" s="66">
        <f t="shared" si="0"/>
        <v>2000</v>
      </c>
    </row>
    <row r="55" spans="1:5" ht="15">
      <c r="A55" s="31"/>
      <c r="B55" s="18" t="s">
        <v>54</v>
      </c>
      <c r="C55" s="66">
        <f>SUM('lisa 4 (tulude,kulude jaotus)'!D1136)</f>
        <v>2055</v>
      </c>
      <c r="D55" s="66">
        <f>SUM('lisa 4 (tulude,kulude jaotus)'!E1136)</f>
        <v>0</v>
      </c>
      <c r="E55" s="66">
        <f t="shared" si="0"/>
        <v>2055</v>
      </c>
    </row>
    <row r="56" spans="1:5" ht="15">
      <c r="A56" s="31"/>
      <c r="B56" s="18" t="s">
        <v>196</v>
      </c>
      <c r="C56" s="66">
        <f>SUM('lisa 4 (tulude,kulude jaotus)'!D1148)</f>
        <v>90</v>
      </c>
      <c r="D56" s="66">
        <f>SUM('lisa 4 (tulude,kulude jaotus)'!E1148)</f>
        <v>0</v>
      </c>
      <c r="E56" s="66">
        <f t="shared" si="0"/>
        <v>90</v>
      </c>
    </row>
    <row r="57" spans="1:5" ht="15">
      <c r="A57" s="31"/>
      <c r="B57" s="18" t="s">
        <v>56</v>
      </c>
      <c r="C57" s="66">
        <f>SUM('lisa 4 (tulude,kulude jaotus)'!D1163)</f>
        <v>1824</v>
      </c>
      <c r="D57" s="66">
        <f>SUM('lisa 4 (tulude,kulude jaotus)'!E1163)</f>
        <v>0</v>
      </c>
      <c r="E57" s="66">
        <f t="shared" si="0"/>
        <v>1824</v>
      </c>
    </row>
    <row r="58" spans="1:5" ht="15">
      <c r="A58" s="31"/>
      <c r="B58" s="18" t="s">
        <v>564</v>
      </c>
      <c r="C58" s="66">
        <f>'lisa 4 (tulude,kulude jaotus)'!D1202</f>
        <v>1000</v>
      </c>
      <c r="D58" s="66"/>
      <c r="E58" s="66">
        <f t="shared" si="0"/>
        <v>1000</v>
      </c>
    </row>
    <row r="59" spans="1:5" ht="14.25">
      <c r="A59" s="32" t="s">
        <v>278</v>
      </c>
      <c r="B59" s="17" t="s">
        <v>14</v>
      </c>
      <c r="C59" s="65">
        <f>SUM(C60:C67)</f>
        <v>665910</v>
      </c>
      <c r="D59" s="65">
        <f>SUM(D60:D67)</f>
        <v>94005</v>
      </c>
      <c r="E59" s="65">
        <f t="shared" si="0"/>
        <v>759915</v>
      </c>
    </row>
    <row r="60" spans="1:5" ht="15">
      <c r="A60" s="31"/>
      <c r="B60" s="18" t="s">
        <v>525</v>
      </c>
      <c r="C60" s="66">
        <f>'lisa 4 (tulude,kulude jaotus)'!D71</f>
        <v>3310</v>
      </c>
      <c r="D60" s="66">
        <f>'lisa 4 (tulude,kulude jaotus)'!E71</f>
        <v>0</v>
      </c>
      <c r="E60" s="66">
        <f t="shared" si="0"/>
        <v>3310</v>
      </c>
    </row>
    <row r="61" spans="1:5" ht="15">
      <c r="A61" s="31"/>
      <c r="B61" s="18" t="s">
        <v>52</v>
      </c>
      <c r="C61" s="66">
        <f>'lisa 4 (tulude,kulude jaotus)'!D231</f>
        <v>652710</v>
      </c>
      <c r="D61" s="66">
        <f>'lisa 4 (tulude,kulude jaotus)'!E231</f>
        <v>87988</v>
      </c>
      <c r="E61" s="66">
        <f t="shared" si="0"/>
        <v>740698</v>
      </c>
    </row>
    <row r="62" spans="1:5" ht="15">
      <c r="A62" s="31"/>
      <c r="B62" s="18" t="s">
        <v>50</v>
      </c>
      <c r="C62" s="66">
        <f>'lisa 4 (tulude,kulude jaotus)'!D697</f>
        <v>7945</v>
      </c>
      <c r="D62" s="66">
        <f>'lisa 4 (tulude,kulude jaotus)'!E697</f>
        <v>6017</v>
      </c>
      <c r="E62" s="66">
        <f t="shared" si="0"/>
        <v>13962</v>
      </c>
    </row>
    <row r="63" spans="1:5" ht="15">
      <c r="A63" s="31"/>
      <c r="B63" s="18" t="s">
        <v>56</v>
      </c>
      <c r="C63" s="66">
        <f>SUM('lisa 4 (tulude,kulude jaotus)'!D1185)</f>
        <v>1150</v>
      </c>
      <c r="D63" s="66">
        <f>SUM('lisa 4 (tulude,kulude jaotus)'!E1185)</f>
        <v>0</v>
      </c>
      <c r="E63" s="66">
        <f>SUM(C63:D63)</f>
        <v>1150</v>
      </c>
    </row>
    <row r="64" spans="1:5" ht="15">
      <c r="A64" s="31"/>
      <c r="B64" s="18" t="s">
        <v>411</v>
      </c>
      <c r="C64" s="66">
        <f>'lisa 4 (tulude,kulude jaotus)'!D1205</f>
        <v>350</v>
      </c>
      <c r="D64" s="66">
        <f>SUM('lisa 4 (tulude,kulude jaotus)'!E1241)</f>
        <v>0</v>
      </c>
      <c r="E64" s="66">
        <f>SUM(C64:D64)</f>
        <v>350</v>
      </c>
    </row>
    <row r="65" spans="1:5" ht="15">
      <c r="A65" s="31"/>
      <c r="B65" s="18" t="s">
        <v>57</v>
      </c>
      <c r="C65" s="66">
        <f>SUM('lisa 4 (tulude,kulude jaotus)'!D1217)</f>
        <v>113</v>
      </c>
      <c r="D65" s="66">
        <f>SUM('lisa 4 (tulude,kulude jaotus)'!E1217)</f>
        <v>0</v>
      </c>
      <c r="E65" s="66">
        <f t="shared" si="0"/>
        <v>113</v>
      </c>
    </row>
    <row r="66" spans="1:5" ht="15">
      <c r="A66" s="31"/>
      <c r="B66" s="18" t="s">
        <v>58</v>
      </c>
      <c r="C66" s="66">
        <f>SUM('lisa 4 (tulude,kulude jaotus)'!D1229)</f>
        <v>162</v>
      </c>
      <c r="D66" s="66">
        <f>SUM('lisa 4 (tulude,kulude jaotus)'!E1229)</f>
        <v>0</v>
      </c>
      <c r="E66" s="66">
        <f>SUM(C66:D66)</f>
        <v>162</v>
      </c>
    </row>
    <row r="67" spans="1:5" ht="15">
      <c r="A67" s="31"/>
      <c r="B67" s="55" t="s">
        <v>529</v>
      </c>
      <c r="C67" s="56">
        <f>'lisa 4 (tulude,kulude jaotus)'!D1241</f>
        <v>170</v>
      </c>
      <c r="D67" s="56"/>
      <c r="E67" s="66">
        <f>SUM(C67:D67)</f>
        <v>170</v>
      </c>
    </row>
    <row r="68" spans="1:5" ht="14.25">
      <c r="A68" s="32" t="s">
        <v>279</v>
      </c>
      <c r="B68" s="17" t="s">
        <v>15</v>
      </c>
      <c r="C68" s="65">
        <f>SUM(C69:C72)</f>
        <v>97323</v>
      </c>
      <c r="D68" s="65">
        <f>SUM(D69:D72)</f>
        <v>23108</v>
      </c>
      <c r="E68" s="65">
        <f t="shared" si="0"/>
        <v>120431</v>
      </c>
    </row>
    <row r="69" spans="1:5" ht="15">
      <c r="A69" s="31"/>
      <c r="B69" s="18" t="s">
        <v>530</v>
      </c>
      <c r="C69" s="66">
        <f>'lisa 4 (tulude,kulude jaotus)'!D94</f>
        <v>58</v>
      </c>
      <c r="D69" s="66">
        <f>'lisa 4 (tulude,kulude jaotus)'!E94</f>
        <v>0</v>
      </c>
      <c r="E69" s="66">
        <f t="shared" si="0"/>
        <v>58</v>
      </c>
    </row>
    <row r="70" spans="1:5" ht="15">
      <c r="A70" s="31"/>
      <c r="B70" s="18" t="s">
        <v>45</v>
      </c>
      <c r="C70" s="66">
        <f>'lisa 4 (tulude,kulude jaotus)'!D729</f>
        <v>2030</v>
      </c>
      <c r="D70" s="66">
        <f>'lisa 4 (tulude,kulude jaotus)'!E729</f>
        <v>11500</v>
      </c>
      <c r="E70" s="66">
        <f t="shared" si="0"/>
        <v>13530</v>
      </c>
    </row>
    <row r="71" spans="1:5" ht="15">
      <c r="A71" s="31"/>
      <c r="B71" s="18" t="s">
        <v>59</v>
      </c>
      <c r="C71" s="66">
        <f>SUM('lisa 4 (tulude,kulude jaotus)'!D794)</f>
        <v>94343</v>
      </c>
      <c r="D71" s="66">
        <f>SUM('lisa 4 (tulude,kulude jaotus)'!E794)</f>
        <v>11608</v>
      </c>
      <c r="E71" s="66">
        <f t="shared" si="0"/>
        <v>105951</v>
      </c>
    </row>
    <row r="72" spans="1:5" ht="15">
      <c r="A72" s="31"/>
      <c r="B72" s="18" t="s">
        <v>185</v>
      </c>
      <c r="C72" s="66">
        <f>SUM('lisa 4 (tulude,kulude jaotus)'!D1254)</f>
        <v>892</v>
      </c>
      <c r="D72" s="66">
        <f>SUM('lisa 4 (tulude,kulude jaotus)'!E1254)</f>
        <v>0</v>
      </c>
      <c r="E72" s="66">
        <f>SUM(C72:D72)</f>
        <v>892</v>
      </c>
    </row>
  </sheetData>
  <mergeCells count="2">
    <mergeCell ref="B1:E1"/>
    <mergeCell ref="B2:E2"/>
  </mergeCells>
  <printOptions/>
  <pageMargins left="0.94" right="0.75" top="1" bottom="1" header="0.5" footer="0.5"/>
  <pageSetup horizontalDpi="300" verticalDpi="300" orientation="portrait" paperSize="9" scale="85" r:id="rId1"/>
  <headerFooter alignWithMargins="0">
    <oddHeader xml:space="preserve">&amp;RLisa  3
Tartu Linnavolikogu
...12.2009.a määruse
 nr ... juurde </oddHeader>
    <oddFooter>&amp;C&amp;P+6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71"/>
  <sheetViews>
    <sheetView showZeros="0" workbookViewId="0" topLeftCell="A272">
      <selection activeCell="D294" sqref="D294"/>
    </sheetView>
  </sheetViews>
  <sheetFormatPr defaultColWidth="9.140625" defaultRowHeight="12.75"/>
  <cols>
    <col min="1" max="1" width="7.57421875" style="6" customWidth="1"/>
    <col min="2" max="2" width="6.57421875" style="3" bestFit="1" customWidth="1"/>
    <col min="3" max="3" width="38.57421875" style="70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191" t="s">
        <v>722</v>
      </c>
      <c r="B1" s="191"/>
      <c r="C1" s="191"/>
      <c r="D1" s="191"/>
      <c r="E1" s="191"/>
      <c r="F1" s="191"/>
    </row>
    <row r="2" spans="1:6" ht="15.75">
      <c r="A2" s="191" t="s">
        <v>281</v>
      </c>
      <c r="B2" s="191"/>
      <c r="C2" s="191"/>
      <c r="D2" s="191"/>
      <c r="E2" s="191"/>
      <c r="F2" s="191"/>
    </row>
    <row r="3" ht="12.75">
      <c r="F3" s="52" t="s">
        <v>452</v>
      </c>
    </row>
    <row r="4" spans="1:6" ht="30">
      <c r="A4" s="53" t="s">
        <v>453</v>
      </c>
      <c r="B4" s="44" t="s">
        <v>65</v>
      </c>
      <c r="C4" s="71" t="s">
        <v>60</v>
      </c>
      <c r="D4" s="45" t="s">
        <v>21</v>
      </c>
      <c r="E4" s="45" t="s">
        <v>22</v>
      </c>
      <c r="F4" s="46" t="s">
        <v>23</v>
      </c>
    </row>
    <row r="5" spans="1:6" ht="15">
      <c r="A5" s="33"/>
      <c r="B5" s="34"/>
      <c r="C5" s="72" t="s">
        <v>282</v>
      </c>
      <c r="D5" s="60">
        <f>D11+D25+D103+D139+D166+D196+D305+D430+D556+D593+D739+D782+D906+D948+D960+D972+D984+D1008+D1022+D1034+D1046+D1059+D1073+D1085+D1097+D1109+D1123+D1135+D1147+D1159+D1194+D1214+D1226+D1238+D1250+D1263+D996</f>
        <v>1370045</v>
      </c>
      <c r="E5" s="60">
        <f>E11+E25+E103+E139+E166+E196+E305+E430+E556+E593+E739+E782+E906+E948+E960+E972+E984+E1008+E1022+E1034+E1046+E1059+E1073+E1085+E1097+E1109+E1123+E1135+E1147+E1159+E1194+E1214+E1226+E1238+E1250+E1263+E996</f>
        <v>196844</v>
      </c>
      <c r="F5" s="60">
        <f>SUM(D5:E5)</f>
        <v>1566889</v>
      </c>
    </row>
    <row r="6" spans="1:6" ht="15">
      <c r="A6" s="31"/>
      <c r="B6" s="35"/>
      <c r="C6" s="28" t="s">
        <v>61</v>
      </c>
      <c r="D6" s="57">
        <f>SUM(D7:D8)</f>
        <v>1370045</v>
      </c>
      <c r="E6" s="57">
        <f>SUM(E7:E8)</f>
        <v>196844</v>
      </c>
      <c r="F6" s="59">
        <f>SUM(D6:E6)</f>
        <v>1566889</v>
      </c>
    </row>
    <row r="7" spans="1:6" ht="15">
      <c r="A7" s="31"/>
      <c r="B7" s="35"/>
      <c r="C7" s="28" t="s">
        <v>62</v>
      </c>
      <c r="D7" s="59">
        <f>D13+D27+D105+D141+D168+D198+D307+D432+D558+D595+D741+D784+D908+D950+D962+D974+D986+D998+D1010+D1024+D1036+D1048+D1061+D1075+D1087+D1099+D1111+D1137+D1149+D1161+D1216+D1228+D1240+D1252+D1263</f>
        <v>1125317</v>
      </c>
      <c r="E7" s="59">
        <f>E13+E27+E105+E141+E168+E198+E307+E432+E558+E595+E741+E784+E908+E950+E962+E974+E986+E998+E1010+E1024+E1036+E1048+E1061+E1075+E1087+E1099+E1111+E1137+E1149+E1161+E1216+E1228+E1240+E1252+E1263</f>
        <v>83553</v>
      </c>
      <c r="F7" s="59">
        <f>SUM(D7:E7)</f>
        <v>1208870</v>
      </c>
    </row>
    <row r="8" spans="1:6" ht="15">
      <c r="A8" s="31"/>
      <c r="B8" s="35"/>
      <c r="C8" s="28" t="s">
        <v>454</v>
      </c>
      <c r="D8" s="59">
        <f>D22+D28+D199+D308+D433+D559+D596+D742+D785+D1011+D1062+D1112+D1125+D1162+D1196+D1253</f>
        <v>244728</v>
      </c>
      <c r="E8" s="59">
        <f>E28+E199+E308+E433+E559+E596+E742+E785+E1011+E1062+E1112+E1125+E1162+E1196+E1253</f>
        <v>113291</v>
      </c>
      <c r="F8" s="59">
        <f>SUM(D8:E8)</f>
        <v>358019</v>
      </c>
    </row>
    <row r="9" spans="1:6" ht="7.5" customHeight="1">
      <c r="A9" s="31"/>
      <c r="B9" s="35"/>
      <c r="C9" s="28"/>
      <c r="D9" s="59"/>
      <c r="E9" s="59"/>
      <c r="F9" s="59"/>
    </row>
    <row r="10" spans="1:6" ht="14.25">
      <c r="A10" s="25" t="s">
        <v>82</v>
      </c>
      <c r="B10" s="36"/>
      <c r="C10" s="47" t="s">
        <v>63</v>
      </c>
      <c r="D10" s="58"/>
      <c r="E10" s="58"/>
      <c r="F10" s="58"/>
    </row>
    <row r="11" spans="1:6" ht="14.25">
      <c r="A11" s="37"/>
      <c r="B11" s="36"/>
      <c r="C11" s="47" t="s">
        <v>66</v>
      </c>
      <c r="D11" s="58">
        <f>SUM(D17)</f>
        <v>5158</v>
      </c>
      <c r="E11" s="58">
        <f>SUM(E17)</f>
        <v>0</v>
      </c>
      <c r="F11" s="58">
        <f>SUM(D11:E11)</f>
        <v>5158</v>
      </c>
    </row>
    <row r="12" spans="1:6" ht="14.25">
      <c r="A12" s="37"/>
      <c r="B12" s="36"/>
      <c r="C12" s="47" t="s">
        <v>67</v>
      </c>
      <c r="D12" s="58">
        <f>SUM(D13:D14)</f>
        <v>5158</v>
      </c>
      <c r="E12" s="58">
        <f>SUM(E13:E13)</f>
        <v>0</v>
      </c>
      <c r="F12" s="58">
        <f>SUM(D12:E12)</f>
        <v>5158</v>
      </c>
    </row>
    <row r="13" spans="1:6" ht="15">
      <c r="A13" s="31"/>
      <c r="B13" s="35"/>
      <c r="C13" s="28" t="s">
        <v>62</v>
      </c>
      <c r="D13" s="59">
        <f>SUM(D21)</f>
        <v>5033</v>
      </c>
      <c r="E13" s="59">
        <f>SUM(E21)</f>
        <v>0</v>
      </c>
      <c r="F13" s="59">
        <f>SUM(D13:E13)</f>
        <v>5033</v>
      </c>
    </row>
    <row r="14" spans="1:6" ht="15">
      <c r="A14" s="31"/>
      <c r="B14" s="35"/>
      <c r="C14" s="28" t="s">
        <v>444</v>
      </c>
      <c r="D14" s="59">
        <f>SUM(D22)</f>
        <v>125</v>
      </c>
      <c r="E14" s="59"/>
      <c r="F14" s="59">
        <f>SUM(D14:E14)</f>
        <v>125</v>
      </c>
    </row>
    <row r="15" spans="1:6" ht="13.5" customHeight="1">
      <c r="A15" s="38" t="s">
        <v>283</v>
      </c>
      <c r="B15" s="39"/>
      <c r="C15" s="47" t="s">
        <v>8</v>
      </c>
      <c r="D15" s="59">
        <f>SUM(D20)</f>
        <v>5158</v>
      </c>
      <c r="E15" s="59">
        <f>SUM(E20)</f>
        <v>0</v>
      </c>
      <c r="F15" s="59">
        <f>SUM(D15:E15)</f>
        <v>5158</v>
      </c>
    </row>
    <row r="16" spans="1:6" ht="15">
      <c r="A16" s="40" t="s">
        <v>284</v>
      </c>
      <c r="B16" s="41" t="s">
        <v>64</v>
      </c>
      <c r="C16" s="27" t="s">
        <v>233</v>
      </c>
      <c r="D16" s="61"/>
      <c r="E16" s="61"/>
      <c r="F16" s="61"/>
    </row>
    <row r="17" spans="1:6" ht="14.25">
      <c r="A17" s="31"/>
      <c r="B17" s="35"/>
      <c r="C17" s="47" t="s">
        <v>66</v>
      </c>
      <c r="D17" s="58">
        <f>SUM(D18)</f>
        <v>5158</v>
      </c>
      <c r="E17" s="58">
        <f>SUM(E18)</f>
        <v>0</v>
      </c>
      <c r="F17" s="58">
        <f>SUM(D17:E17)</f>
        <v>5158</v>
      </c>
    </row>
    <row r="18" spans="1:6" ht="15">
      <c r="A18" s="31"/>
      <c r="B18" s="35"/>
      <c r="C18" s="28" t="s">
        <v>68</v>
      </c>
      <c r="D18" s="59">
        <f>SUM(D20)</f>
        <v>5158</v>
      </c>
      <c r="E18" s="59"/>
      <c r="F18" s="59">
        <f>SUM(D18:E18)</f>
        <v>5158</v>
      </c>
    </row>
    <row r="19" spans="1:6" ht="15">
      <c r="A19" s="31"/>
      <c r="B19" s="35"/>
      <c r="C19" s="28"/>
      <c r="D19" s="59"/>
      <c r="E19" s="59"/>
      <c r="F19" s="59"/>
    </row>
    <row r="20" spans="1:6" ht="14.25">
      <c r="A20" s="31"/>
      <c r="B20" s="35"/>
      <c r="C20" s="47" t="s">
        <v>67</v>
      </c>
      <c r="D20" s="58">
        <f>SUM(D21:D22)</f>
        <v>5158</v>
      </c>
      <c r="E20" s="58">
        <f>SUM(E21:E21)</f>
        <v>0</v>
      </c>
      <c r="F20" s="58">
        <f>SUM(D20:E20)</f>
        <v>5158</v>
      </c>
    </row>
    <row r="21" spans="1:6" ht="15">
      <c r="A21" s="31"/>
      <c r="B21" s="35"/>
      <c r="C21" s="28" t="s">
        <v>69</v>
      </c>
      <c r="D21" s="59">
        <f>5567-409-125</f>
        <v>5033</v>
      </c>
      <c r="E21" s="59"/>
      <c r="F21" s="59">
        <f>SUM(D21:E21)</f>
        <v>5033</v>
      </c>
    </row>
    <row r="22" spans="1:6" ht="15">
      <c r="A22" s="31"/>
      <c r="B22" s="35"/>
      <c r="C22" s="28" t="s">
        <v>71</v>
      </c>
      <c r="D22" s="59">
        <v>125</v>
      </c>
      <c r="E22" s="59"/>
      <c r="F22" s="59">
        <f>SUM(D22:E22)</f>
        <v>125</v>
      </c>
    </row>
    <row r="23" spans="1:6" ht="15">
      <c r="A23" s="31"/>
      <c r="B23" s="35"/>
      <c r="C23" s="28"/>
      <c r="D23" s="59"/>
      <c r="E23" s="59"/>
      <c r="F23" s="59"/>
    </row>
    <row r="24" spans="1:6" ht="14.25">
      <c r="A24" s="38" t="s">
        <v>84</v>
      </c>
      <c r="B24" s="36"/>
      <c r="C24" s="47" t="s">
        <v>72</v>
      </c>
      <c r="D24" s="58"/>
      <c r="E24" s="58"/>
      <c r="F24" s="58"/>
    </row>
    <row r="25" spans="1:6" ht="14.25">
      <c r="A25" s="37"/>
      <c r="B25" s="36"/>
      <c r="C25" s="47" t="s">
        <v>66</v>
      </c>
      <c r="D25" s="58">
        <f>SUM(D31,D48,D40,D56,D65,D73,D80,D87,D96)</f>
        <v>30260</v>
      </c>
      <c r="E25" s="58">
        <f>SUM(E31,E48,E40,E56,E65,E73,E80,E87,E96)</f>
        <v>3258</v>
      </c>
      <c r="F25" s="58">
        <f>SUM(D25:E25)</f>
        <v>33518</v>
      </c>
    </row>
    <row r="26" spans="1:6" ht="14.25">
      <c r="A26" s="37"/>
      <c r="B26" s="36"/>
      <c r="C26" s="47" t="s">
        <v>67</v>
      </c>
      <c r="D26" s="58">
        <f>SUM(D27:D28)</f>
        <v>30260</v>
      </c>
      <c r="E26" s="58">
        <f>SUM(E27:E28)</f>
        <v>3258</v>
      </c>
      <c r="F26" s="58">
        <f>SUM(D26:E26)</f>
        <v>33518</v>
      </c>
    </row>
    <row r="27" spans="1:6" ht="15">
      <c r="A27" s="31"/>
      <c r="B27" s="35"/>
      <c r="C27" s="28" t="s">
        <v>62</v>
      </c>
      <c r="D27" s="59">
        <f>SUM(D36,D52,D44,D61,D69,D77,D84,D92,D100)</f>
        <v>30005</v>
      </c>
      <c r="E27" s="59">
        <f>SUM(E36,E52,E44,E61,E69,E77,E84,E92,E100)</f>
        <v>3258</v>
      </c>
      <c r="F27" s="59">
        <f>SUM(D27:E27)</f>
        <v>33263</v>
      </c>
    </row>
    <row r="28" spans="1:6" ht="15">
      <c r="A28" s="31"/>
      <c r="B28" s="35"/>
      <c r="C28" s="28" t="s">
        <v>70</v>
      </c>
      <c r="D28" s="59">
        <f>SUM(D37,D45,D70,D78,D85,D93,D101)</f>
        <v>255</v>
      </c>
      <c r="E28" s="59">
        <f>SUM(E37,E45,E70,E78,E85,E93,E101)</f>
        <v>0</v>
      </c>
      <c r="F28" s="59">
        <f>SUM(D28:E28)</f>
        <v>255</v>
      </c>
    </row>
    <row r="29" spans="1:6" ht="14.25">
      <c r="A29" s="25" t="s">
        <v>285</v>
      </c>
      <c r="B29" s="35"/>
      <c r="C29" s="47" t="s">
        <v>8</v>
      </c>
      <c r="D29" s="58">
        <f>SUM(D35,D43)</f>
        <v>22496</v>
      </c>
      <c r="E29" s="58">
        <f>SUM(E35,E43)</f>
        <v>758</v>
      </c>
      <c r="F29" s="58">
        <f>SUM(D29:E29)</f>
        <v>23254</v>
      </c>
    </row>
    <row r="30" spans="1:6" ht="15">
      <c r="A30" s="42" t="s">
        <v>286</v>
      </c>
      <c r="B30" s="41" t="s">
        <v>74</v>
      </c>
      <c r="C30" s="27" t="s">
        <v>449</v>
      </c>
      <c r="D30" s="61"/>
      <c r="E30" s="61"/>
      <c r="F30" s="61"/>
    </row>
    <row r="31" spans="1:6" ht="14.25">
      <c r="A31" s="31"/>
      <c r="B31" s="35"/>
      <c r="C31" s="47" t="s">
        <v>66</v>
      </c>
      <c r="D31" s="58">
        <f>SUM(D32:D33)</f>
        <v>21042</v>
      </c>
      <c r="E31" s="58">
        <f>SUM(E32:E33)</f>
        <v>758</v>
      </c>
      <c r="F31" s="58">
        <f>SUM(D31:E31)</f>
        <v>21800</v>
      </c>
    </row>
    <row r="32" spans="1:6" ht="15">
      <c r="A32" s="31"/>
      <c r="B32" s="35"/>
      <c r="C32" s="28" t="s">
        <v>68</v>
      </c>
      <c r="D32" s="59">
        <f>SUM(D35)</f>
        <v>21042</v>
      </c>
      <c r="E32" s="59"/>
      <c r="F32" s="59">
        <f>SUM(D32:E32)</f>
        <v>21042</v>
      </c>
    </row>
    <row r="33" spans="1:6" ht="15">
      <c r="A33" s="31"/>
      <c r="B33" s="35"/>
      <c r="C33" s="28" t="s">
        <v>663</v>
      </c>
      <c r="D33" s="59"/>
      <c r="E33" s="59">
        <f>SUM(E35)</f>
        <v>758</v>
      </c>
      <c r="F33" s="59">
        <f>SUM(D33:E33)</f>
        <v>758</v>
      </c>
    </row>
    <row r="34" spans="1:6" ht="15">
      <c r="A34" s="31"/>
      <c r="B34" s="35"/>
      <c r="C34" s="28"/>
      <c r="D34" s="59"/>
      <c r="E34" s="59"/>
      <c r="F34" s="59"/>
    </row>
    <row r="35" spans="1:6" ht="14.25">
      <c r="A35" s="31"/>
      <c r="B35" s="35"/>
      <c r="C35" s="47" t="s">
        <v>67</v>
      </c>
      <c r="D35" s="58">
        <f>SUM(D36:D37)</f>
        <v>21042</v>
      </c>
      <c r="E35" s="58">
        <f>SUM(E36:E37)</f>
        <v>758</v>
      </c>
      <c r="F35" s="58">
        <f>SUM(D35:E35)</f>
        <v>21800</v>
      </c>
    </row>
    <row r="36" spans="1:6" ht="15">
      <c r="A36" s="31"/>
      <c r="B36" s="35"/>
      <c r="C36" s="28" t="s">
        <v>69</v>
      </c>
      <c r="D36" s="59">
        <f>20590+197</f>
        <v>20787</v>
      </c>
      <c r="E36" s="59">
        <v>758</v>
      </c>
      <c r="F36" s="59">
        <f>SUM(D36:E36)</f>
        <v>21545</v>
      </c>
    </row>
    <row r="37" spans="1:6" ht="15">
      <c r="A37" s="31"/>
      <c r="B37" s="35"/>
      <c r="C37" s="28" t="s">
        <v>71</v>
      </c>
      <c r="D37" s="59">
        <f>205+50</f>
        <v>255</v>
      </c>
      <c r="E37" s="59"/>
      <c r="F37" s="59">
        <f>SUM(D37:E37)</f>
        <v>255</v>
      </c>
    </row>
    <row r="38" spans="1:6" ht="15">
      <c r="A38" s="31"/>
      <c r="B38" s="35"/>
      <c r="C38" s="28"/>
      <c r="D38" s="59"/>
      <c r="E38" s="59"/>
      <c r="F38" s="59"/>
    </row>
    <row r="39" spans="1:6" ht="15">
      <c r="A39" s="43" t="s">
        <v>287</v>
      </c>
      <c r="B39" s="41" t="s">
        <v>75</v>
      </c>
      <c r="C39" s="27" t="s">
        <v>76</v>
      </c>
      <c r="D39" s="61"/>
      <c r="E39" s="61"/>
      <c r="F39" s="61"/>
    </row>
    <row r="40" spans="1:6" ht="14.25">
      <c r="A40" s="31"/>
      <c r="B40" s="35"/>
      <c r="C40" s="47" t="s">
        <v>66</v>
      </c>
      <c r="D40" s="58">
        <f>SUM(D41)</f>
        <v>1454</v>
      </c>
      <c r="E40" s="58">
        <f>SUM(E41)</f>
        <v>0</v>
      </c>
      <c r="F40" s="58">
        <f>SUM(D40:E40)</f>
        <v>1454</v>
      </c>
    </row>
    <row r="41" spans="1:6" ht="15">
      <c r="A41" s="31"/>
      <c r="B41" s="35"/>
      <c r="C41" s="28" t="s">
        <v>68</v>
      </c>
      <c r="D41" s="59">
        <f>SUM(D43)</f>
        <v>1454</v>
      </c>
      <c r="E41" s="59">
        <f>SUM(E43)</f>
        <v>0</v>
      </c>
      <c r="F41" s="59">
        <f>SUM(D41:E41)</f>
        <v>1454</v>
      </c>
    </row>
    <row r="42" spans="1:6" ht="15">
      <c r="A42" s="31"/>
      <c r="B42" s="35"/>
      <c r="C42" s="28"/>
      <c r="D42" s="59"/>
      <c r="E42" s="59"/>
      <c r="F42" s="59"/>
    </row>
    <row r="43" spans="1:6" ht="14.25">
      <c r="A43" s="31"/>
      <c r="B43" s="35"/>
      <c r="C43" s="47" t="s">
        <v>67</v>
      </c>
      <c r="D43" s="58">
        <f>SUM(D44:D44)</f>
        <v>1454</v>
      </c>
      <c r="E43" s="58">
        <f>SUM(E44:E44)</f>
        <v>0</v>
      </c>
      <c r="F43" s="58">
        <f>SUM(D43:E43)</f>
        <v>1454</v>
      </c>
    </row>
    <row r="44" spans="1:6" ht="15">
      <c r="A44" s="31"/>
      <c r="B44" s="35"/>
      <c r="C44" s="28" t="s">
        <v>69</v>
      </c>
      <c r="D44" s="59">
        <v>1454</v>
      </c>
      <c r="E44" s="59"/>
      <c r="F44" s="59">
        <f>SUM(D44:E44)</f>
        <v>1454</v>
      </c>
    </row>
    <row r="45" spans="1:6" ht="15">
      <c r="A45" s="31"/>
      <c r="B45" s="35"/>
      <c r="C45" s="28"/>
      <c r="D45" s="59"/>
      <c r="E45" s="59"/>
      <c r="F45" s="59"/>
    </row>
    <row r="46" spans="1:6" ht="14.25">
      <c r="A46" s="38" t="s">
        <v>419</v>
      </c>
      <c r="B46" s="36"/>
      <c r="C46" s="47" t="s">
        <v>40</v>
      </c>
      <c r="D46" s="58">
        <f>SUM(D51)</f>
        <v>3407</v>
      </c>
      <c r="E46" s="58">
        <f>SUM(E51)</f>
        <v>0</v>
      </c>
      <c r="F46" s="58">
        <f>SUM(D46:E46)</f>
        <v>3407</v>
      </c>
    </row>
    <row r="47" spans="1:6" ht="15">
      <c r="A47" s="42" t="s">
        <v>420</v>
      </c>
      <c r="B47" s="41" t="s">
        <v>125</v>
      </c>
      <c r="C47" s="27" t="s">
        <v>173</v>
      </c>
      <c r="D47" s="59"/>
      <c r="E47" s="59"/>
      <c r="F47" s="59"/>
    </row>
    <row r="48" spans="1:6" ht="14.25">
      <c r="A48" s="31"/>
      <c r="B48" s="35"/>
      <c r="C48" s="47" t="s">
        <v>66</v>
      </c>
      <c r="D48" s="58">
        <f>SUM(D49)</f>
        <v>3407</v>
      </c>
      <c r="E48" s="58">
        <f>SUM(E49:E49)</f>
        <v>0</v>
      </c>
      <c r="F48" s="58">
        <f>SUM(D48:E48)</f>
        <v>3407</v>
      </c>
    </row>
    <row r="49" spans="1:6" ht="15">
      <c r="A49" s="31"/>
      <c r="B49" s="35"/>
      <c r="C49" s="28" t="s">
        <v>68</v>
      </c>
      <c r="D49" s="59">
        <f>SUM(D51)</f>
        <v>3407</v>
      </c>
      <c r="E49" s="59"/>
      <c r="F49" s="59">
        <f>SUM(D49:E49)</f>
        <v>3407</v>
      </c>
    </row>
    <row r="50" spans="1:6" ht="15">
      <c r="A50" s="31"/>
      <c r="B50" s="35"/>
      <c r="C50" s="28"/>
      <c r="D50" s="59"/>
      <c r="E50" s="59"/>
      <c r="F50" s="59"/>
    </row>
    <row r="51" spans="1:6" ht="14.25">
      <c r="A51" s="31"/>
      <c r="B51" s="35"/>
      <c r="C51" s="47" t="s">
        <v>67</v>
      </c>
      <c r="D51" s="58">
        <f>SUM(D52:D52)</f>
        <v>3407</v>
      </c>
      <c r="E51" s="58">
        <f>SUM(E52:E52)</f>
        <v>0</v>
      </c>
      <c r="F51" s="58">
        <f>SUM(D51:E51)</f>
        <v>3407</v>
      </c>
    </row>
    <row r="52" spans="1:6" ht="15">
      <c r="A52" s="31"/>
      <c r="B52" s="35"/>
      <c r="C52" s="28" t="s">
        <v>69</v>
      </c>
      <c r="D52" s="59">
        <v>3407</v>
      </c>
      <c r="E52" s="59"/>
      <c r="F52" s="59">
        <f>SUM(D52:E52)</f>
        <v>3407</v>
      </c>
    </row>
    <row r="53" spans="1:6" ht="15">
      <c r="A53" s="31"/>
      <c r="B53" s="35"/>
      <c r="C53" s="28"/>
      <c r="D53" s="59"/>
      <c r="E53" s="59"/>
      <c r="F53" s="59"/>
    </row>
    <row r="54" spans="1:6" ht="14.25">
      <c r="A54" s="38" t="s">
        <v>421</v>
      </c>
      <c r="B54" s="36"/>
      <c r="C54" s="47" t="s">
        <v>10</v>
      </c>
      <c r="D54" s="58">
        <f>SUM(D60)</f>
        <v>547</v>
      </c>
      <c r="E54" s="58">
        <f>SUM(E60)</f>
        <v>2500</v>
      </c>
      <c r="F54" s="58">
        <f>SUM(D54:E54)</f>
        <v>3047</v>
      </c>
    </row>
    <row r="55" spans="1:6" ht="15">
      <c r="A55" s="42" t="s">
        <v>422</v>
      </c>
      <c r="B55" s="41" t="s">
        <v>158</v>
      </c>
      <c r="C55" s="27" t="s">
        <v>170</v>
      </c>
      <c r="D55" s="59"/>
      <c r="E55" s="59"/>
      <c r="F55" s="59"/>
    </row>
    <row r="56" spans="1:6" ht="14.25">
      <c r="A56" s="31"/>
      <c r="B56" s="35"/>
      <c r="C56" s="47" t="s">
        <v>66</v>
      </c>
      <c r="D56" s="58">
        <f>SUM(D57:D58)</f>
        <v>547</v>
      </c>
      <c r="E56" s="58">
        <f>SUM(E57:E58)</f>
        <v>2500</v>
      </c>
      <c r="F56" s="58">
        <f>SUM(D56:E56)</f>
        <v>3047</v>
      </c>
    </row>
    <row r="57" spans="1:6" ht="15">
      <c r="A57" s="31"/>
      <c r="B57" s="35"/>
      <c r="C57" s="28" t="s">
        <v>68</v>
      </c>
      <c r="D57" s="59">
        <f>SUM(D60)</f>
        <v>547</v>
      </c>
      <c r="E57" s="59"/>
      <c r="F57" s="59">
        <f>SUM(D57:E57)</f>
        <v>547</v>
      </c>
    </row>
    <row r="58" spans="1:6" ht="15">
      <c r="A58" s="31"/>
      <c r="B58" s="35"/>
      <c r="C58" s="28" t="s">
        <v>663</v>
      </c>
      <c r="D58" s="59"/>
      <c r="E58" s="59">
        <f>SUM(E60)</f>
        <v>2500</v>
      </c>
      <c r="F58" s="59">
        <f>SUM(D58:E58)</f>
        <v>2500</v>
      </c>
    </row>
    <row r="59" spans="1:6" ht="15">
      <c r="A59" s="31"/>
      <c r="B59" s="35"/>
      <c r="C59" s="28"/>
      <c r="D59" s="59"/>
      <c r="E59" s="59"/>
      <c r="F59" s="59"/>
    </row>
    <row r="60" spans="1:6" ht="14.25">
      <c r="A60" s="31"/>
      <c r="B60" s="35"/>
      <c r="C60" s="47" t="s">
        <v>67</v>
      </c>
      <c r="D60" s="58">
        <f>SUM(D61:D61)</f>
        <v>547</v>
      </c>
      <c r="E60" s="58">
        <f>SUM(E61:E61)</f>
        <v>2500</v>
      </c>
      <c r="F60" s="58">
        <f>SUM(D60:E60)</f>
        <v>3047</v>
      </c>
    </row>
    <row r="61" spans="1:6" ht="15">
      <c r="A61" s="31"/>
      <c r="B61" s="35"/>
      <c r="C61" s="28" t="s">
        <v>69</v>
      </c>
      <c r="D61" s="59">
        <v>547</v>
      </c>
      <c r="E61" s="59">
        <v>2500</v>
      </c>
      <c r="F61" s="59">
        <f>SUM(D61:E61)</f>
        <v>3047</v>
      </c>
    </row>
    <row r="62" spans="1:6" ht="15">
      <c r="A62" s="31"/>
      <c r="B62" s="35"/>
      <c r="C62" s="28"/>
      <c r="D62" s="59"/>
      <c r="E62" s="59"/>
      <c r="F62" s="59"/>
    </row>
    <row r="63" spans="1:6" ht="14.25">
      <c r="A63" s="38" t="s">
        <v>423</v>
      </c>
      <c r="B63" s="36"/>
      <c r="C63" s="47" t="s">
        <v>536</v>
      </c>
      <c r="D63" s="58">
        <f>SUM(D68)</f>
        <v>442</v>
      </c>
      <c r="E63" s="58">
        <f>SUM(E68)</f>
        <v>0</v>
      </c>
      <c r="F63" s="58">
        <f>SUM(D63:E63)</f>
        <v>442</v>
      </c>
    </row>
    <row r="64" spans="1:6" ht="15">
      <c r="A64" s="42" t="s">
        <v>424</v>
      </c>
      <c r="B64" s="41" t="s">
        <v>203</v>
      </c>
      <c r="C64" s="27" t="s">
        <v>537</v>
      </c>
      <c r="D64" s="59"/>
      <c r="E64" s="59"/>
      <c r="F64" s="59"/>
    </row>
    <row r="65" spans="1:6" ht="14.25">
      <c r="A65" s="31"/>
      <c r="B65" s="35"/>
      <c r="C65" s="47" t="s">
        <v>66</v>
      </c>
      <c r="D65" s="58">
        <f>SUM(D66)</f>
        <v>442</v>
      </c>
      <c r="E65" s="58">
        <f>SUM(E66:E66)</f>
        <v>0</v>
      </c>
      <c r="F65" s="58">
        <f>SUM(D65:E65)</f>
        <v>442</v>
      </c>
    </row>
    <row r="66" spans="1:6" ht="15">
      <c r="A66" s="31"/>
      <c r="B66" s="35"/>
      <c r="C66" s="28" t="s">
        <v>68</v>
      </c>
      <c r="D66" s="59">
        <f>SUM(D68)</f>
        <v>442</v>
      </c>
      <c r="E66" s="59"/>
      <c r="F66" s="59">
        <f>SUM(D66:E66)</f>
        <v>442</v>
      </c>
    </row>
    <row r="67" spans="1:6" ht="15">
      <c r="A67" s="31"/>
      <c r="B67" s="35"/>
      <c r="C67" s="28"/>
      <c r="D67" s="59"/>
      <c r="E67" s="59"/>
      <c r="F67" s="59"/>
    </row>
    <row r="68" spans="1:6" ht="14.25">
      <c r="A68" s="31"/>
      <c r="B68" s="35"/>
      <c r="C68" s="47" t="s">
        <v>67</v>
      </c>
      <c r="D68" s="58">
        <f>SUM(D69:D69)</f>
        <v>442</v>
      </c>
      <c r="E68" s="58">
        <f>SUM(E69:E69)</f>
        <v>0</v>
      </c>
      <c r="F68" s="58">
        <f>SUM(D68:E68)</f>
        <v>442</v>
      </c>
    </row>
    <row r="69" spans="1:6" ht="15">
      <c r="A69" s="31"/>
      <c r="B69" s="35"/>
      <c r="C69" s="28" t="s">
        <v>69</v>
      </c>
      <c r="D69" s="59">
        <v>442</v>
      </c>
      <c r="E69" s="59"/>
      <c r="F69" s="59">
        <f>SUM(D69:E69)</f>
        <v>442</v>
      </c>
    </row>
    <row r="70" spans="1:6" ht="15">
      <c r="A70" s="31"/>
      <c r="B70" s="35"/>
      <c r="C70" s="28"/>
      <c r="D70" s="59"/>
      <c r="E70" s="59"/>
      <c r="F70" s="59"/>
    </row>
    <row r="71" spans="1:6" ht="14.25">
      <c r="A71" s="25" t="s">
        <v>549</v>
      </c>
      <c r="B71" s="35"/>
      <c r="C71" s="47" t="s">
        <v>14</v>
      </c>
      <c r="D71" s="58">
        <f>SUM(D76,D83,D91)</f>
        <v>3310</v>
      </c>
      <c r="E71" s="58">
        <f>SUM(E76,E83,E91)</f>
        <v>0</v>
      </c>
      <c r="F71" s="58">
        <f>SUM(D71:E71)</f>
        <v>3310</v>
      </c>
    </row>
    <row r="72" spans="1:6" ht="15">
      <c r="A72" s="42" t="s">
        <v>550</v>
      </c>
      <c r="B72" s="41" t="s">
        <v>78</v>
      </c>
      <c r="C72" s="27" t="s">
        <v>236</v>
      </c>
      <c r="D72" s="61"/>
      <c r="E72" s="61"/>
      <c r="F72" s="61"/>
    </row>
    <row r="73" spans="1:6" ht="14.25">
      <c r="A73" s="31"/>
      <c r="B73" s="35"/>
      <c r="C73" s="47" t="s">
        <v>66</v>
      </c>
      <c r="D73" s="58">
        <f>SUM(D74)</f>
        <v>706</v>
      </c>
      <c r="E73" s="58">
        <f>SUM(E74)</f>
        <v>0</v>
      </c>
      <c r="F73" s="58">
        <f>SUM(D73:E73)</f>
        <v>706</v>
      </c>
    </row>
    <row r="74" spans="1:6" ht="15">
      <c r="A74" s="31"/>
      <c r="B74" s="35"/>
      <c r="C74" s="28" t="s">
        <v>68</v>
      </c>
      <c r="D74" s="59">
        <f>SUM(D77)</f>
        <v>706</v>
      </c>
      <c r="E74" s="59"/>
      <c r="F74" s="59">
        <f>SUM(D74:E74)</f>
        <v>706</v>
      </c>
    </row>
    <row r="75" spans="1:6" ht="15">
      <c r="A75" s="31"/>
      <c r="B75" s="35"/>
      <c r="C75" s="28"/>
      <c r="D75" s="59"/>
      <c r="E75" s="59"/>
      <c r="F75" s="59"/>
    </row>
    <row r="76" spans="1:6" ht="14.25">
      <c r="A76" s="31"/>
      <c r="B76" s="35"/>
      <c r="C76" s="47" t="s">
        <v>67</v>
      </c>
      <c r="D76" s="58">
        <f>SUM(D77:D77)</f>
        <v>706</v>
      </c>
      <c r="E76" s="58">
        <f>SUM(E77:E77)</f>
        <v>0</v>
      </c>
      <c r="F76" s="58">
        <f>SUM(D76:E76)</f>
        <v>706</v>
      </c>
    </row>
    <row r="77" spans="1:6" ht="15">
      <c r="A77" s="31"/>
      <c r="B77" s="35"/>
      <c r="C77" s="28" t="s">
        <v>69</v>
      </c>
      <c r="D77" s="59">
        <v>706</v>
      </c>
      <c r="E77" s="59"/>
      <c r="F77" s="59">
        <f>SUM(D77:E77)</f>
        <v>706</v>
      </c>
    </row>
    <row r="78" spans="1:6" ht="15">
      <c r="A78" s="31"/>
      <c r="B78" s="35"/>
      <c r="C78" s="28"/>
      <c r="D78" s="59"/>
      <c r="E78" s="59"/>
      <c r="F78" s="59"/>
    </row>
    <row r="79" spans="1:6" ht="15">
      <c r="A79" s="42" t="s">
        <v>659</v>
      </c>
      <c r="B79" s="41" t="s">
        <v>79</v>
      </c>
      <c r="C79" s="27" t="s">
        <v>80</v>
      </c>
      <c r="D79" s="61"/>
      <c r="E79" s="61"/>
      <c r="F79" s="61"/>
    </row>
    <row r="80" spans="1:6" ht="14.25">
      <c r="A80" s="31"/>
      <c r="B80" s="35"/>
      <c r="C80" s="47" t="s">
        <v>66</v>
      </c>
      <c r="D80" s="58">
        <f>SUM(D81)</f>
        <v>2032</v>
      </c>
      <c r="E80" s="58">
        <f>SUM(E81)</f>
        <v>0</v>
      </c>
      <c r="F80" s="58">
        <f>SUM(D80:E80)</f>
        <v>2032</v>
      </c>
    </row>
    <row r="81" spans="1:6" ht="15">
      <c r="A81" s="31"/>
      <c r="B81" s="35"/>
      <c r="C81" s="28" t="s">
        <v>68</v>
      </c>
      <c r="D81" s="59">
        <f>SUM(D83)</f>
        <v>2032</v>
      </c>
      <c r="E81" s="59"/>
      <c r="F81" s="59">
        <f>SUM(D81:E81)</f>
        <v>2032</v>
      </c>
    </row>
    <row r="82" spans="1:6" ht="15">
      <c r="A82" s="31"/>
      <c r="B82" s="35"/>
      <c r="C82" s="28"/>
      <c r="D82" s="59"/>
      <c r="E82" s="59"/>
      <c r="F82" s="59"/>
    </row>
    <row r="83" spans="1:6" ht="14.25">
      <c r="A83" s="31"/>
      <c r="B83" s="35"/>
      <c r="C83" s="47" t="s">
        <v>67</v>
      </c>
      <c r="D83" s="58">
        <f>SUM(D84:D84)</f>
        <v>2032</v>
      </c>
      <c r="E83" s="58">
        <f>SUM(E84:E84)</f>
        <v>0</v>
      </c>
      <c r="F83" s="58">
        <f>SUM(D83:E83)</f>
        <v>2032</v>
      </c>
    </row>
    <row r="84" spans="1:6" ht="15">
      <c r="A84" s="31"/>
      <c r="B84" s="35"/>
      <c r="C84" s="28" t="s">
        <v>69</v>
      </c>
      <c r="D84" s="59">
        <v>2032</v>
      </c>
      <c r="E84" s="59"/>
      <c r="F84" s="59">
        <f>SUM(D84:E84)</f>
        <v>2032</v>
      </c>
    </row>
    <row r="85" spans="1:6" ht="15">
      <c r="A85" s="31"/>
      <c r="B85" s="35"/>
      <c r="C85" s="28"/>
      <c r="D85" s="59"/>
      <c r="E85" s="59"/>
      <c r="F85" s="59"/>
    </row>
    <row r="86" spans="1:6" ht="15">
      <c r="A86" s="42" t="s">
        <v>660</v>
      </c>
      <c r="B86" s="41" t="s">
        <v>81</v>
      </c>
      <c r="C86" s="27" t="s">
        <v>90</v>
      </c>
      <c r="D86" s="61"/>
      <c r="E86" s="61"/>
      <c r="F86" s="61"/>
    </row>
    <row r="87" spans="1:6" ht="14.25">
      <c r="A87" s="31"/>
      <c r="B87" s="35"/>
      <c r="C87" s="47" t="s">
        <v>66</v>
      </c>
      <c r="D87" s="58">
        <f>SUM(D88)</f>
        <v>572</v>
      </c>
      <c r="E87" s="58">
        <f>SUM(E88)</f>
        <v>0</v>
      </c>
      <c r="F87" s="58">
        <f>SUM(D87:E87)</f>
        <v>572</v>
      </c>
    </row>
    <row r="88" spans="1:6" ht="15">
      <c r="A88" s="31"/>
      <c r="B88" s="35"/>
      <c r="C88" s="28" t="s">
        <v>68</v>
      </c>
      <c r="D88" s="59">
        <f>SUM(D91)</f>
        <v>572</v>
      </c>
      <c r="E88" s="59"/>
      <c r="F88" s="59">
        <f>SUM(D88:E88)</f>
        <v>572</v>
      </c>
    </row>
    <row r="89" spans="1:6" ht="15">
      <c r="A89" s="31"/>
      <c r="B89" s="35"/>
      <c r="C89" s="28" t="s">
        <v>433</v>
      </c>
      <c r="D89" s="59">
        <v>572</v>
      </c>
      <c r="E89" s="59"/>
      <c r="F89" s="59">
        <f>SUM(D89:E89)</f>
        <v>572</v>
      </c>
    </row>
    <row r="90" spans="1:6" ht="15">
      <c r="A90" s="31"/>
      <c r="B90" s="35"/>
      <c r="C90" s="28"/>
      <c r="D90" s="59"/>
      <c r="E90" s="59"/>
      <c r="F90" s="59"/>
    </row>
    <row r="91" spans="1:6" ht="14.25">
      <c r="A91" s="31"/>
      <c r="B91" s="35"/>
      <c r="C91" s="47" t="s">
        <v>67</v>
      </c>
      <c r="D91" s="58">
        <f>SUM(D92:D92)</f>
        <v>572</v>
      </c>
      <c r="E91" s="58">
        <f>SUM(E92:E92)</f>
        <v>0</v>
      </c>
      <c r="F91" s="58">
        <f>SUM(D91:E91)</f>
        <v>572</v>
      </c>
    </row>
    <row r="92" spans="1:6" ht="15">
      <c r="A92" s="31"/>
      <c r="B92" s="35"/>
      <c r="C92" s="28" t="s">
        <v>69</v>
      </c>
      <c r="D92" s="59">
        <v>572</v>
      </c>
      <c r="E92" s="59"/>
      <c r="F92" s="59">
        <f>SUM(D92:E92)</f>
        <v>572</v>
      </c>
    </row>
    <row r="93" spans="1:6" ht="15">
      <c r="A93" s="31"/>
      <c r="B93" s="35"/>
      <c r="C93" s="28"/>
      <c r="D93" s="59"/>
      <c r="E93" s="59"/>
      <c r="F93" s="59"/>
    </row>
    <row r="94" spans="1:6" ht="14.25">
      <c r="A94" s="25" t="s">
        <v>661</v>
      </c>
      <c r="B94" s="35"/>
      <c r="C94" s="47" t="s">
        <v>15</v>
      </c>
      <c r="D94" s="58">
        <f>SUM(D99)</f>
        <v>58</v>
      </c>
      <c r="E94" s="58">
        <f>SUM(E99)</f>
        <v>0</v>
      </c>
      <c r="F94" s="58">
        <f>SUM(D94:E94)</f>
        <v>58</v>
      </c>
    </row>
    <row r="95" spans="1:6" ht="15">
      <c r="A95" s="42" t="s">
        <v>662</v>
      </c>
      <c r="B95" s="41">
        <v>10200</v>
      </c>
      <c r="C95" s="27" t="s">
        <v>535</v>
      </c>
      <c r="D95" s="61"/>
      <c r="E95" s="61"/>
      <c r="F95" s="61"/>
    </row>
    <row r="96" spans="1:6" ht="14.25">
      <c r="A96" s="31"/>
      <c r="B96" s="35"/>
      <c r="C96" s="47" t="s">
        <v>66</v>
      </c>
      <c r="D96" s="58">
        <f>SUM(D97)</f>
        <v>58</v>
      </c>
      <c r="E96" s="58">
        <f>SUM(E97)</f>
        <v>0</v>
      </c>
      <c r="F96" s="58">
        <f>SUM(D96:E96)</f>
        <v>58</v>
      </c>
    </row>
    <row r="97" spans="1:6" ht="15">
      <c r="A97" s="31"/>
      <c r="B97" s="35"/>
      <c r="C97" s="28" t="s">
        <v>68</v>
      </c>
      <c r="D97" s="59">
        <f>SUM(D99)</f>
        <v>58</v>
      </c>
      <c r="E97" s="59"/>
      <c r="F97" s="59">
        <f>SUM(D97:E97)</f>
        <v>58</v>
      </c>
    </row>
    <row r="98" spans="1:6" ht="15">
      <c r="A98" s="31"/>
      <c r="B98" s="35"/>
      <c r="C98" s="28"/>
      <c r="D98" s="59"/>
      <c r="E98" s="59"/>
      <c r="F98" s="59"/>
    </row>
    <row r="99" spans="1:6" ht="14.25">
      <c r="A99" s="31"/>
      <c r="B99" s="35"/>
      <c r="C99" s="47" t="s">
        <v>67</v>
      </c>
      <c r="D99" s="58">
        <f>SUM(D100:D100)</f>
        <v>58</v>
      </c>
      <c r="E99" s="58">
        <f>SUM(E100:E100)</f>
        <v>0</v>
      </c>
      <c r="F99" s="58">
        <f>SUM(D99:E99)</f>
        <v>58</v>
      </c>
    </row>
    <row r="100" spans="1:6" ht="15">
      <c r="A100" s="31"/>
      <c r="B100" s="35"/>
      <c r="C100" s="28" t="s">
        <v>69</v>
      </c>
      <c r="D100" s="59">
        <v>58</v>
      </c>
      <c r="E100" s="59"/>
      <c r="F100" s="59">
        <f>SUM(D100:E100)</f>
        <v>58</v>
      </c>
    </row>
    <row r="101" spans="1:6" ht="15">
      <c r="A101" s="31"/>
      <c r="B101" s="35"/>
      <c r="C101" s="28"/>
      <c r="D101" s="59"/>
      <c r="E101" s="59"/>
      <c r="F101" s="59"/>
    </row>
    <row r="102" spans="1:6" ht="28.5">
      <c r="A102" s="25" t="s">
        <v>425</v>
      </c>
      <c r="B102" s="36"/>
      <c r="C102" s="47" t="s">
        <v>157</v>
      </c>
      <c r="D102" s="59"/>
      <c r="E102" s="59"/>
      <c r="F102" s="59"/>
    </row>
    <row r="103" spans="1:6" ht="14.25">
      <c r="A103" s="32"/>
      <c r="B103" s="35"/>
      <c r="C103" s="47" t="s">
        <v>66</v>
      </c>
      <c r="D103" s="58">
        <f>SUM(D108,D116,D131,D123)</f>
        <v>6678</v>
      </c>
      <c r="E103" s="58">
        <f>SUM(E108,E116,E131,E123)</f>
        <v>0</v>
      </c>
      <c r="F103" s="58">
        <f>SUM(D103:E103)</f>
        <v>6678</v>
      </c>
    </row>
    <row r="104" spans="1:6" ht="14.25">
      <c r="A104" s="32"/>
      <c r="B104" s="35"/>
      <c r="C104" s="47" t="s">
        <v>67</v>
      </c>
      <c r="D104" s="58">
        <f>SUM(D105:D105)</f>
        <v>6678</v>
      </c>
      <c r="E104" s="58">
        <f>SUM(E105:E105)</f>
        <v>0</v>
      </c>
      <c r="F104" s="58">
        <f>SUM(D104:E104)</f>
        <v>6678</v>
      </c>
    </row>
    <row r="105" spans="1:6" ht="15">
      <c r="A105" s="32"/>
      <c r="B105" s="35"/>
      <c r="C105" s="28" t="s">
        <v>62</v>
      </c>
      <c r="D105" s="59">
        <f>SUM(D112,D120,D136,D127)</f>
        <v>6678</v>
      </c>
      <c r="E105" s="59">
        <f>SUM(E112,E120,E136,E127)</f>
        <v>0</v>
      </c>
      <c r="F105" s="59">
        <f>SUM(D105:E105)</f>
        <v>6678</v>
      </c>
    </row>
    <row r="106" spans="1:6" ht="14.25">
      <c r="A106" s="25" t="s">
        <v>426</v>
      </c>
      <c r="B106" s="35"/>
      <c r="C106" s="47" t="s">
        <v>8</v>
      </c>
      <c r="D106" s="58">
        <f>SUM(D111)</f>
        <v>5737</v>
      </c>
      <c r="E106" s="58">
        <f>SUM(E111)</f>
        <v>0</v>
      </c>
      <c r="F106" s="58">
        <f>SUM(D106:E106)</f>
        <v>5737</v>
      </c>
    </row>
    <row r="107" spans="1:6" ht="15">
      <c r="A107" s="42" t="s">
        <v>427</v>
      </c>
      <c r="B107" s="41" t="s">
        <v>74</v>
      </c>
      <c r="C107" s="27" t="s">
        <v>83</v>
      </c>
      <c r="D107" s="61"/>
      <c r="E107" s="61"/>
      <c r="F107" s="61"/>
    </row>
    <row r="108" spans="1:6" ht="14.25">
      <c r="A108" s="31"/>
      <c r="B108" s="35"/>
      <c r="C108" s="47" t="s">
        <v>66</v>
      </c>
      <c r="D108" s="58">
        <f>SUM(D109)</f>
        <v>5737</v>
      </c>
      <c r="E108" s="58">
        <f>SUM(E109)</f>
        <v>0</v>
      </c>
      <c r="F108" s="58">
        <f>SUM(D108:E108)</f>
        <v>5737</v>
      </c>
    </row>
    <row r="109" spans="1:6" ht="15">
      <c r="A109" s="31"/>
      <c r="B109" s="35"/>
      <c r="C109" s="28" t="s">
        <v>68</v>
      </c>
      <c r="D109" s="59">
        <f>SUM(D111)</f>
        <v>5737</v>
      </c>
      <c r="E109" s="59"/>
      <c r="F109" s="59">
        <f>SUM(D109:E109)</f>
        <v>5737</v>
      </c>
    </row>
    <row r="110" spans="1:6" ht="15">
      <c r="A110" s="31"/>
      <c r="B110" s="35"/>
      <c r="C110" s="28"/>
      <c r="D110" s="59"/>
      <c r="E110" s="59"/>
      <c r="F110" s="59"/>
    </row>
    <row r="111" spans="1:6" ht="14.25">
      <c r="A111" s="31"/>
      <c r="B111" s="35"/>
      <c r="C111" s="47" t="s">
        <v>67</v>
      </c>
      <c r="D111" s="58">
        <f>SUM(D112:D112)</f>
        <v>5737</v>
      </c>
      <c r="E111" s="58">
        <f>SUM(E112:E112)</f>
        <v>0</v>
      </c>
      <c r="F111" s="58">
        <f>SUM(D111:E111)</f>
        <v>5737</v>
      </c>
    </row>
    <row r="112" spans="1:6" ht="15">
      <c r="A112" s="31"/>
      <c r="B112" s="35"/>
      <c r="C112" s="28" t="s">
        <v>69</v>
      </c>
      <c r="D112" s="59">
        <v>5737</v>
      </c>
      <c r="E112" s="59"/>
      <c r="F112" s="59">
        <f>SUM(D112:E112)</f>
        <v>5737</v>
      </c>
    </row>
    <row r="113" spans="1:6" ht="15">
      <c r="A113" s="31"/>
      <c r="B113" s="35"/>
      <c r="C113" s="28"/>
      <c r="D113" s="59"/>
      <c r="E113" s="59"/>
      <c r="F113" s="59"/>
    </row>
    <row r="114" spans="1:6" ht="14.25">
      <c r="A114" s="25" t="s">
        <v>428</v>
      </c>
      <c r="B114" s="36"/>
      <c r="C114" s="47" t="s">
        <v>10</v>
      </c>
      <c r="D114" s="58">
        <f>SUM(D119,D126)</f>
        <v>459</v>
      </c>
      <c r="E114" s="58">
        <f>SUM(E119,E126)</f>
        <v>0</v>
      </c>
      <c r="F114" s="58">
        <f>SUM(F119,F126)</f>
        <v>459</v>
      </c>
    </row>
    <row r="115" spans="1:6" ht="30">
      <c r="A115" s="42" t="s">
        <v>429</v>
      </c>
      <c r="B115" s="41" t="s">
        <v>158</v>
      </c>
      <c r="C115" s="27" t="s">
        <v>159</v>
      </c>
      <c r="D115" s="61"/>
      <c r="E115" s="61"/>
      <c r="F115" s="61"/>
    </row>
    <row r="116" spans="1:6" ht="14.25">
      <c r="A116" s="31"/>
      <c r="B116" s="35"/>
      <c r="C116" s="47" t="s">
        <v>66</v>
      </c>
      <c r="D116" s="58">
        <f>SUM(D117:D117)</f>
        <v>184</v>
      </c>
      <c r="E116" s="58">
        <f>SUM(E117:E117)</f>
        <v>0</v>
      </c>
      <c r="F116" s="58">
        <f>SUM(D116:E116)</f>
        <v>184</v>
      </c>
    </row>
    <row r="117" spans="1:6" ht="15">
      <c r="A117" s="31"/>
      <c r="B117" s="35"/>
      <c r="C117" s="28" t="s">
        <v>68</v>
      </c>
      <c r="D117" s="59">
        <f>SUM(D119)</f>
        <v>184</v>
      </c>
      <c r="E117" s="59"/>
      <c r="F117" s="59">
        <f>SUM(D117:E117)</f>
        <v>184</v>
      </c>
    </row>
    <row r="118" spans="1:6" ht="15">
      <c r="A118" s="31"/>
      <c r="B118" s="35"/>
      <c r="C118" s="28"/>
      <c r="D118" s="59"/>
      <c r="E118" s="59"/>
      <c r="F118" s="59"/>
    </row>
    <row r="119" spans="1:6" ht="14.25">
      <c r="A119" s="31"/>
      <c r="B119" s="35"/>
      <c r="C119" s="47" t="s">
        <v>67</v>
      </c>
      <c r="D119" s="58">
        <f>SUM(D120:D120)</f>
        <v>184</v>
      </c>
      <c r="E119" s="58">
        <f>SUM(E120:E120)</f>
        <v>0</v>
      </c>
      <c r="F119" s="58">
        <f>SUM(D119:E119)</f>
        <v>184</v>
      </c>
    </row>
    <row r="120" spans="1:6" ht="15">
      <c r="A120" s="31"/>
      <c r="B120" s="35"/>
      <c r="C120" s="28" t="s">
        <v>69</v>
      </c>
      <c r="D120" s="59">
        <v>184</v>
      </c>
      <c r="E120" s="59"/>
      <c r="F120" s="59">
        <f>SUM(D120:E120)</f>
        <v>184</v>
      </c>
    </row>
    <row r="121" spans="1:6" ht="15">
      <c r="A121" s="31"/>
      <c r="B121" s="35"/>
      <c r="C121" s="28"/>
      <c r="D121" s="59"/>
      <c r="E121" s="59"/>
      <c r="F121" s="59"/>
    </row>
    <row r="122" spans="1:6" ht="15">
      <c r="A122" s="42" t="s">
        <v>539</v>
      </c>
      <c r="B122" s="41" t="s">
        <v>153</v>
      </c>
      <c r="C122" s="27" t="s">
        <v>160</v>
      </c>
      <c r="D122" s="61"/>
      <c r="E122" s="61"/>
      <c r="F122" s="61"/>
    </row>
    <row r="123" spans="1:6" ht="14.25">
      <c r="A123" s="31"/>
      <c r="B123" s="35"/>
      <c r="C123" s="47" t="s">
        <v>66</v>
      </c>
      <c r="D123" s="58">
        <f>SUM(D124)</f>
        <v>275</v>
      </c>
      <c r="E123" s="58">
        <f>SUM(E124)</f>
        <v>0</v>
      </c>
      <c r="F123" s="58">
        <f>SUM(D123:E123)</f>
        <v>275</v>
      </c>
    </row>
    <row r="124" spans="1:6" ht="15">
      <c r="A124" s="31"/>
      <c r="B124" s="35"/>
      <c r="C124" s="28" t="s">
        <v>68</v>
      </c>
      <c r="D124" s="59">
        <f>D126</f>
        <v>275</v>
      </c>
      <c r="E124" s="59"/>
      <c r="F124" s="59">
        <f>SUM(D124:E124)</f>
        <v>275</v>
      </c>
    </row>
    <row r="125" spans="1:6" ht="15">
      <c r="A125" s="31"/>
      <c r="B125" s="35"/>
      <c r="C125" s="28"/>
      <c r="D125" s="59"/>
      <c r="E125" s="59"/>
      <c r="F125" s="59"/>
    </row>
    <row r="126" spans="1:6" ht="14.25">
      <c r="A126" s="31"/>
      <c r="B126" s="35"/>
      <c r="C126" s="47" t="s">
        <v>67</v>
      </c>
      <c r="D126" s="58">
        <f>SUM(D127:D127)</f>
        <v>275</v>
      </c>
      <c r="E126" s="58">
        <f>SUM(E127:E127)</f>
        <v>0</v>
      </c>
      <c r="F126" s="58">
        <f>SUM(D126:E126)</f>
        <v>275</v>
      </c>
    </row>
    <row r="127" spans="1:6" ht="15">
      <c r="A127" s="31"/>
      <c r="B127" s="35"/>
      <c r="C127" s="28" t="s">
        <v>69</v>
      </c>
      <c r="D127" s="59">
        <v>275</v>
      </c>
      <c r="E127" s="59"/>
      <c r="F127" s="59">
        <f>SUM(D127:E127)</f>
        <v>275</v>
      </c>
    </row>
    <row r="128" spans="1:6" ht="15">
      <c r="A128" s="31"/>
      <c r="B128" s="35"/>
      <c r="C128" s="28"/>
      <c r="D128" s="59"/>
      <c r="E128" s="59"/>
      <c r="F128" s="59"/>
    </row>
    <row r="129" spans="1:6" ht="14.25">
      <c r="A129" s="25" t="s">
        <v>430</v>
      </c>
      <c r="B129" s="36"/>
      <c r="C129" s="47" t="s">
        <v>536</v>
      </c>
      <c r="D129" s="58">
        <f>D135</f>
        <v>482</v>
      </c>
      <c r="E129" s="58">
        <f>SUM(E135)</f>
        <v>0</v>
      </c>
      <c r="F129" s="58">
        <f>SUM(D129:E129)</f>
        <v>482</v>
      </c>
    </row>
    <row r="130" spans="1:6" ht="15">
      <c r="A130" s="42" t="s">
        <v>431</v>
      </c>
      <c r="B130" s="41" t="s">
        <v>161</v>
      </c>
      <c r="C130" s="27" t="s">
        <v>162</v>
      </c>
      <c r="D130" s="61"/>
      <c r="E130" s="61"/>
      <c r="F130" s="61"/>
    </row>
    <row r="131" spans="1:6" ht="14.25">
      <c r="A131" s="31"/>
      <c r="B131" s="35"/>
      <c r="C131" s="47" t="s">
        <v>66</v>
      </c>
      <c r="D131" s="58">
        <f>SUM(D132:D132)</f>
        <v>482</v>
      </c>
      <c r="E131" s="58">
        <f>SUM(E132:E132)</f>
        <v>0</v>
      </c>
      <c r="F131" s="58">
        <f>SUM(D131:E131)</f>
        <v>482</v>
      </c>
    </row>
    <row r="132" spans="1:6" ht="15">
      <c r="A132" s="31"/>
      <c r="B132" s="35"/>
      <c r="C132" s="28" t="s">
        <v>68</v>
      </c>
      <c r="D132" s="59">
        <f>SUM(D135)</f>
        <v>482</v>
      </c>
      <c r="E132" s="59"/>
      <c r="F132" s="59">
        <f>SUM(D132:E132)</f>
        <v>482</v>
      </c>
    </row>
    <row r="133" spans="1:6" ht="15">
      <c r="A133" s="31"/>
      <c r="B133" s="35"/>
      <c r="C133" s="28" t="s">
        <v>433</v>
      </c>
      <c r="D133" s="59">
        <v>265</v>
      </c>
      <c r="E133" s="59"/>
      <c r="F133" s="59">
        <f>SUM(D133:E133)</f>
        <v>265</v>
      </c>
    </row>
    <row r="134" spans="1:6" ht="15">
      <c r="A134" s="31"/>
      <c r="B134" s="35"/>
      <c r="C134" s="28"/>
      <c r="D134" s="59"/>
      <c r="E134" s="59"/>
      <c r="F134" s="59"/>
    </row>
    <row r="135" spans="1:6" ht="14.25">
      <c r="A135" s="31"/>
      <c r="B135" s="35"/>
      <c r="C135" s="47" t="s">
        <v>67</v>
      </c>
      <c r="D135" s="58">
        <f>SUM(D136:D136)</f>
        <v>482</v>
      </c>
      <c r="E135" s="58">
        <f>SUM(E136:E136)</f>
        <v>0</v>
      </c>
      <c r="F135" s="58">
        <f>SUM(D135:E135)</f>
        <v>482</v>
      </c>
    </row>
    <row r="136" spans="1:6" ht="15">
      <c r="A136" s="31"/>
      <c r="B136" s="35"/>
      <c r="C136" s="28" t="s">
        <v>69</v>
      </c>
      <c r="D136" s="59">
        <v>482</v>
      </c>
      <c r="E136" s="59"/>
      <c r="F136" s="59">
        <f>SUM(D136:E136)</f>
        <v>482</v>
      </c>
    </row>
    <row r="137" spans="1:6" ht="15">
      <c r="A137" s="31"/>
      <c r="B137" s="35"/>
      <c r="C137" s="28"/>
      <c r="D137" s="59"/>
      <c r="E137" s="59"/>
      <c r="F137" s="59"/>
    </row>
    <row r="138" spans="1:6" ht="14.25">
      <c r="A138" s="38" t="s">
        <v>207</v>
      </c>
      <c r="B138" s="36"/>
      <c r="C138" s="47" t="s">
        <v>461</v>
      </c>
      <c r="D138" s="58"/>
      <c r="E138" s="58"/>
      <c r="F138" s="58"/>
    </row>
    <row r="139" spans="1:6" ht="14.25">
      <c r="A139" s="37"/>
      <c r="B139" s="36"/>
      <c r="C139" s="47" t="s">
        <v>66</v>
      </c>
      <c r="D139" s="58">
        <f>SUM(D144,D151,D159)</f>
        <v>5961</v>
      </c>
      <c r="E139" s="58">
        <f>SUM(E144,E151,E159)</f>
        <v>0</v>
      </c>
      <c r="F139" s="58">
        <f>SUM(D139:E139)</f>
        <v>5961</v>
      </c>
    </row>
    <row r="140" spans="1:6" ht="14.25">
      <c r="A140" s="37"/>
      <c r="B140" s="36"/>
      <c r="C140" s="47" t="s">
        <v>67</v>
      </c>
      <c r="D140" s="58">
        <f>SUM(D141:D141)</f>
        <v>5961</v>
      </c>
      <c r="E140" s="58">
        <f>SUM(E141:E141)</f>
        <v>0</v>
      </c>
      <c r="F140" s="58">
        <f>SUM(D140:E140)</f>
        <v>5961</v>
      </c>
    </row>
    <row r="141" spans="1:6" ht="15">
      <c r="A141" s="31"/>
      <c r="B141" s="35"/>
      <c r="C141" s="28" t="s">
        <v>62</v>
      </c>
      <c r="D141" s="59">
        <f>SUM(D148,D155,D163)</f>
        <v>5961</v>
      </c>
      <c r="E141" s="59">
        <f>SUM(E148,E155,E163)</f>
        <v>0</v>
      </c>
      <c r="F141" s="59">
        <f>SUM(D141:E141)</f>
        <v>5961</v>
      </c>
    </row>
    <row r="142" spans="1:6" ht="14.25">
      <c r="A142" s="25" t="s">
        <v>288</v>
      </c>
      <c r="B142" s="35"/>
      <c r="C142" s="47" t="s">
        <v>8</v>
      </c>
      <c r="D142" s="58">
        <f>SUM(D147,D154)</f>
        <v>5819</v>
      </c>
      <c r="E142" s="58">
        <f>SUM(E147,E154)</f>
        <v>0</v>
      </c>
      <c r="F142" s="58">
        <f>SUM(D142:E142)</f>
        <v>5819</v>
      </c>
    </row>
    <row r="143" spans="1:6" ht="15">
      <c r="A143" s="42" t="s">
        <v>289</v>
      </c>
      <c r="B143" s="41" t="s">
        <v>74</v>
      </c>
      <c r="C143" s="27" t="s">
        <v>83</v>
      </c>
      <c r="D143" s="61"/>
      <c r="E143" s="61"/>
      <c r="F143" s="61"/>
    </row>
    <row r="144" spans="1:6" ht="14.25">
      <c r="A144" s="31"/>
      <c r="B144" s="35"/>
      <c r="C144" s="47" t="s">
        <v>66</v>
      </c>
      <c r="D144" s="58">
        <f>SUM(D145)</f>
        <v>3056</v>
      </c>
      <c r="E144" s="58">
        <f>SUM(E145)</f>
        <v>0</v>
      </c>
      <c r="F144" s="58">
        <f>SUM(D144:E144)</f>
        <v>3056</v>
      </c>
    </row>
    <row r="145" spans="1:6" ht="15">
      <c r="A145" s="31"/>
      <c r="B145" s="35"/>
      <c r="C145" s="28" t="s">
        <v>68</v>
      </c>
      <c r="D145" s="59">
        <f>SUM(D147)</f>
        <v>3056</v>
      </c>
      <c r="E145" s="59"/>
      <c r="F145" s="59">
        <f>SUM(D145:E145)</f>
        <v>3056</v>
      </c>
    </row>
    <row r="146" spans="1:6" ht="15">
      <c r="A146" s="31"/>
      <c r="B146" s="35"/>
      <c r="C146" s="28"/>
      <c r="D146" s="59"/>
      <c r="E146" s="59"/>
      <c r="F146" s="59"/>
    </row>
    <row r="147" spans="1:6" ht="14.25">
      <c r="A147" s="31"/>
      <c r="B147" s="35"/>
      <c r="C147" s="47" t="s">
        <v>67</v>
      </c>
      <c r="D147" s="58">
        <f>SUM(D148:D148)</f>
        <v>3056</v>
      </c>
      <c r="E147" s="58">
        <f>SUM(E148:E148)</f>
        <v>0</v>
      </c>
      <c r="F147" s="58">
        <f>SUM(D147:E147)</f>
        <v>3056</v>
      </c>
    </row>
    <row r="148" spans="1:6" ht="15">
      <c r="A148" s="31"/>
      <c r="B148" s="35"/>
      <c r="C148" s="28" t="s">
        <v>69</v>
      </c>
      <c r="D148" s="59">
        <v>3056</v>
      </c>
      <c r="E148" s="59"/>
      <c r="F148" s="59">
        <f>SUM(D148:E148)</f>
        <v>3056</v>
      </c>
    </row>
    <row r="149" spans="1:6" ht="15">
      <c r="A149" s="31"/>
      <c r="B149" s="35"/>
      <c r="C149" s="28"/>
      <c r="D149" s="59"/>
      <c r="E149" s="59"/>
      <c r="F149" s="59"/>
    </row>
    <row r="150" spans="1:6" ht="15">
      <c r="A150" s="43" t="s">
        <v>462</v>
      </c>
      <c r="B150" s="41" t="s">
        <v>75</v>
      </c>
      <c r="C150" s="27" t="s">
        <v>76</v>
      </c>
      <c r="D150" s="61"/>
      <c r="E150" s="61"/>
      <c r="F150" s="61"/>
    </row>
    <row r="151" spans="1:6" ht="14.25">
      <c r="A151" s="31"/>
      <c r="B151" s="35"/>
      <c r="C151" s="47" t="s">
        <v>66</v>
      </c>
      <c r="D151" s="58">
        <f>SUM(D152)</f>
        <v>2763</v>
      </c>
      <c r="E151" s="58">
        <f>SUM(E152)</f>
        <v>0</v>
      </c>
      <c r="F151" s="58">
        <f>SUM(D151:E151)</f>
        <v>2763</v>
      </c>
    </row>
    <row r="152" spans="1:6" ht="15">
      <c r="A152" s="31"/>
      <c r="B152" s="35"/>
      <c r="C152" s="28" t="s">
        <v>68</v>
      </c>
      <c r="D152" s="59">
        <f>SUM(D154)</f>
        <v>2763</v>
      </c>
      <c r="E152" s="59"/>
      <c r="F152" s="59">
        <f>SUM(D152:E152)</f>
        <v>2763</v>
      </c>
    </row>
    <row r="153" spans="1:6" ht="15">
      <c r="A153" s="31"/>
      <c r="B153" s="35"/>
      <c r="C153" s="28"/>
      <c r="D153" s="59"/>
      <c r="E153" s="59"/>
      <c r="F153" s="59"/>
    </row>
    <row r="154" spans="1:6" ht="14.25">
      <c r="A154" s="31"/>
      <c r="B154" s="35"/>
      <c r="C154" s="47" t="s">
        <v>67</v>
      </c>
      <c r="D154" s="58">
        <f>SUM(D155:D155)</f>
        <v>2763</v>
      </c>
      <c r="E154" s="58">
        <f>SUM(E155:E155)</f>
        <v>0</v>
      </c>
      <c r="F154" s="58">
        <f>SUM(D154:E154)</f>
        <v>2763</v>
      </c>
    </row>
    <row r="155" spans="1:6" ht="15">
      <c r="A155" s="31"/>
      <c r="B155" s="35"/>
      <c r="C155" s="28" t="s">
        <v>69</v>
      </c>
      <c r="D155" s="59">
        <f>2732+31</f>
        <v>2763</v>
      </c>
      <c r="E155" s="59"/>
      <c r="F155" s="59">
        <f>SUM(D155:E155)</f>
        <v>2763</v>
      </c>
    </row>
    <row r="156" spans="1:6" ht="15">
      <c r="A156" s="31"/>
      <c r="B156" s="35"/>
      <c r="C156" s="28"/>
      <c r="D156" s="59"/>
      <c r="E156" s="59"/>
      <c r="F156" s="59"/>
    </row>
    <row r="157" spans="1:6" ht="14.25">
      <c r="A157" s="32" t="s">
        <v>552</v>
      </c>
      <c r="B157" s="35"/>
      <c r="C157" s="47" t="s">
        <v>10</v>
      </c>
      <c r="D157" s="58">
        <f>SUM(D162)</f>
        <v>142</v>
      </c>
      <c r="E157" s="58"/>
      <c r="F157" s="58">
        <f>SUM(D157:E157)</f>
        <v>142</v>
      </c>
    </row>
    <row r="158" spans="1:6" ht="15">
      <c r="A158" s="32" t="s">
        <v>553</v>
      </c>
      <c r="B158" s="41" t="s">
        <v>174</v>
      </c>
      <c r="C158" s="27" t="s">
        <v>175</v>
      </c>
      <c r="D158" s="61"/>
      <c r="E158" s="61"/>
      <c r="F158" s="61"/>
    </row>
    <row r="159" spans="1:6" ht="14.25">
      <c r="A159" s="31"/>
      <c r="B159" s="35"/>
      <c r="C159" s="47" t="s">
        <v>66</v>
      </c>
      <c r="D159" s="58">
        <f>SUM(D160)</f>
        <v>142</v>
      </c>
      <c r="E159" s="58">
        <f>SUM(E160)</f>
        <v>0</v>
      </c>
      <c r="F159" s="58">
        <f>SUM(D159:E159)</f>
        <v>142</v>
      </c>
    </row>
    <row r="160" spans="1:6" ht="15">
      <c r="A160" s="31"/>
      <c r="B160" s="35"/>
      <c r="C160" s="28" t="s">
        <v>68</v>
      </c>
      <c r="D160" s="59">
        <f>SUM(D163)</f>
        <v>142</v>
      </c>
      <c r="E160" s="59"/>
      <c r="F160" s="59">
        <f>SUM(D160:E160)</f>
        <v>142</v>
      </c>
    </row>
    <row r="161" spans="1:6" ht="15">
      <c r="A161" s="31"/>
      <c r="B161" s="35"/>
      <c r="C161" s="28"/>
      <c r="D161" s="59"/>
      <c r="E161" s="59"/>
      <c r="F161" s="59"/>
    </row>
    <row r="162" spans="1:6" ht="14.25">
      <c r="A162" s="31"/>
      <c r="B162" s="35"/>
      <c r="C162" s="47" t="s">
        <v>67</v>
      </c>
      <c r="D162" s="58">
        <f>SUM(D163:D163)</f>
        <v>142</v>
      </c>
      <c r="E162" s="58">
        <f>SUM(E163:E163)</f>
        <v>0</v>
      </c>
      <c r="F162" s="58">
        <f>SUM(D162:E162)</f>
        <v>142</v>
      </c>
    </row>
    <row r="163" spans="1:6" ht="15">
      <c r="A163" s="31"/>
      <c r="B163" s="35"/>
      <c r="C163" s="28" t="s">
        <v>69</v>
      </c>
      <c r="D163" s="59">
        <v>142</v>
      </c>
      <c r="E163" s="59"/>
      <c r="F163" s="59">
        <f>SUM(D163:E163)</f>
        <v>142</v>
      </c>
    </row>
    <row r="164" spans="1:6" ht="15">
      <c r="A164" s="31"/>
      <c r="B164" s="35"/>
      <c r="C164" s="28"/>
      <c r="D164" s="59"/>
      <c r="E164" s="59"/>
      <c r="F164" s="59"/>
    </row>
    <row r="165" spans="1:6" ht="14.25">
      <c r="A165" s="25" t="s">
        <v>208</v>
      </c>
      <c r="B165" s="36"/>
      <c r="C165" s="47" t="s">
        <v>169</v>
      </c>
      <c r="D165" s="59"/>
      <c r="E165" s="59"/>
      <c r="F165" s="59"/>
    </row>
    <row r="166" spans="1:6" ht="14.25">
      <c r="A166" s="32"/>
      <c r="B166" s="35"/>
      <c r="C166" s="47" t="s">
        <v>66</v>
      </c>
      <c r="D166" s="58">
        <f>SUM(D171,D179,D189)</f>
        <v>4124</v>
      </c>
      <c r="E166" s="58">
        <f>SUM(E171,E179,E189)</f>
        <v>1200</v>
      </c>
      <c r="F166" s="58">
        <f>SUM(D166:E166)</f>
        <v>5324</v>
      </c>
    </row>
    <row r="167" spans="1:6" ht="14.25">
      <c r="A167" s="32"/>
      <c r="B167" s="35"/>
      <c r="C167" s="47" t="s">
        <v>67</v>
      </c>
      <c r="D167" s="58">
        <f>SUM(D168:D168)</f>
        <v>4124</v>
      </c>
      <c r="E167" s="58">
        <f>SUM(E168:E168)</f>
        <v>1200</v>
      </c>
      <c r="F167" s="58">
        <f>SUM(D167:E167)</f>
        <v>5324</v>
      </c>
    </row>
    <row r="168" spans="1:6" ht="15">
      <c r="A168" s="32"/>
      <c r="B168" s="35"/>
      <c r="C168" s="28" t="s">
        <v>62</v>
      </c>
      <c r="D168" s="59">
        <f>SUM(D175,D185,D193)</f>
        <v>4124</v>
      </c>
      <c r="E168" s="59">
        <f>SUM(E175,E185,E193)</f>
        <v>1200</v>
      </c>
      <c r="F168" s="58">
        <f>SUM(D168:E168)</f>
        <v>5324</v>
      </c>
    </row>
    <row r="169" spans="1:6" ht="14.25">
      <c r="A169" s="25" t="s">
        <v>291</v>
      </c>
      <c r="B169" s="35"/>
      <c r="C169" s="47" t="s">
        <v>8</v>
      </c>
      <c r="D169" s="58">
        <f>SUM(D174)</f>
        <v>2948</v>
      </c>
      <c r="E169" s="58">
        <f>SUM(E174)</f>
        <v>0</v>
      </c>
      <c r="F169" s="58">
        <f>SUM(D169:E169)</f>
        <v>2948</v>
      </c>
    </row>
    <row r="170" spans="1:6" ht="15">
      <c r="A170" s="42" t="s">
        <v>292</v>
      </c>
      <c r="B170" s="41" t="s">
        <v>74</v>
      </c>
      <c r="C170" s="27" t="s">
        <v>83</v>
      </c>
      <c r="D170" s="61"/>
      <c r="E170" s="61"/>
      <c r="F170" s="61"/>
    </row>
    <row r="171" spans="1:6" ht="14.25">
      <c r="A171" s="31"/>
      <c r="B171" s="35"/>
      <c r="C171" s="47" t="s">
        <v>66</v>
      </c>
      <c r="D171" s="58">
        <f>SUM(D172)</f>
        <v>2948</v>
      </c>
      <c r="E171" s="58">
        <f>SUM(E172)</f>
        <v>0</v>
      </c>
      <c r="F171" s="58">
        <f>SUM(D171:E171)</f>
        <v>2948</v>
      </c>
    </row>
    <row r="172" spans="1:6" ht="15">
      <c r="A172" s="31"/>
      <c r="B172" s="35"/>
      <c r="C172" s="28" t="s">
        <v>68</v>
      </c>
      <c r="D172" s="59">
        <f>SUM(D174)</f>
        <v>2948</v>
      </c>
      <c r="E172" s="59"/>
      <c r="F172" s="59">
        <f>SUM(D172:E172)</f>
        <v>2948</v>
      </c>
    </row>
    <row r="173" spans="1:6" ht="15">
      <c r="A173" s="31"/>
      <c r="B173" s="35"/>
      <c r="C173" s="28"/>
      <c r="D173" s="59"/>
      <c r="E173" s="59"/>
      <c r="F173" s="59"/>
    </row>
    <row r="174" spans="1:6" ht="14.25">
      <c r="A174" s="31"/>
      <c r="B174" s="35"/>
      <c r="C174" s="47" t="s">
        <v>67</v>
      </c>
      <c r="D174" s="58">
        <f>SUM(D175:D175)</f>
        <v>2948</v>
      </c>
      <c r="E174" s="58">
        <f>SUM(E175:E175)</f>
        <v>0</v>
      </c>
      <c r="F174" s="58">
        <f>SUM(D174:E174)</f>
        <v>2948</v>
      </c>
    </row>
    <row r="175" spans="1:6" ht="15">
      <c r="A175" s="31"/>
      <c r="B175" s="35"/>
      <c r="C175" s="28" t="s">
        <v>69</v>
      </c>
      <c r="D175" s="59">
        <v>2948</v>
      </c>
      <c r="E175" s="59"/>
      <c r="F175" s="59">
        <f>SUM(D175:E175)</f>
        <v>2948</v>
      </c>
    </row>
    <row r="176" spans="1:6" ht="15">
      <c r="A176" s="31"/>
      <c r="B176" s="35"/>
      <c r="C176" s="28"/>
      <c r="D176" s="59"/>
      <c r="E176" s="59"/>
      <c r="F176" s="59"/>
    </row>
    <row r="177" spans="1:6" ht="14.25">
      <c r="A177" s="25" t="s">
        <v>293</v>
      </c>
      <c r="B177" s="36"/>
      <c r="C177" s="47" t="s">
        <v>10</v>
      </c>
      <c r="D177" s="58">
        <f>SUM(D184)</f>
        <v>1019</v>
      </c>
      <c r="E177" s="58">
        <f>SUM(E184)</f>
        <v>1200</v>
      </c>
      <c r="F177" s="58">
        <f>SUM(D177:E177)</f>
        <v>2219</v>
      </c>
    </row>
    <row r="178" spans="1:6" ht="15">
      <c r="A178" s="42" t="s">
        <v>294</v>
      </c>
      <c r="B178" s="41" t="s">
        <v>158</v>
      </c>
      <c r="C178" s="27" t="s">
        <v>170</v>
      </c>
      <c r="D178" s="61"/>
      <c r="E178" s="61"/>
      <c r="F178" s="61"/>
    </row>
    <row r="179" spans="1:6" ht="14.25">
      <c r="A179" s="31"/>
      <c r="B179" s="35"/>
      <c r="C179" s="47" t="s">
        <v>66</v>
      </c>
      <c r="D179" s="58">
        <f>SUM(D180:D182)</f>
        <v>1019</v>
      </c>
      <c r="E179" s="58">
        <f>SUM(E180:E182)</f>
        <v>1200</v>
      </c>
      <c r="F179" s="58">
        <f>SUM(D179:E179)</f>
        <v>2219</v>
      </c>
    </row>
    <row r="180" spans="1:6" ht="15">
      <c r="A180" s="31"/>
      <c r="B180" s="35"/>
      <c r="C180" s="28" t="s">
        <v>68</v>
      </c>
      <c r="D180" s="59">
        <f>SUM(D184)</f>
        <v>1019</v>
      </c>
      <c r="E180" s="59"/>
      <c r="F180" s="59">
        <f>SUM(D180:E180)</f>
        <v>1019</v>
      </c>
    </row>
    <row r="181" spans="1:6" ht="15">
      <c r="A181" s="31"/>
      <c r="B181" s="35"/>
      <c r="C181" s="28" t="s">
        <v>663</v>
      </c>
      <c r="D181" s="59"/>
      <c r="E181" s="59">
        <v>1000</v>
      </c>
      <c r="F181" s="59">
        <f>SUM(D181:E181)</f>
        <v>1000</v>
      </c>
    </row>
    <row r="182" spans="1:6" ht="15">
      <c r="A182" s="31"/>
      <c r="B182" s="35"/>
      <c r="C182" s="28" t="s">
        <v>229</v>
      </c>
      <c r="D182" s="59"/>
      <c r="E182" s="59">
        <v>200</v>
      </c>
      <c r="F182" s="59">
        <f>SUM(D182:E182)</f>
        <v>200</v>
      </c>
    </row>
    <row r="183" spans="1:6" ht="15">
      <c r="A183" s="31"/>
      <c r="B183" s="35"/>
      <c r="C183" s="28"/>
      <c r="D183" s="59"/>
      <c r="E183" s="59"/>
      <c r="F183" s="59"/>
    </row>
    <row r="184" spans="1:6" ht="14.25">
      <c r="A184" s="31"/>
      <c r="B184" s="35"/>
      <c r="C184" s="47" t="s">
        <v>67</v>
      </c>
      <c r="D184" s="58">
        <f>SUM(D185:D185)</f>
        <v>1019</v>
      </c>
      <c r="E184" s="58">
        <f>SUM(E185:E185)</f>
        <v>1200</v>
      </c>
      <c r="F184" s="58">
        <f>SUM(D184:E184)</f>
        <v>2219</v>
      </c>
    </row>
    <row r="185" spans="1:6" ht="15">
      <c r="A185" s="31"/>
      <c r="B185" s="35"/>
      <c r="C185" s="28" t="s">
        <v>69</v>
      </c>
      <c r="D185" s="59">
        <v>1019</v>
      </c>
      <c r="E185" s="59">
        <v>1200</v>
      </c>
      <c r="F185" s="59">
        <f>SUM(D185:E185)</f>
        <v>2219</v>
      </c>
    </row>
    <row r="186" spans="1:6" ht="15">
      <c r="A186" s="31"/>
      <c r="B186" s="35"/>
      <c r="C186" s="28"/>
      <c r="D186" s="59"/>
      <c r="E186" s="59"/>
      <c r="F186" s="59"/>
    </row>
    <row r="187" spans="1:6" ht="14.25">
      <c r="A187" s="25" t="s">
        <v>463</v>
      </c>
      <c r="B187" s="36"/>
      <c r="C187" s="47" t="s">
        <v>536</v>
      </c>
      <c r="D187" s="58">
        <f>SUM(D192)</f>
        <v>157</v>
      </c>
      <c r="E187" s="58">
        <f>SUM(E192)</f>
        <v>0</v>
      </c>
      <c r="F187" s="58">
        <f>SUM(D187:E187)</f>
        <v>157</v>
      </c>
    </row>
    <row r="188" spans="1:6" ht="15">
      <c r="A188" s="42" t="s">
        <v>464</v>
      </c>
      <c r="B188" s="41" t="s">
        <v>116</v>
      </c>
      <c r="C188" s="27" t="s">
        <v>171</v>
      </c>
      <c r="D188" s="61"/>
      <c r="E188" s="61"/>
      <c r="F188" s="61"/>
    </row>
    <row r="189" spans="1:6" ht="14.25">
      <c r="A189" s="31"/>
      <c r="B189" s="35"/>
      <c r="C189" s="47" t="s">
        <v>66</v>
      </c>
      <c r="D189" s="58">
        <f>SUM(D190:D190)</f>
        <v>157</v>
      </c>
      <c r="E189" s="58">
        <f>SUM(E190:E190)</f>
        <v>0</v>
      </c>
      <c r="F189" s="58">
        <f>SUM(D189:E189)</f>
        <v>157</v>
      </c>
    </row>
    <row r="190" spans="1:6" ht="15">
      <c r="A190" s="31"/>
      <c r="B190" s="35"/>
      <c r="C190" s="28" t="s">
        <v>68</v>
      </c>
      <c r="D190" s="59">
        <f>SUM(D192)</f>
        <v>157</v>
      </c>
      <c r="E190" s="59"/>
      <c r="F190" s="59">
        <f>SUM(D190:E190)</f>
        <v>157</v>
      </c>
    </row>
    <row r="191" spans="1:6" ht="15">
      <c r="A191" s="31"/>
      <c r="B191" s="35"/>
      <c r="C191" s="28"/>
      <c r="D191" s="59"/>
      <c r="E191" s="59"/>
      <c r="F191" s="59"/>
    </row>
    <row r="192" spans="1:6" ht="14.25">
      <c r="A192" s="31"/>
      <c r="B192" s="35"/>
      <c r="C192" s="47" t="s">
        <v>67</v>
      </c>
      <c r="D192" s="58">
        <f>SUM(D193:D193)</f>
        <v>157</v>
      </c>
      <c r="E192" s="58">
        <f>SUM(E193:E193)</f>
        <v>0</v>
      </c>
      <c r="F192" s="58">
        <f>SUM(D192:E192)</f>
        <v>157</v>
      </c>
    </row>
    <row r="193" spans="1:6" ht="15">
      <c r="A193" s="31"/>
      <c r="B193" s="35"/>
      <c r="C193" s="28" t="s">
        <v>69</v>
      </c>
      <c r="D193" s="59">
        <v>157</v>
      </c>
      <c r="E193" s="59"/>
      <c r="F193" s="59">
        <f>SUM(D193:E193)</f>
        <v>157</v>
      </c>
    </row>
    <row r="194" spans="1:6" ht="15">
      <c r="A194" s="31"/>
      <c r="B194" s="35"/>
      <c r="C194" s="28"/>
      <c r="D194" s="59"/>
      <c r="E194" s="59"/>
      <c r="F194" s="59"/>
    </row>
    <row r="195" spans="1:6" ht="14.25">
      <c r="A195" s="25" t="s">
        <v>209</v>
      </c>
      <c r="B195" s="36"/>
      <c r="C195" s="47" t="s">
        <v>95</v>
      </c>
      <c r="D195" s="59"/>
      <c r="E195" s="59"/>
      <c r="F195" s="59"/>
    </row>
    <row r="196" spans="1:6" ht="14.25">
      <c r="A196" s="32"/>
      <c r="B196" s="35"/>
      <c r="C196" s="47" t="s">
        <v>66</v>
      </c>
      <c r="D196" s="58">
        <f>SUM(D202,D209,D218,D225,D233,D243,D254,D265,D275,D287,D297)</f>
        <v>669653</v>
      </c>
      <c r="E196" s="58">
        <f>SUM(E202,E209,E218,E225,E233,E243,E254,E265,E275,E287,E297)</f>
        <v>88513</v>
      </c>
      <c r="F196" s="58">
        <f>SUM(D196:E196)</f>
        <v>758166</v>
      </c>
    </row>
    <row r="197" spans="1:6" ht="14.25">
      <c r="A197" s="32"/>
      <c r="B197" s="35"/>
      <c r="C197" s="47" t="s">
        <v>67</v>
      </c>
      <c r="D197" s="58">
        <f>SUM(D198:D199)</f>
        <v>669653</v>
      </c>
      <c r="E197" s="58">
        <f>SUM(E198:E199)</f>
        <v>88513</v>
      </c>
      <c r="F197" s="58">
        <f>SUM(D197:E197)</f>
        <v>758166</v>
      </c>
    </row>
    <row r="198" spans="1:6" ht="15">
      <c r="A198" s="32"/>
      <c r="B198" s="35"/>
      <c r="C198" s="28" t="s">
        <v>62</v>
      </c>
      <c r="D198" s="59">
        <f>SUM(D206,D213,D222,D229,D239,D251,D262,D272,D283,D294,D302)</f>
        <v>644604</v>
      </c>
      <c r="E198" s="59">
        <f>SUM(E206,E213,E222,E229,E239,E251,E262,E272,E283,E294,E302)</f>
        <v>51899</v>
      </c>
      <c r="F198" s="59">
        <f>SUM(D198:E198)</f>
        <v>696503</v>
      </c>
    </row>
    <row r="199" spans="1:6" ht="15">
      <c r="A199" s="32"/>
      <c r="B199" s="35"/>
      <c r="C199" s="28" t="s">
        <v>70</v>
      </c>
      <c r="D199" s="59">
        <f>SUM(D214,D240,D284)</f>
        <v>25049</v>
      </c>
      <c r="E199" s="59">
        <f>SUM(E214,E240,E284)</f>
        <v>36614</v>
      </c>
      <c r="F199" s="59">
        <f>SUM(D199:E199)</f>
        <v>61663</v>
      </c>
    </row>
    <row r="200" spans="1:6" ht="14.25">
      <c r="A200" s="25" t="s">
        <v>296</v>
      </c>
      <c r="B200" s="35"/>
      <c r="C200" s="47" t="s">
        <v>8</v>
      </c>
      <c r="D200" s="58">
        <f>SUM(D205,D212)</f>
        <v>15898</v>
      </c>
      <c r="E200" s="58">
        <f>SUM(E205)</f>
        <v>0</v>
      </c>
      <c r="F200" s="58">
        <f>SUM(D200:E200)</f>
        <v>15898</v>
      </c>
    </row>
    <row r="201" spans="1:7" ht="15">
      <c r="A201" s="42" t="s">
        <v>297</v>
      </c>
      <c r="B201" s="41" t="s">
        <v>74</v>
      </c>
      <c r="C201" s="27" t="s">
        <v>83</v>
      </c>
      <c r="D201" s="61"/>
      <c r="E201" s="61"/>
      <c r="F201" s="61"/>
      <c r="G201" s="5"/>
    </row>
    <row r="202" spans="1:7" ht="14.25">
      <c r="A202" s="31"/>
      <c r="B202" s="35"/>
      <c r="C202" s="47" t="s">
        <v>66</v>
      </c>
      <c r="D202" s="58">
        <f>SUM(D203:D203)</f>
        <v>8100</v>
      </c>
      <c r="E202" s="58">
        <f>SUM(E203:E203)</f>
        <v>0</v>
      </c>
      <c r="F202" s="58">
        <f>SUM(D202:E202)</f>
        <v>8100</v>
      </c>
      <c r="G202" s="2"/>
    </row>
    <row r="203" spans="1:6" ht="15">
      <c r="A203" s="31"/>
      <c r="B203" s="35"/>
      <c r="C203" s="28" t="s">
        <v>68</v>
      </c>
      <c r="D203" s="59">
        <f>SUM(D205)</f>
        <v>8100</v>
      </c>
      <c r="E203" s="59"/>
      <c r="F203" s="59">
        <f>SUM(D203:E203)</f>
        <v>8100</v>
      </c>
    </row>
    <row r="204" spans="1:6" ht="15">
      <c r="A204" s="31"/>
      <c r="B204" s="35"/>
      <c r="C204" s="28"/>
      <c r="D204" s="59"/>
      <c r="E204" s="59"/>
      <c r="F204" s="59"/>
    </row>
    <row r="205" spans="1:7" ht="14.25">
      <c r="A205" s="31"/>
      <c r="B205" s="35"/>
      <c r="C205" s="47" t="s">
        <v>67</v>
      </c>
      <c r="D205" s="58">
        <f>SUM(D206:D206)</f>
        <v>8100</v>
      </c>
      <c r="E205" s="58">
        <f>SUM(E206:E206)</f>
        <v>0</v>
      </c>
      <c r="F205" s="58">
        <f>SUM(D205:E205)</f>
        <v>8100</v>
      </c>
      <c r="G205" s="2"/>
    </row>
    <row r="206" spans="1:6" ht="15">
      <c r="A206" s="31"/>
      <c r="B206" s="35"/>
      <c r="C206" s="28" t="s">
        <v>69</v>
      </c>
      <c r="D206" s="59">
        <f>8297-197</f>
        <v>8100</v>
      </c>
      <c r="E206" s="59"/>
      <c r="F206" s="59">
        <f>SUM(D206:E206)</f>
        <v>8100</v>
      </c>
    </row>
    <row r="207" spans="1:6" ht="15">
      <c r="A207" s="31"/>
      <c r="B207" s="35"/>
      <c r="C207" s="28"/>
      <c r="D207" s="59"/>
      <c r="E207" s="59"/>
      <c r="F207" s="59"/>
    </row>
    <row r="208" spans="1:6" ht="15">
      <c r="A208" s="42" t="s">
        <v>656</v>
      </c>
      <c r="B208" s="41" t="s">
        <v>151</v>
      </c>
      <c r="C208" s="27" t="s">
        <v>152</v>
      </c>
      <c r="D208" s="59"/>
      <c r="E208" s="59"/>
      <c r="F208" s="59"/>
    </row>
    <row r="209" spans="1:6" ht="14.25">
      <c r="A209" s="31"/>
      <c r="B209" s="35"/>
      <c r="C209" s="47" t="s">
        <v>66</v>
      </c>
      <c r="D209" s="58">
        <f>SUM(D210)</f>
        <v>7798</v>
      </c>
      <c r="E209" s="58"/>
      <c r="F209" s="58">
        <f aca="true" t="shared" si="0" ref="F209:F214">SUM(D209:E209)</f>
        <v>7798</v>
      </c>
    </row>
    <row r="210" spans="1:6" ht="15">
      <c r="A210" s="31"/>
      <c r="B210" s="35"/>
      <c r="C210" s="28" t="s">
        <v>68</v>
      </c>
      <c r="D210" s="59">
        <f>SUM(D212)</f>
        <v>7798</v>
      </c>
      <c r="E210" s="59">
        <f>SUM(E212)</f>
        <v>0</v>
      </c>
      <c r="F210" s="59">
        <f t="shared" si="0"/>
        <v>7798</v>
      </c>
    </row>
    <row r="211" spans="1:6" ht="15">
      <c r="A211" s="31"/>
      <c r="B211" s="35"/>
      <c r="C211" s="28"/>
      <c r="D211" s="59"/>
      <c r="E211" s="59"/>
      <c r="F211" s="59">
        <f t="shared" si="0"/>
        <v>0</v>
      </c>
    </row>
    <row r="212" spans="1:6" ht="14.25">
      <c r="A212" s="31"/>
      <c r="B212" s="35"/>
      <c r="C212" s="47" t="s">
        <v>67</v>
      </c>
      <c r="D212" s="58">
        <f>SUM(D213:D214)</f>
        <v>7798</v>
      </c>
      <c r="E212" s="58">
        <f>SUM(E213:E214)</f>
        <v>0</v>
      </c>
      <c r="F212" s="58">
        <f t="shared" si="0"/>
        <v>7798</v>
      </c>
    </row>
    <row r="213" spans="1:6" ht="15">
      <c r="A213" s="31"/>
      <c r="B213" s="35"/>
      <c r="C213" s="28" t="s">
        <v>69</v>
      </c>
      <c r="D213" s="59">
        <v>4349</v>
      </c>
      <c r="E213" s="59"/>
      <c r="F213" s="59">
        <f t="shared" si="0"/>
        <v>4349</v>
      </c>
    </row>
    <row r="214" spans="1:6" ht="15">
      <c r="A214" s="31"/>
      <c r="B214" s="35"/>
      <c r="C214" s="28" t="s">
        <v>657</v>
      </c>
      <c r="D214" s="59">
        <v>3449</v>
      </c>
      <c r="E214" s="59"/>
      <c r="F214" s="59">
        <f t="shared" si="0"/>
        <v>3449</v>
      </c>
    </row>
    <row r="215" spans="1:6" ht="15">
      <c r="A215" s="31"/>
      <c r="B215" s="35"/>
      <c r="C215" s="28"/>
      <c r="D215" s="59"/>
      <c r="E215" s="59"/>
      <c r="F215" s="59"/>
    </row>
    <row r="216" spans="1:6" ht="14.25">
      <c r="A216" s="25" t="s">
        <v>298</v>
      </c>
      <c r="B216" s="36"/>
      <c r="C216" s="47" t="s">
        <v>536</v>
      </c>
      <c r="D216" s="58">
        <f>SUM(D221,D228)</f>
        <v>1045</v>
      </c>
      <c r="E216" s="58">
        <f>SUM(E221,E228)</f>
        <v>525</v>
      </c>
      <c r="F216" s="58">
        <f>SUM(D216:E216)</f>
        <v>1570</v>
      </c>
    </row>
    <row r="217" spans="1:6" ht="30">
      <c r="A217" s="42" t="s">
        <v>299</v>
      </c>
      <c r="B217" s="41" t="s">
        <v>100</v>
      </c>
      <c r="C217" s="27" t="s">
        <v>533</v>
      </c>
      <c r="D217" s="61"/>
      <c r="E217" s="61"/>
      <c r="F217" s="61"/>
    </row>
    <row r="218" spans="1:6" ht="14.25">
      <c r="A218" s="31"/>
      <c r="B218" s="35"/>
      <c r="C218" s="47" t="s">
        <v>66</v>
      </c>
      <c r="D218" s="58">
        <f>SUM(D219:D219)</f>
        <v>1045</v>
      </c>
      <c r="E218" s="58">
        <f>SUM(E219:E219)</f>
        <v>0</v>
      </c>
      <c r="F218" s="58">
        <f>SUM(D218:E218)</f>
        <v>1045</v>
      </c>
    </row>
    <row r="219" spans="1:6" ht="15">
      <c r="A219" s="31"/>
      <c r="B219" s="35"/>
      <c r="C219" s="28" t="s">
        <v>68</v>
      </c>
      <c r="D219" s="59">
        <f>SUM(D221)</f>
        <v>1045</v>
      </c>
      <c r="E219" s="59"/>
      <c r="F219" s="59">
        <f>SUM(D219:E219)</f>
        <v>1045</v>
      </c>
    </row>
    <row r="220" spans="1:6" ht="15">
      <c r="A220" s="31"/>
      <c r="B220" s="35"/>
      <c r="C220" s="28"/>
      <c r="D220" s="59"/>
      <c r="E220" s="59"/>
      <c r="F220" s="59"/>
    </row>
    <row r="221" spans="1:6" ht="14.25">
      <c r="A221" s="31"/>
      <c r="B221" s="35"/>
      <c r="C221" s="47" t="s">
        <v>67</v>
      </c>
      <c r="D221" s="58">
        <f>SUM(D222:D222)</f>
        <v>1045</v>
      </c>
      <c r="E221" s="58">
        <f>SUM(E222:E222)</f>
        <v>0</v>
      </c>
      <c r="F221" s="58">
        <f>SUM(D221:E221)</f>
        <v>1045</v>
      </c>
    </row>
    <row r="222" spans="1:6" ht="15">
      <c r="A222" s="31"/>
      <c r="B222" s="35"/>
      <c r="C222" s="28" t="s">
        <v>69</v>
      </c>
      <c r="D222" s="59">
        <v>1045</v>
      </c>
      <c r="E222" s="59"/>
      <c r="F222" s="59">
        <f>SUM(D222:E222)</f>
        <v>1045</v>
      </c>
    </row>
    <row r="223" spans="1:6" ht="14.25">
      <c r="A223" s="25"/>
      <c r="B223" s="36"/>
      <c r="C223" s="47"/>
      <c r="D223" s="58"/>
      <c r="E223" s="58"/>
      <c r="F223" s="58"/>
    </row>
    <row r="224" spans="1:6" ht="30">
      <c r="A224" s="42" t="s">
        <v>532</v>
      </c>
      <c r="B224" s="41" t="s">
        <v>85</v>
      </c>
      <c r="C224" s="27" t="s">
        <v>86</v>
      </c>
      <c r="D224" s="61"/>
      <c r="E224" s="61"/>
      <c r="F224" s="61"/>
    </row>
    <row r="225" spans="1:6" ht="14.25">
      <c r="A225" s="31"/>
      <c r="B225" s="35"/>
      <c r="C225" s="47" t="s">
        <v>66</v>
      </c>
      <c r="D225" s="58">
        <f>SUM(D226:D226)</f>
        <v>0</v>
      </c>
      <c r="E225" s="58">
        <f>SUM(E226:E226)</f>
        <v>525</v>
      </c>
      <c r="F225" s="58">
        <f>SUM(D225:E225)</f>
        <v>525</v>
      </c>
    </row>
    <row r="226" spans="1:6" ht="15">
      <c r="A226" s="31"/>
      <c r="B226" s="35"/>
      <c r="C226" s="28" t="s">
        <v>223</v>
      </c>
      <c r="D226" s="59"/>
      <c r="E226" s="59">
        <f>SUM(E228)</f>
        <v>525</v>
      </c>
      <c r="F226" s="59">
        <f>SUM(D226:E226)</f>
        <v>525</v>
      </c>
    </row>
    <row r="227" spans="1:6" ht="15">
      <c r="A227" s="31"/>
      <c r="B227" s="35"/>
      <c r="C227" s="28"/>
      <c r="D227" s="59"/>
      <c r="E227" s="59"/>
      <c r="F227" s="59"/>
    </row>
    <row r="228" spans="1:6" ht="14.25">
      <c r="A228" s="31"/>
      <c r="B228" s="35"/>
      <c r="C228" s="47" t="s">
        <v>67</v>
      </c>
      <c r="D228" s="58">
        <f>SUM(D229:D229)</f>
        <v>0</v>
      </c>
      <c r="E228" s="58">
        <f>SUM(E229:E229)</f>
        <v>525</v>
      </c>
      <c r="F228" s="58">
        <f>SUM(D228:E228)</f>
        <v>525</v>
      </c>
    </row>
    <row r="229" spans="1:6" ht="15">
      <c r="A229" s="31"/>
      <c r="B229" s="35"/>
      <c r="C229" s="28" t="s">
        <v>69</v>
      </c>
      <c r="D229" s="59"/>
      <c r="E229" s="59">
        <v>525</v>
      </c>
      <c r="F229" s="59">
        <f>SUM(D229:E229)</f>
        <v>525</v>
      </c>
    </row>
    <row r="230" spans="1:6" ht="15">
      <c r="A230" s="31"/>
      <c r="B230" s="35"/>
      <c r="C230" s="28"/>
      <c r="D230" s="59"/>
      <c r="E230" s="59"/>
      <c r="F230" s="59"/>
    </row>
    <row r="231" spans="1:6" ht="14.25">
      <c r="A231" s="25" t="s">
        <v>465</v>
      </c>
      <c r="B231" s="36"/>
      <c r="C231" s="47" t="s">
        <v>14</v>
      </c>
      <c r="D231" s="58">
        <f>SUM(D238,D250,D261,D271,D282,D293,D301)</f>
        <v>652710</v>
      </c>
      <c r="E231" s="58">
        <f>SUM(E238,E250,E261,E271,E282,E293,E301)</f>
        <v>87988</v>
      </c>
      <c r="F231" s="58">
        <f>SUM(D231:E231)</f>
        <v>740698</v>
      </c>
    </row>
    <row r="232" spans="1:6" ht="15">
      <c r="A232" s="42" t="s">
        <v>466</v>
      </c>
      <c r="B232" s="41" t="s">
        <v>78</v>
      </c>
      <c r="C232" s="27" t="s">
        <v>236</v>
      </c>
      <c r="D232" s="61"/>
      <c r="E232" s="61"/>
      <c r="F232" s="61"/>
    </row>
    <row r="233" spans="1:6" ht="14.25">
      <c r="A233" s="31"/>
      <c r="B233" s="35"/>
      <c r="C233" s="47" t="s">
        <v>66</v>
      </c>
      <c r="D233" s="58">
        <f>SUM(D234,D236:D236)</f>
        <v>191807</v>
      </c>
      <c r="E233" s="58">
        <f>SUM(E234,E236:E236)</f>
        <v>17788</v>
      </c>
      <c r="F233" s="58">
        <f>SUM(D233:E233)</f>
        <v>209595</v>
      </c>
    </row>
    <row r="234" spans="1:6" ht="15">
      <c r="A234" s="31"/>
      <c r="B234" s="35"/>
      <c r="C234" s="28" t="s">
        <v>68</v>
      </c>
      <c r="D234" s="59">
        <f>SUM(D238)</f>
        <v>191807</v>
      </c>
      <c r="E234" s="59"/>
      <c r="F234" s="59">
        <f>SUM(D234:E234)</f>
        <v>191807</v>
      </c>
    </row>
    <row r="235" spans="1:6" ht="15">
      <c r="A235" s="31"/>
      <c r="B235" s="35"/>
      <c r="C235" s="28" t="s">
        <v>417</v>
      </c>
      <c r="D235" s="59">
        <v>1098</v>
      </c>
      <c r="E235" s="59"/>
      <c r="F235" s="59">
        <f>SUM(D235:E235)</f>
        <v>1098</v>
      </c>
    </row>
    <row r="236" spans="1:6" ht="15">
      <c r="A236" s="31"/>
      <c r="B236" s="35"/>
      <c r="C236" s="28" t="s">
        <v>223</v>
      </c>
      <c r="D236" s="59"/>
      <c r="E236" s="59">
        <v>17788</v>
      </c>
      <c r="F236" s="59">
        <f>SUM(D236:E236)</f>
        <v>17788</v>
      </c>
    </row>
    <row r="237" spans="1:6" ht="15">
      <c r="A237" s="31"/>
      <c r="B237" s="35"/>
      <c r="C237" s="28"/>
      <c r="D237" s="59"/>
      <c r="E237" s="59"/>
      <c r="F237" s="59"/>
    </row>
    <row r="238" spans="1:6" ht="14.25">
      <c r="A238" s="31"/>
      <c r="B238" s="35"/>
      <c r="C238" s="47" t="s">
        <v>67</v>
      </c>
      <c r="D238" s="58">
        <f>SUM(D239:D240)</f>
        <v>191807</v>
      </c>
      <c r="E238" s="58">
        <f>SUM(E239:E240)</f>
        <v>17788</v>
      </c>
      <c r="F238" s="58">
        <f>SUM(D238:E238)</f>
        <v>209595</v>
      </c>
    </row>
    <row r="239" spans="1:6" ht="15">
      <c r="A239" s="31"/>
      <c r="B239" s="35"/>
      <c r="C239" s="28" t="s">
        <v>69</v>
      </c>
      <c r="D239" s="59">
        <v>188537</v>
      </c>
      <c r="E239" s="59">
        <v>17788</v>
      </c>
      <c r="F239" s="59">
        <f>SUM(D239:E239)</f>
        <v>206325</v>
      </c>
    </row>
    <row r="240" spans="1:6" ht="15">
      <c r="A240" s="31"/>
      <c r="B240" s="35"/>
      <c r="C240" s="28" t="s">
        <v>71</v>
      </c>
      <c r="D240" s="59">
        <v>3270</v>
      </c>
      <c r="E240" s="59"/>
      <c r="F240" s="59">
        <f>SUM(D240:E240)</f>
        <v>3270</v>
      </c>
    </row>
    <row r="241" spans="1:6" ht="15">
      <c r="A241" s="31"/>
      <c r="B241" s="35"/>
      <c r="C241" s="28"/>
      <c r="D241" s="59"/>
      <c r="E241" s="59"/>
      <c r="F241" s="59"/>
    </row>
    <row r="242" spans="1:6" ht="15">
      <c r="A242" s="43" t="s">
        <v>467</v>
      </c>
      <c r="B242" s="41" t="s">
        <v>87</v>
      </c>
      <c r="C242" s="27" t="s">
        <v>432</v>
      </c>
      <c r="D242" s="61"/>
      <c r="E242" s="61"/>
      <c r="F242" s="61"/>
    </row>
    <row r="243" spans="1:6" ht="14.25">
      <c r="A243" s="31"/>
      <c r="B243" s="35"/>
      <c r="C243" s="47" t="s">
        <v>66</v>
      </c>
      <c r="D243" s="58">
        <f>SUM(D244)</f>
        <v>40104</v>
      </c>
      <c r="E243" s="58">
        <f>SUM(E244:E248)</f>
        <v>320</v>
      </c>
      <c r="F243" s="58">
        <f aca="true" t="shared" si="1" ref="F243:F248">SUM(D243:E243)</f>
        <v>40424</v>
      </c>
    </row>
    <row r="244" spans="1:6" ht="15">
      <c r="A244" s="31"/>
      <c r="B244" s="35"/>
      <c r="C244" s="28" t="s">
        <v>68</v>
      </c>
      <c r="D244" s="59">
        <f>SUM(D250)</f>
        <v>40104</v>
      </c>
      <c r="E244" s="59"/>
      <c r="F244" s="59">
        <f t="shared" si="1"/>
        <v>40104</v>
      </c>
    </row>
    <row r="245" spans="1:6" ht="15">
      <c r="A245" s="31"/>
      <c r="B245" s="35"/>
      <c r="C245" s="28" t="s">
        <v>417</v>
      </c>
      <c r="D245" s="59">
        <v>30669</v>
      </c>
      <c r="E245" s="59"/>
      <c r="F245" s="59">
        <f t="shared" si="1"/>
        <v>30669</v>
      </c>
    </row>
    <row r="246" spans="1:6" ht="15">
      <c r="A246" s="31"/>
      <c r="B246" s="35"/>
      <c r="C246" s="28" t="s">
        <v>304</v>
      </c>
      <c r="D246" s="59"/>
      <c r="E246" s="59">
        <v>38</v>
      </c>
      <c r="F246" s="59">
        <f t="shared" si="1"/>
        <v>38</v>
      </c>
    </row>
    <row r="247" spans="1:6" ht="15">
      <c r="A247" s="31"/>
      <c r="B247" s="35"/>
      <c r="C247" s="28" t="s">
        <v>223</v>
      </c>
      <c r="D247" s="59"/>
      <c r="E247" s="59">
        <v>17</v>
      </c>
      <c r="F247" s="59">
        <f t="shared" si="1"/>
        <v>17</v>
      </c>
    </row>
    <row r="248" spans="1:6" ht="15">
      <c r="A248" s="31"/>
      <c r="B248" s="35"/>
      <c r="C248" s="28" t="s">
        <v>224</v>
      </c>
      <c r="D248" s="59"/>
      <c r="E248" s="59">
        <v>265</v>
      </c>
      <c r="F248" s="59">
        <f t="shared" si="1"/>
        <v>265</v>
      </c>
    </row>
    <row r="249" spans="1:6" ht="15">
      <c r="A249" s="31"/>
      <c r="B249" s="35"/>
      <c r="C249" s="28"/>
      <c r="D249" s="59"/>
      <c r="E249" s="59"/>
      <c r="F249" s="59"/>
    </row>
    <row r="250" spans="1:6" ht="14.25">
      <c r="A250" s="31"/>
      <c r="B250" s="35"/>
      <c r="C250" s="47" t="s">
        <v>67</v>
      </c>
      <c r="D250" s="58">
        <f>SUM(D251:D251)</f>
        <v>40104</v>
      </c>
      <c r="E250" s="58">
        <f>SUM(E251:E251)</f>
        <v>320</v>
      </c>
      <c r="F250" s="58">
        <f>SUM(D250:E250)</f>
        <v>40424</v>
      </c>
    </row>
    <row r="251" spans="1:6" ht="15">
      <c r="A251" s="31"/>
      <c r="B251" s="35"/>
      <c r="C251" s="28" t="s">
        <v>69</v>
      </c>
      <c r="D251" s="59">
        <v>40104</v>
      </c>
      <c r="E251" s="59">
        <v>320</v>
      </c>
      <c r="F251" s="59">
        <f>SUM(D251:E251)</f>
        <v>40424</v>
      </c>
    </row>
    <row r="252" spans="1:6" ht="15">
      <c r="A252" s="31"/>
      <c r="B252" s="35"/>
      <c r="C252" s="28"/>
      <c r="D252" s="59"/>
      <c r="E252" s="59"/>
      <c r="F252" s="59"/>
    </row>
    <row r="253" spans="1:6" ht="15">
      <c r="A253" s="42" t="s">
        <v>468</v>
      </c>
      <c r="B253" s="41" t="s">
        <v>79</v>
      </c>
      <c r="C253" s="27" t="s">
        <v>80</v>
      </c>
      <c r="D253" s="61"/>
      <c r="E253" s="61"/>
      <c r="F253" s="61"/>
    </row>
    <row r="254" spans="1:6" ht="14.25">
      <c r="A254" s="31"/>
      <c r="B254" s="35"/>
      <c r="C254" s="47" t="s">
        <v>66</v>
      </c>
      <c r="D254" s="58">
        <f>SUM(D255,D258:D259)</f>
        <v>283013</v>
      </c>
      <c r="E254" s="58">
        <f>SUM(E255:E259)</f>
        <v>4453</v>
      </c>
      <c r="F254" s="58">
        <f aca="true" t="shared" si="2" ref="F254:F259">SUM(D254:E254)</f>
        <v>287466</v>
      </c>
    </row>
    <row r="255" spans="1:6" ht="15">
      <c r="A255" s="31"/>
      <c r="B255" s="35"/>
      <c r="C255" s="28" t="s">
        <v>68</v>
      </c>
      <c r="D255" s="59">
        <f>SUM(D261)</f>
        <v>283013</v>
      </c>
      <c r="E255" s="59"/>
      <c r="F255" s="59">
        <f t="shared" si="2"/>
        <v>283013</v>
      </c>
    </row>
    <row r="256" spans="1:6" ht="15">
      <c r="A256" s="31"/>
      <c r="B256" s="35"/>
      <c r="C256" s="28" t="s">
        <v>417</v>
      </c>
      <c r="D256" s="59">
        <f>203142-1916</f>
        <v>201226</v>
      </c>
      <c r="E256" s="59"/>
      <c r="F256" s="59">
        <f t="shared" si="2"/>
        <v>201226</v>
      </c>
    </row>
    <row r="257" spans="1:6" ht="15">
      <c r="A257" s="31"/>
      <c r="B257" s="35"/>
      <c r="C257" s="28" t="s">
        <v>663</v>
      </c>
      <c r="D257" s="59"/>
      <c r="E257" s="59">
        <v>772</v>
      </c>
      <c r="F257" s="59">
        <f t="shared" si="2"/>
        <v>772</v>
      </c>
    </row>
    <row r="258" spans="1:6" ht="15">
      <c r="A258" s="31"/>
      <c r="B258" s="35"/>
      <c r="C258" s="28" t="s">
        <v>223</v>
      </c>
      <c r="D258" s="59"/>
      <c r="E258" s="59">
        <v>1908</v>
      </c>
      <c r="F258" s="59">
        <f t="shared" si="2"/>
        <v>1908</v>
      </c>
    </row>
    <row r="259" spans="1:6" ht="15">
      <c r="A259" s="31"/>
      <c r="B259" s="35"/>
      <c r="C259" s="28" t="s">
        <v>224</v>
      </c>
      <c r="D259" s="59"/>
      <c r="E259" s="59">
        <v>1773</v>
      </c>
      <c r="F259" s="59">
        <f t="shared" si="2"/>
        <v>1773</v>
      </c>
    </row>
    <row r="260" spans="1:6" ht="15">
      <c r="A260" s="31"/>
      <c r="B260" s="35"/>
      <c r="C260" s="28"/>
      <c r="D260" s="59"/>
      <c r="E260" s="59"/>
      <c r="F260" s="59"/>
    </row>
    <row r="261" spans="1:6" ht="14.25">
      <c r="A261" s="31"/>
      <c r="B261" s="35"/>
      <c r="C261" s="47" t="s">
        <v>67</v>
      </c>
      <c r="D261" s="58">
        <f>SUM(D262:D262)</f>
        <v>283013</v>
      </c>
      <c r="E261" s="58">
        <f>SUM(E262:E262)</f>
        <v>4453</v>
      </c>
      <c r="F261" s="58">
        <f>SUM(D261:E261)</f>
        <v>287466</v>
      </c>
    </row>
    <row r="262" spans="1:6" ht="15">
      <c r="A262" s="31"/>
      <c r="B262" s="35"/>
      <c r="C262" s="28" t="s">
        <v>69</v>
      </c>
      <c r="D262" s="59">
        <f>284929-1916</f>
        <v>283013</v>
      </c>
      <c r="E262" s="59">
        <v>4453</v>
      </c>
      <c r="F262" s="59">
        <f>SUM(D262:E262)</f>
        <v>287466</v>
      </c>
    </row>
    <row r="263" spans="1:6" ht="15">
      <c r="A263" s="31"/>
      <c r="B263" s="35"/>
      <c r="C263" s="28"/>
      <c r="D263" s="59"/>
      <c r="E263" s="59"/>
      <c r="F263" s="59"/>
    </row>
    <row r="264" spans="1:6" ht="15">
      <c r="A264" s="42" t="s">
        <v>469</v>
      </c>
      <c r="B264" s="41" t="s">
        <v>88</v>
      </c>
      <c r="C264" s="27" t="s">
        <v>89</v>
      </c>
      <c r="D264" s="61"/>
      <c r="E264" s="61"/>
      <c r="F264" s="61"/>
    </row>
    <row r="265" spans="1:6" ht="14.25">
      <c r="A265" s="31"/>
      <c r="B265" s="35"/>
      <c r="C265" s="47" t="s">
        <v>66</v>
      </c>
      <c r="D265" s="58">
        <f>SUM(D266,D269:D269)</f>
        <v>10739</v>
      </c>
      <c r="E265" s="58">
        <f>SUM(E266:E269)</f>
        <v>105</v>
      </c>
      <c r="F265" s="58">
        <f>SUM(D265:E265)</f>
        <v>10844</v>
      </c>
    </row>
    <row r="266" spans="1:6" ht="15">
      <c r="A266" s="31"/>
      <c r="B266" s="35"/>
      <c r="C266" s="28" t="s">
        <v>68</v>
      </c>
      <c r="D266" s="59">
        <f>SUM(D271)</f>
        <v>10739</v>
      </c>
      <c r="E266" s="59"/>
      <c r="F266" s="59">
        <f>SUM(D266:E266)</f>
        <v>10739</v>
      </c>
    </row>
    <row r="267" spans="1:6" ht="15">
      <c r="A267" s="31"/>
      <c r="B267" s="35"/>
      <c r="C267" s="28" t="s">
        <v>417</v>
      </c>
      <c r="D267" s="59">
        <f>7672+677</f>
        <v>8349</v>
      </c>
      <c r="E267" s="59"/>
      <c r="F267" s="59">
        <f>SUM(D267:E267)</f>
        <v>8349</v>
      </c>
    </row>
    <row r="268" spans="1:6" ht="15">
      <c r="A268" s="31"/>
      <c r="B268" s="35"/>
      <c r="C268" s="28" t="s">
        <v>223</v>
      </c>
      <c r="D268" s="59"/>
      <c r="E268" s="59">
        <v>5</v>
      </c>
      <c r="F268" s="59">
        <f>SUM(D268:E268)</f>
        <v>5</v>
      </c>
    </row>
    <row r="269" spans="1:6" ht="15">
      <c r="A269" s="31"/>
      <c r="B269" s="35"/>
      <c r="C269" s="28" t="s">
        <v>224</v>
      </c>
      <c r="D269" s="59"/>
      <c r="E269" s="59">
        <v>100</v>
      </c>
      <c r="F269" s="59">
        <f>SUM(D269:E269)</f>
        <v>100</v>
      </c>
    </row>
    <row r="270" spans="1:6" ht="15">
      <c r="A270" s="31"/>
      <c r="B270" s="35"/>
      <c r="C270" s="28"/>
      <c r="D270" s="59"/>
      <c r="E270" s="59"/>
      <c r="F270" s="59"/>
    </row>
    <row r="271" spans="1:6" ht="14.25">
      <c r="A271" s="31"/>
      <c r="B271" s="35"/>
      <c r="C271" s="47" t="s">
        <v>67</v>
      </c>
      <c r="D271" s="58">
        <f>SUM(D272:D272)</f>
        <v>10739</v>
      </c>
      <c r="E271" s="58">
        <f>SUM(E272:E272)</f>
        <v>105</v>
      </c>
      <c r="F271" s="58">
        <f>SUM(D271:E271)</f>
        <v>10844</v>
      </c>
    </row>
    <row r="272" spans="1:6" ht="15">
      <c r="A272" s="31"/>
      <c r="B272" s="35"/>
      <c r="C272" s="28" t="s">
        <v>69</v>
      </c>
      <c r="D272" s="59">
        <f>10062+677</f>
        <v>10739</v>
      </c>
      <c r="E272" s="59">
        <v>105</v>
      </c>
      <c r="F272" s="59">
        <f>SUM(D272:E272)</f>
        <v>10844</v>
      </c>
    </row>
    <row r="273" spans="1:6" ht="15">
      <c r="A273" s="31"/>
      <c r="B273" s="35"/>
      <c r="C273" s="28"/>
      <c r="D273" s="59"/>
      <c r="E273" s="59"/>
      <c r="F273" s="59"/>
    </row>
    <row r="274" spans="1:6" ht="15">
      <c r="A274" s="42" t="s">
        <v>470</v>
      </c>
      <c r="B274" s="41" t="s">
        <v>81</v>
      </c>
      <c r="C274" s="27" t="s">
        <v>90</v>
      </c>
      <c r="D274" s="61"/>
      <c r="E274" s="61"/>
      <c r="F274" s="61"/>
    </row>
    <row r="275" spans="1:6" ht="14.25">
      <c r="A275" s="31"/>
      <c r="B275" s="35"/>
      <c r="C275" s="47" t="s">
        <v>66</v>
      </c>
      <c r="D275" s="58">
        <f>SUM(D276,D279:D280)</f>
        <v>118038</v>
      </c>
      <c r="E275" s="58">
        <f>SUM(E277:E280)</f>
        <v>63834</v>
      </c>
      <c r="F275" s="58">
        <f aca="true" t="shared" si="3" ref="F275:F280">SUM(D275:E275)</f>
        <v>181872</v>
      </c>
    </row>
    <row r="276" spans="1:6" ht="15">
      <c r="A276" s="31"/>
      <c r="B276" s="35"/>
      <c r="C276" s="28" t="s">
        <v>68</v>
      </c>
      <c r="D276" s="59">
        <f>SUM(D282)</f>
        <v>118038</v>
      </c>
      <c r="E276" s="59"/>
      <c r="F276" s="59">
        <f t="shared" si="3"/>
        <v>118038</v>
      </c>
    </row>
    <row r="277" spans="1:6" ht="15">
      <c r="A277" s="31"/>
      <c r="B277" s="35"/>
      <c r="C277" s="28" t="s">
        <v>433</v>
      </c>
      <c r="D277" s="59">
        <v>99708</v>
      </c>
      <c r="E277" s="59">
        <v>2676</v>
      </c>
      <c r="F277" s="59">
        <f t="shared" si="3"/>
        <v>102384</v>
      </c>
    </row>
    <row r="278" spans="1:6" ht="15">
      <c r="A278" s="31"/>
      <c r="B278" s="35"/>
      <c r="C278" s="28" t="s">
        <v>434</v>
      </c>
      <c r="D278" s="59">
        <v>18330</v>
      </c>
      <c r="E278" s="59">
        <v>36614</v>
      </c>
      <c r="F278" s="59">
        <f t="shared" si="3"/>
        <v>54944</v>
      </c>
    </row>
    <row r="279" spans="1:6" ht="15">
      <c r="A279" s="31"/>
      <c r="B279" s="35"/>
      <c r="C279" s="28" t="s">
        <v>223</v>
      </c>
      <c r="D279" s="59"/>
      <c r="E279" s="59">
        <v>20214</v>
      </c>
      <c r="F279" s="59">
        <f t="shared" si="3"/>
        <v>20214</v>
      </c>
    </row>
    <row r="280" spans="1:6" ht="15">
      <c r="A280" s="31"/>
      <c r="B280" s="35"/>
      <c r="C280" s="28" t="s">
        <v>224</v>
      </c>
      <c r="D280" s="59"/>
      <c r="E280" s="59">
        <v>4330</v>
      </c>
      <c r="F280" s="59">
        <f t="shared" si="3"/>
        <v>4330</v>
      </c>
    </row>
    <row r="281" spans="1:6" ht="15">
      <c r="A281" s="31"/>
      <c r="B281" s="35"/>
      <c r="C281" s="28"/>
      <c r="D281" s="59"/>
      <c r="E281" s="59"/>
      <c r="F281" s="59"/>
    </row>
    <row r="282" spans="1:6" ht="14.25">
      <c r="A282" s="31"/>
      <c r="B282" s="35"/>
      <c r="C282" s="47" t="s">
        <v>67</v>
      </c>
      <c r="D282" s="58">
        <f>SUM(D283:D284)</f>
        <v>118038</v>
      </c>
      <c r="E282" s="58">
        <f>SUM(E283:E284)</f>
        <v>63834</v>
      </c>
      <c r="F282" s="58">
        <f>SUM(D282:E282)</f>
        <v>181872</v>
      </c>
    </row>
    <row r="283" spans="1:6" ht="15">
      <c r="A283" s="31"/>
      <c r="B283" s="35"/>
      <c r="C283" s="28" t="s">
        <v>69</v>
      </c>
      <c r="D283" s="59">
        <v>99708</v>
      </c>
      <c r="E283" s="59">
        <v>27220</v>
      </c>
      <c r="F283" s="59">
        <f>SUM(D283:E283)</f>
        <v>126928</v>
      </c>
    </row>
    <row r="284" spans="1:6" ht="15">
      <c r="A284" s="31"/>
      <c r="B284" s="35"/>
      <c r="C284" s="28" t="s">
        <v>71</v>
      </c>
      <c r="D284" s="59">
        <v>18330</v>
      </c>
      <c r="E284" s="59">
        <v>36614</v>
      </c>
      <c r="F284" s="59">
        <f>SUM(D284:E284)</f>
        <v>54944</v>
      </c>
    </row>
    <row r="285" spans="1:6" ht="15">
      <c r="A285" s="31"/>
      <c r="B285" s="35"/>
      <c r="C285" s="28"/>
      <c r="D285" s="59"/>
      <c r="E285" s="59"/>
      <c r="F285" s="59"/>
    </row>
    <row r="286" spans="1:6" ht="15">
      <c r="A286" s="42" t="s">
        <v>472</v>
      </c>
      <c r="B286" s="41" t="s">
        <v>435</v>
      </c>
      <c r="C286" s="27" t="s">
        <v>632</v>
      </c>
      <c r="D286" s="61"/>
      <c r="E286" s="61"/>
      <c r="F286" s="61"/>
    </row>
    <row r="287" spans="1:6" ht="14.25">
      <c r="A287" s="31"/>
      <c r="B287" s="35"/>
      <c r="C287" s="47" t="s">
        <v>66</v>
      </c>
      <c r="D287" s="58">
        <f>SUM(D288,D290:D291)</f>
        <v>7069</v>
      </c>
      <c r="E287" s="58">
        <f>SUM(E288,E290:E291)</f>
        <v>248</v>
      </c>
      <c r="F287" s="58">
        <f>SUM(D287:E287)</f>
        <v>7317</v>
      </c>
    </row>
    <row r="288" spans="1:6" ht="15">
      <c r="A288" s="31"/>
      <c r="B288" s="35"/>
      <c r="C288" s="28" t="s">
        <v>68</v>
      </c>
      <c r="D288" s="59">
        <f>SUM(D293)</f>
        <v>7069</v>
      </c>
      <c r="E288" s="59"/>
      <c r="F288" s="59">
        <f>SUM(D288:E288)</f>
        <v>7069</v>
      </c>
    </row>
    <row r="289" spans="1:6" ht="15">
      <c r="A289" s="31"/>
      <c r="B289" s="35"/>
      <c r="C289" s="28" t="s">
        <v>417</v>
      </c>
      <c r="D289" s="59">
        <f>2573+1239</f>
        <v>3812</v>
      </c>
      <c r="E289" s="59"/>
      <c r="F289" s="59">
        <f>SUM(D289:E289)</f>
        <v>3812</v>
      </c>
    </row>
    <row r="290" spans="1:6" ht="15">
      <c r="A290" s="31"/>
      <c r="B290" s="35"/>
      <c r="C290" s="28" t="s">
        <v>223</v>
      </c>
      <c r="D290" s="59"/>
      <c r="E290" s="59">
        <v>93</v>
      </c>
      <c r="F290" s="59">
        <f>SUM(D290:E290)</f>
        <v>93</v>
      </c>
    </row>
    <row r="291" spans="1:6" ht="15">
      <c r="A291" s="31"/>
      <c r="B291" s="35"/>
      <c r="C291" s="28" t="s">
        <v>224</v>
      </c>
      <c r="D291" s="59"/>
      <c r="E291" s="59">
        <v>155</v>
      </c>
      <c r="F291" s="59">
        <f>SUM(D291:E291)</f>
        <v>155</v>
      </c>
    </row>
    <row r="292" spans="1:6" ht="15">
      <c r="A292" s="31"/>
      <c r="B292" s="35"/>
      <c r="C292" s="28"/>
      <c r="D292" s="59"/>
      <c r="E292" s="59"/>
      <c r="F292" s="59"/>
    </row>
    <row r="293" spans="1:6" ht="14.25">
      <c r="A293" s="31"/>
      <c r="B293" s="35"/>
      <c r="C293" s="47" t="s">
        <v>67</v>
      </c>
      <c r="D293" s="58">
        <f>SUM(D294:D294)</f>
        <v>7069</v>
      </c>
      <c r="E293" s="58">
        <f>SUM(E294:E294)</f>
        <v>248</v>
      </c>
      <c r="F293" s="58">
        <f>SUM(D293:E293)</f>
        <v>7317</v>
      </c>
    </row>
    <row r="294" spans="1:6" ht="15">
      <c r="A294" s="31"/>
      <c r="B294" s="35"/>
      <c r="C294" s="28" t="s">
        <v>69</v>
      </c>
      <c r="D294" s="59">
        <f>5830+1239</f>
        <v>7069</v>
      </c>
      <c r="E294" s="59">
        <v>248</v>
      </c>
      <c r="F294" s="59">
        <f>SUM(D294:E294)</f>
        <v>7317</v>
      </c>
    </row>
    <row r="295" spans="1:6" ht="15">
      <c r="A295" s="31"/>
      <c r="B295" s="35"/>
      <c r="C295" s="28"/>
      <c r="D295" s="59"/>
      <c r="E295" s="59"/>
      <c r="F295" s="59"/>
    </row>
    <row r="296" spans="1:6" ht="15">
      <c r="A296" s="42" t="s">
        <v>473</v>
      </c>
      <c r="B296" s="41" t="s">
        <v>91</v>
      </c>
      <c r="C296" s="27" t="s">
        <v>436</v>
      </c>
      <c r="D296" s="61"/>
      <c r="E296" s="61"/>
      <c r="F296" s="61"/>
    </row>
    <row r="297" spans="1:6" ht="14.25">
      <c r="A297" s="31"/>
      <c r="B297" s="35"/>
      <c r="C297" s="47" t="s">
        <v>66</v>
      </c>
      <c r="D297" s="58">
        <f>SUM(D298)</f>
        <v>1940</v>
      </c>
      <c r="E297" s="58">
        <f>SUM(E298:E299)</f>
        <v>1240</v>
      </c>
      <c r="F297" s="58">
        <f>SUM(D297:E297)</f>
        <v>3180</v>
      </c>
    </row>
    <row r="298" spans="1:6" ht="15">
      <c r="A298" s="31"/>
      <c r="B298" s="35"/>
      <c r="C298" s="28" t="s">
        <v>68</v>
      </c>
      <c r="D298" s="59">
        <f>SUM(D301)</f>
        <v>1940</v>
      </c>
      <c r="E298" s="59"/>
      <c r="F298" s="59">
        <f>SUM(D298:E298)</f>
        <v>1940</v>
      </c>
    </row>
    <row r="299" spans="1:6" ht="15">
      <c r="A299" s="31"/>
      <c r="B299" s="35"/>
      <c r="C299" s="28" t="s">
        <v>471</v>
      </c>
      <c r="D299" s="59"/>
      <c r="E299" s="59">
        <v>1240</v>
      </c>
      <c r="F299" s="59">
        <f>SUM(D299:E299)</f>
        <v>1240</v>
      </c>
    </row>
    <row r="300" spans="1:6" ht="15">
      <c r="A300" s="31"/>
      <c r="B300" s="35"/>
      <c r="C300" s="28"/>
      <c r="D300" s="59"/>
      <c r="E300" s="59"/>
      <c r="F300" s="59"/>
    </row>
    <row r="301" spans="1:6" ht="14.25">
      <c r="A301" s="31"/>
      <c r="B301" s="35"/>
      <c r="C301" s="47" t="s">
        <v>67</v>
      </c>
      <c r="D301" s="58">
        <f>SUM(D302:D302)</f>
        <v>1940</v>
      </c>
      <c r="E301" s="58">
        <f>SUM(E302:E302)</f>
        <v>1240</v>
      </c>
      <c r="F301" s="58">
        <f>SUM(D301:E301)</f>
        <v>3180</v>
      </c>
    </row>
    <row r="302" spans="1:6" ht="15">
      <c r="A302" s="31"/>
      <c r="B302" s="35"/>
      <c r="C302" s="28" t="s">
        <v>69</v>
      </c>
      <c r="D302" s="59">
        <v>1940</v>
      </c>
      <c r="E302" s="59">
        <v>1240</v>
      </c>
      <c r="F302" s="59">
        <f>SUM(D302:E302)</f>
        <v>3180</v>
      </c>
    </row>
    <row r="303" spans="1:6" ht="15">
      <c r="A303" s="31"/>
      <c r="B303" s="35"/>
      <c r="C303" s="28"/>
      <c r="D303" s="59"/>
      <c r="E303" s="59"/>
      <c r="F303" s="59"/>
    </row>
    <row r="304" spans="1:6" ht="14.25">
      <c r="A304" s="25" t="s">
        <v>210</v>
      </c>
      <c r="B304" s="36"/>
      <c r="C304" s="47" t="s">
        <v>94</v>
      </c>
      <c r="D304" s="59"/>
      <c r="E304" s="59"/>
      <c r="F304" s="59"/>
    </row>
    <row r="305" spans="1:6" ht="14.25">
      <c r="A305" s="32"/>
      <c r="B305" s="35"/>
      <c r="C305" s="47" t="s">
        <v>66</v>
      </c>
      <c r="D305" s="58">
        <f>SUM(D311,D318,D327,D334,D342,D351,D360,D367,D374,D381,D391,D400,D409,D416,D423)</f>
        <v>95241</v>
      </c>
      <c r="E305" s="58">
        <f>SUM(E311,E318,E327,E334,E342,E351,E360,E367,E374,E381,E391,E400,E409,E416,E423)</f>
        <v>3214</v>
      </c>
      <c r="F305" s="58">
        <f>SUM(D305:E305)</f>
        <v>98455</v>
      </c>
    </row>
    <row r="306" spans="1:6" ht="14.25">
      <c r="A306" s="32"/>
      <c r="B306" s="35"/>
      <c r="C306" s="47" t="s">
        <v>67</v>
      </c>
      <c r="D306" s="58">
        <f>SUM(D307:D308)</f>
        <v>95241</v>
      </c>
      <c r="E306" s="58">
        <f>SUM(E307:E308)</f>
        <v>3214</v>
      </c>
      <c r="F306" s="58">
        <f>SUM(D306:E306)</f>
        <v>98455</v>
      </c>
    </row>
    <row r="307" spans="1:6" ht="15">
      <c r="A307" s="32"/>
      <c r="B307" s="35"/>
      <c r="C307" s="28" t="s">
        <v>62</v>
      </c>
      <c r="D307" s="59">
        <f>SUM(D315,D331,D338,D348,D357,D364,D371,D378,D388,D397,D406,D413,D420,D427)</f>
        <v>95049</v>
      </c>
      <c r="E307" s="59">
        <f>SUM(E315,E331,E338,E348,E357,E364,E371,E378,E388,E397,E406,E413,E420,E427)</f>
        <v>3214</v>
      </c>
      <c r="F307" s="59">
        <f>SUM(D307:E307)</f>
        <v>98263</v>
      </c>
    </row>
    <row r="308" spans="1:6" ht="15">
      <c r="A308" s="32"/>
      <c r="B308" s="35"/>
      <c r="C308" s="28" t="s">
        <v>70</v>
      </c>
      <c r="D308" s="59">
        <f>SUM(D339,D322)</f>
        <v>192</v>
      </c>
      <c r="E308" s="59">
        <f>SUM(E339)</f>
        <v>0</v>
      </c>
      <c r="F308" s="59">
        <f>SUM(D308:E308)</f>
        <v>192</v>
      </c>
    </row>
    <row r="309" spans="1:6" ht="14.25">
      <c r="A309" s="25" t="s">
        <v>300</v>
      </c>
      <c r="B309" s="35"/>
      <c r="C309" s="47" t="s">
        <v>8</v>
      </c>
      <c r="D309" s="58">
        <f>SUM(D314,D321)</f>
        <v>3244</v>
      </c>
      <c r="E309" s="58">
        <f>SUM(E314,E321)</f>
        <v>0</v>
      </c>
      <c r="F309" s="58">
        <f>SUM(D309:E309)</f>
        <v>3244</v>
      </c>
    </row>
    <row r="310" spans="1:6" ht="15">
      <c r="A310" s="42" t="s">
        <v>301</v>
      </c>
      <c r="B310" s="41" t="s">
        <v>74</v>
      </c>
      <c r="C310" s="27" t="s">
        <v>83</v>
      </c>
      <c r="D310" s="61"/>
      <c r="E310" s="61"/>
      <c r="F310" s="61"/>
    </row>
    <row r="311" spans="1:6" ht="14.25">
      <c r="A311" s="31"/>
      <c r="B311" s="35"/>
      <c r="C311" s="47" t="s">
        <v>66</v>
      </c>
      <c r="D311" s="58">
        <f>SUM(D312)</f>
        <v>3152</v>
      </c>
      <c r="E311" s="58">
        <f>SUM(E312)</f>
        <v>0</v>
      </c>
      <c r="F311" s="58">
        <f>SUM(D311:E311)</f>
        <v>3152</v>
      </c>
    </row>
    <row r="312" spans="1:6" ht="15">
      <c r="A312" s="31"/>
      <c r="B312" s="35"/>
      <c r="C312" s="28" t="s">
        <v>68</v>
      </c>
      <c r="D312" s="59">
        <f>SUM(D314)</f>
        <v>3152</v>
      </c>
      <c r="E312" s="59"/>
      <c r="F312" s="59">
        <f>SUM(D312:E312)</f>
        <v>3152</v>
      </c>
    </row>
    <row r="313" spans="1:6" ht="15">
      <c r="A313" s="31"/>
      <c r="B313" s="35"/>
      <c r="C313" s="28"/>
      <c r="D313" s="59"/>
      <c r="E313" s="59"/>
      <c r="F313" s="59"/>
    </row>
    <row r="314" spans="1:6" ht="14.25">
      <c r="A314" s="31"/>
      <c r="B314" s="35"/>
      <c r="C314" s="47" t="s">
        <v>67</v>
      </c>
      <c r="D314" s="58">
        <f>SUM(D315:D315)</f>
        <v>3152</v>
      </c>
      <c r="E314" s="58">
        <f>SUM(E315:E315)</f>
        <v>0</v>
      </c>
      <c r="F314" s="58">
        <f>SUM(D314:E314)</f>
        <v>3152</v>
      </c>
    </row>
    <row r="315" spans="1:6" ht="15">
      <c r="A315" s="31"/>
      <c r="B315" s="35"/>
      <c r="C315" s="28" t="s">
        <v>69</v>
      </c>
      <c r="D315" s="59">
        <v>3152</v>
      </c>
      <c r="E315" s="59"/>
      <c r="F315" s="59">
        <f>SUM(D315:E315)</f>
        <v>3152</v>
      </c>
    </row>
    <row r="316" spans="1:6" ht="15">
      <c r="A316" s="31"/>
      <c r="B316" s="35"/>
      <c r="C316" s="28"/>
      <c r="D316" s="59"/>
      <c r="E316" s="59"/>
      <c r="F316" s="59"/>
    </row>
    <row r="317" spans="1:6" ht="15">
      <c r="A317" s="42" t="s">
        <v>670</v>
      </c>
      <c r="B317" s="41" t="s">
        <v>151</v>
      </c>
      <c r="C317" s="27" t="s">
        <v>152</v>
      </c>
      <c r="D317" s="59"/>
      <c r="E317" s="59"/>
      <c r="F317" s="59"/>
    </row>
    <row r="318" spans="1:6" ht="14.25">
      <c r="A318" s="31"/>
      <c r="B318" s="35"/>
      <c r="C318" s="47" t="s">
        <v>66</v>
      </c>
      <c r="D318" s="58">
        <f>SUM(D319)</f>
        <v>92</v>
      </c>
      <c r="E318" s="58"/>
      <c r="F318" s="58">
        <f>SUM(D318:E318)</f>
        <v>92</v>
      </c>
    </row>
    <row r="319" spans="1:6" ht="15">
      <c r="A319" s="31"/>
      <c r="B319" s="35"/>
      <c r="C319" s="28" t="s">
        <v>68</v>
      </c>
      <c r="D319" s="59">
        <f>SUM(D321)</f>
        <v>92</v>
      </c>
      <c r="E319" s="59"/>
      <c r="F319" s="59">
        <f>SUM(D319:E319)</f>
        <v>92</v>
      </c>
    </row>
    <row r="320" spans="1:6" ht="15">
      <c r="A320" s="31"/>
      <c r="B320" s="35"/>
      <c r="C320" s="28"/>
      <c r="D320" s="59"/>
      <c r="E320" s="59"/>
      <c r="F320" s="59"/>
    </row>
    <row r="321" spans="1:6" ht="14.25">
      <c r="A321" s="31"/>
      <c r="B321" s="35"/>
      <c r="C321" s="47" t="s">
        <v>67</v>
      </c>
      <c r="D321" s="58">
        <f>SUM(D322)</f>
        <v>92</v>
      </c>
      <c r="E321" s="58"/>
      <c r="F321" s="58">
        <f>SUM(D321:E321)</f>
        <v>92</v>
      </c>
    </row>
    <row r="322" spans="1:6" ht="15">
      <c r="A322" s="31"/>
      <c r="B322" s="35"/>
      <c r="C322" s="28" t="s">
        <v>657</v>
      </c>
      <c r="D322" s="59">
        <v>92</v>
      </c>
      <c r="E322" s="59"/>
      <c r="F322" s="59">
        <f>SUM(D322:E322)</f>
        <v>92</v>
      </c>
    </row>
    <row r="323" spans="1:6" ht="15">
      <c r="A323" s="31"/>
      <c r="B323" s="35"/>
      <c r="C323" s="28"/>
      <c r="D323" s="59"/>
      <c r="E323" s="59"/>
      <c r="F323" s="59"/>
    </row>
    <row r="324" spans="1:6" ht="15">
      <c r="A324" s="31"/>
      <c r="B324" s="35"/>
      <c r="C324" s="28"/>
      <c r="D324" s="59"/>
      <c r="E324" s="59"/>
      <c r="F324" s="59"/>
    </row>
    <row r="325" spans="1:6" ht="14.25">
      <c r="A325" s="25" t="s">
        <v>302</v>
      </c>
      <c r="B325" s="36"/>
      <c r="C325" s="47" t="s">
        <v>536</v>
      </c>
      <c r="D325" s="58">
        <f>SUM(D330,D337,D347,D356,D363,D370,D377,D387,D396,D405,D412,D419,D426)</f>
        <v>91997</v>
      </c>
      <c r="E325" s="58">
        <f>SUM(E330,E337,E347,E356,E363,E370,E377,E387,E396,E405,E412,E419,E426)</f>
        <v>3214</v>
      </c>
      <c r="F325" s="58">
        <f>SUM(D325:E325)</f>
        <v>95211</v>
      </c>
    </row>
    <row r="326" spans="1:6" ht="15">
      <c r="A326" s="42" t="s">
        <v>303</v>
      </c>
      <c r="B326" s="41" t="s">
        <v>96</v>
      </c>
      <c r="C326" s="27" t="s">
        <v>97</v>
      </c>
      <c r="D326" s="61"/>
      <c r="E326" s="61"/>
      <c r="F326" s="61"/>
    </row>
    <row r="327" spans="1:6" ht="14.25">
      <c r="A327" s="31"/>
      <c r="B327" s="35"/>
      <c r="C327" s="47" t="s">
        <v>66</v>
      </c>
      <c r="D327" s="58">
        <f>SUM(D328)</f>
        <v>15100</v>
      </c>
      <c r="E327" s="58">
        <f>SUM(E328)</f>
        <v>0</v>
      </c>
      <c r="F327" s="58">
        <f>SUM(D327:E327)</f>
        <v>15100</v>
      </c>
    </row>
    <row r="328" spans="1:6" ht="15">
      <c r="A328" s="31"/>
      <c r="B328" s="35"/>
      <c r="C328" s="28" t="s">
        <v>68</v>
      </c>
      <c r="D328" s="59">
        <f>SUM(D330)</f>
        <v>15100</v>
      </c>
      <c r="E328" s="59"/>
      <c r="F328" s="59">
        <f>SUM(D328:E328)</f>
        <v>15100</v>
      </c>
    </row>
    <row r="329" spans="1:6" ht="15">
      <c r="A329" s="31"/>
      <c r="B329" s="35"/>
      <c r="C329" s="28"/>
      <c r="D329" s="59"/>
      <c r="E329" s="59"/>
      <c r="F329" s="59"/>
    </row>
    <row r="330" spans="1:6" ht="14.25">
      <c r="A330" s="31"/>
      <c r="B330" s="35"/>
      <c r="C330" s="47" t="s">
        <v>67</v>
      </c>
      <c r="D330" s="58">
        <f>SUM(D331:D331)</f>
        <v>15100</v>
      </c>
      <c r="E330" s="58">
        <f>SUM(E331:E331)</f>
        <v>0</v>
      </c>
      <c r="F330" s="58">
        <f>SUM(D330:E330)</f>
        <v>15100</v>
      </c>
    </row>
    <row r="331" spans="1:6" ht="15">
      <c r="A331" s="31"/>
      <c r="B331" s="35"/>
      <c r="C331" s="28" t="s">
        <v>69</v>
      </c>
      <c r="D331" s="59">
        <v>15100</v>
      </c>
      <c r="E331" s="59"/>
      <c r="F331" s="59">
        <f>SUM(D331:E331)</f>
        <v>15100</v>
      </c>
    </row>
    <row r="332" spans="1:6" ht="15">
      <c r="A332" s="31"/>
      <c r="B332" s="35"/>
      <c r="C332" s="28"/>
      <c r="D332" s="59"/>
      <c r="E332" s="59"/>
      <c r="F332" s="59"/>
    </row>
    <row r="333" spans="1:6" ht="15">
      <c r="A333" s="42" t="s">
        <v>474</v>
      </c>
      <c r="B333" s="41" t="s">
        <v>99</v>
      </c>
      <c r="C333" s="27" t="s">
        <v>98</v>
      </c>
      <c r="D333" s="61"/>
      <c r="E333" s="61"/>
      <c r="F333" s="61"/>
    </row>
    <row r="334" spans="1:6" ht="14.25">
      <c r="A334" s="31"/>
      <c r="B334" s="35"/>
      <c r="C334" s="47" t="s">
        <v>66</v>
      </c>
      <c r="D334" s="58">
        <f>SUM(D335:D335)</f>
        <v>3788</v>
      </c>
      <c r="E334" s="58">
        <f>SUM(E335:E335)</f>
        <v>0</v>
      </c>
      <c r="F334" s="58">
        <f>SUM(D334:E334)</f>
        <v>3788</v>
      </c>
    </row>
    <row r="335" spans="1:6" ht="15">
      <c r="A335" s="31"/>
      <c r="B335" s="35"/>
      <c r="C335" s="28" t="s">
        <v>68</v>
      </c>
      <c r="D335" s="59">
        <f>SUM(D337)</f>
        <v>3788</v>
      </c>
      <c r="E335" s="59"/>
      <c r="F335" s="59">
        <f>SUM(D335:E335)</f>
        <v>3788</v>
      </c>
    </row>
    <row r="336" spans="1:6" ht="15">
      <c r="A336" s="31"/>
      <c r="B336" s="35"/>
      <c r="C336" s="28"/>
      <c r="D336" s="59"/>
      <c r="E336" s="59"/>
      <c r="F336" s="59"/>
    </row>
    <row r="337" spans="1:6" ht="14.25">
      <c r="A337" s="31"/>
      <c r="B337" s="35"/>
      <c r="C337" s="47" t="s">
        <v>67</v>
      </c>
      <c r="D337" s="58">
        <f>SUM(D338:D339)</f>
        <v>3788</v>
      </c>
      <c r="E337" s="58">
        <f>SUM(E338:E338)</f>
        <v>0</v>
      </c>
      <c r="F337" s="58">
        <f>SUM(D337:E337)</f>
        <v>3788</v>
      </c>
    </row>
    <row r="338" spans="1:6" ht="15">
      <c r="A338" s="31"/>
      <c r="B338" s="35"/>
      <c r="C338" s="28" t="s">
        <v>69</v>
      </c>
      <c r="D338" s="59">
        <v>3688</v>
      </c>
      <c r="E338" s="59"/>
      <c r="F338" s="59">
        <f>SUM(D338:E338)</f>
        <v>3688</v>
      </c>
    </row>
    <row r="339" spans="1:6" ht="15">
      <c r="A339" s="31"/>
      <c r="B339" s="35"/>
      <c r="C339" s="28" t="s">
        <v>71</v>
      </c>
      <c r="D339" s="59">
        <v>100</v>
      </c>
      <c r="E339" s="59"/>
      <c r="F339" s="59">
        <f>SUM(D339:E339)</f>
        <v>100</v>
      </c>
    </row>
    <row r="340" spans="1:6" ht="15">
      <c r="A340" s="31"/>
      <c r="B340" s="35"/>
      <c r="C340" s="28"/>
      <c r="D340" s="59"/>
      <c r="E340" s="59"/>
      <c r="F340" s="59"/>
    </row>
    <row r="341" spans="1:6" ht="30">
      <c r="A341" s="42" t="s">
        <v>475</v>
      </c>
      <c r="B341" s="41" t="s">
        <v>100</v>
      </c>
      <c r="C341" s="27" t="s">
        <v>569</v>
      </c>
      <c r="D341" s="61"/>
      <c r="E341" s="61"/>
      <c r="F341" s="61"/>
    </row>
    <row r="342" spans="1:6" ht="14.25">
      <c r="A342" s="31"/>
      <c r="B342" s="35"/>
      <c r="C342" s="47" t="s">
        <v>66</v>
      </c>
      <c r="D342" s="58">
        <f>SUM(D343:D345)</f>
        <v>18974</v>
      </c>
      <c r="E342" s="58">
        <f>SUM(E343:E345)</f>
        <v>712</v>
      </c>
      <c r="F342" s="58">
        <f>SUM(D342:E342)</f>
        <v>19686</v>
      </c>
    </row>
    <row r="343" spans="1:6" ht="15">
      <c r="A343" s="31"/>
      <c r="B343" s="35"/>
      <c r="C343" s="28" t="s">
        <v>68</v>
      </c>
      <c r="D343" s="59">
        <f>SUM(D347)</f>
        <v>18974</v>
      </c>
      <c r="E343" s="59"/>
      <c r="F343" s="59">
        <f>SUM(D343:E343)</f>
        <v>18974</v>
      </c>
    </row>
    <row r="344" spans="1:6" ht="15">
      <c r="A344" s="31"/>
      <c r="B344" s="35"/>
      <c r="C344" s="28" t="s">
        <v>230</v>
      </c>
      <c r="D344" s="59"/>
      <c r="E344" s="59">
        <v>689</v>
      </c>
      <c r="F344" s="59">
        <f>SUM(D344:E344)</f>
        <v>689</v>
      </c>
    </row>
    <row r="345" spans="1:6" ht="15">
      <c r="A345" s="31"/>
      <c r="B345" s="35"/>
      <c r="C345" s="28" t="s">
        <v>224</v>
      </c>
      <c r="D345" s="59"/>
      <c r="E345" s="59">
        <v>23</v>
      </c>
      <c r="F345" s="59">
        <f>SUM(D345:E345)</f>
        <v>23</v>
      </c>
    </row>
    <row r="346" spans="1:6" ht="15">
      <c r="A346" s="31"/>
      <c r="B346" s="35"/>
      <c r="C346" s="28"/>
      <c r="D346" s="59"/>
      <c r="E346" s="59"/>
      <c r="F346" s="59"/>
    </row>
    <row r="347" spans="1:6" ht="14.25">
      <c r="A347" s="31"/>
      <c r="B347" s="35"/>
      <c r="C347" s="47" t="s">
        <v>67</v>
      </c>
      <c r="D347" s="58">
        <f>SUM(D348:D348)</f>
        <v>18974</v>
      </c>
      <c r="E347" s="58">
        <f>SUM(E348:E348)</f>
        <v>712</v>
      </c>
      <c r="F347" s="58">
        <f>SUM(D347:E347)</f>
        <v>19686</v>
      </c>
    </row>
    <row r="348" spans="1:6" ht="15">
      <c r="A348" s="31"/>
      <c r="B348" s="35"/>
      <c r="C348" s="28" t="s">
        <v>69</v>
      </c>
      <c r="D348" s="59">
        <v>18974</v>
      </c>
      <c r="E348" s="59">
        <v>712</v>
      </c>
      <c r="F348" s="59">
        <f>SUM(D348:E348)</f>
        <v>19686</v>
      </c>
    </row>
    <row r="349" spans="1:6" ht="15">
      <c r="A349" s="31"/>
      <c r="B349" s="35"/>
      <c r="C349" s="28"/>
      <c r="D349" s="59"/>
      <c r="E349" s="59"/>
      <c r="F349" s="59"/>
    </row>
    <row r="350" spans="1:6" ht="15">
      <c r="A350" s="42" t="s">
        <v>476</v>
      </c>
      <c r="B350" s="41" t="s">
        <v>101</v>
      </c>
      <c r="C350" s="27" t="s">
        <v>225</v>
      </c>
      <c r="D350" s="61"/>
      <c r="E350" s="61"/>
      <c r="F350" s="61"/>
    </row>
    <row r="351" spans="1:6" ht="14.25">
      <c r="A351" s="31"/>
      <c r="B351" s="35"/>
      <c r="C351" s="47" t="s">
        <v>66</v>
      </c>
      <c r="D351" s="58">
        <f>SUM(D352:D354)</f>
        <v>6351</v>
      </c>
      <c r="E351" s="58">
        <f>SUM(E352:E354)</f>
        <v>567</v>
      </c>
      <c r="F351" s="58">
        <f>SUM(D351:E351)</f>
        <v>6918</v>
      </c>
    </row>
    <row r="352" spans="1:6" ht="15">
      <c r="A352" s="31"/>
      <c r="B352" s="35"/>
      <c r="C352" s="28" t="s">
        <v>68</v>
      </c>
      <c r="D352" s="59">
        <f>SUM(D356)</f>
        <v>6351</v>
      </c>
      <c r="E352" s="59"/>
      <c r="F352" s="59">
        <f>SUM(D352:E352)</f>
        <v>6351</v>
      </c>
    </row>
    <row r="353" spans="1:6" ht="15">
      <c r="A353" s="31"/>
      <c r="B353" s="35"/>
      <c r="C353" s="28" t="s">
        <v>231</v>
      </c>
      <c r="D353" s="59"/>
      <c r="E353" s="59">
        <v>385</v>
      </c>
      <c r="F353" s="59">
        <f>SUM(D353:E353)</f>
        <v>385</v>
      </c>
    </row>
    <row r="354" spans="1:6" ht="15">
      <c r="A354" s="31"/>
      <c r="B354" s="35"/>
      <c r="C354" s="28" t="s">
        <v>224</v>
      </c>
      <c r="D354" s="59"/>
      <c r="E354" s="59">
        <v>182</v>
      </c>
      <c r="F354" s="59">
        <f>SUM(D354:E354)</f>
        <v>182</v>
      </c>
    </row>
    <row r="355" spans="1:6" ht="15">
      <c r="A355" s="31"/>
      <c r="B355" s="35"/>
      <c r="C355" s="28"/>
      <c r="D355" s="59"/>
      <c r="E355" s="59"/>
      <c r="F355" s="59"/>
    </row>
    <row r="356" spans="1:6" ht="14.25">
      <c r="A356" s="31"/>
      <c r="B356" s="35"/>
      <c r="C356" s="47" t="s">
        <v>67</v>
      </c>
      <c r="D356" s="58">
        <f>SUM(D357:D357)</f>
        <v>6351</v>
      </c>
      <c r="E356" s="58">
        <f>SUM(E357:E357)</f>
        <v>567</v>
      </c>
      <c r="F356" s="58">
        <f>SUM(D356:E356)</f>
        <v>6918</v>
      </c>
    </row>
    <row r="357" spans="1:6" ht="15">
      <c r="A357" s="31"/>
      <c r="B357" s="35"/>
      <c r="C357" s="28" t="s">
        <v>69</v>
      </c>
      <c r="D357" s="59">
        <v>6351</v>
      </c>
      <c r="E357" s="59">
        <v>567</v>
      </c>
      <c r="F357" s="59">
        <f>SUM(D357:E357)</f>
        <v>6918</v>
      </c>
    </row>
    <row r="358" spans="1:6" ht="15">
      <c r="A358" s="31"/>
      <c r="B358" s="35"/>
      <c r="C358" s="28"/>
      <c r="D358" s="59"/>
      <c r="E358" s="59"/>
      <c r="F358" s="59"/>
    </row>
    <row r="359" spans="1:6" ht="15">
      <c r="A359" s="42" t="s">
        <v>477</v>
      </c>
      <c r="B359" s="41" t="s">
        <v>102</v>
      </c>
      <c r="C359" s="27" t="s">
        <v>226</v>
      </c>
      <c r="D359" s="61"/>
      <c r="E359" s="61"/>
      <c r="F359" s="61"/>
    </row>
    <row r="360" spans="1:6" ht="14.25">
      <c r="A360" s="31"/>
      <c r="B360" s="35"/>
      <c r="C360" s="47" t="s">
        <v>66</v>
      </c>
      <c r="D360" s="58">
        <f>SUM(D361)</f>
        <v>1080</v>
      </c>
      <c r="E360" s="58">
        <f>SUM(E361)</f>
        <v>0</v>
      </c>
      <c r="F360" s="58">
        <f>SUM(D360:E360)</f>
        <v>1080</v>
      </c>
    </row>
    <row r="361" spans="1:6" ht="15">
      <c r="A361" s="31"/>
      <c r="B361" s="35"/>
      <c r="C361" s="28" t="s">
        <v>68</v>
      </c>
      <c r="D361" s="59">
        <f>SUM(D363)</f>
        <v>1080</v>
      </c>
      <c r="E361" s="59"/>
      <c r="F361" s="59">
        <f>SUM(D361:E361)</f>
        <v>1080</v>
      </c>
    </row>
    <row r="362" spans="1:6" ht="15">
      <c r="A362" s="31"/>
      <c r="B362" s="35"/>
      <c r="C362" s="28"/>
      <c r="D362" s="59"/>
      <c r="E362" s="59"/>
      <c r="F362" s="59"/>
    </row>
    <row r="363" spans="1:6" ht="14.25">
      <c r="A363" s="31"/>
      <c r="B363" s="35"/>
      <c r="C363" s="47" t="s">
        <v>67</v>
      </c>
      <c r="D363" s="58">
        <f>SUM(D364:D364)</f>
        <v>1080</v>
      </c>
      <c r="E363" s="58">
        <f>SUM(E364:E364)</f>
        <v>0</v>
      </c>
      <c r="F363" s="58">
        <f>SUM(D363:E363)</f>
        <v>1080</v>
      </c>
    </row>
    <row r="364" spans="1:6" ht="15">
      <c r="A364" s="31"/>
      <c r="B364" s="35"/>
      <c r="C364" s="28" t="s">
        <v>69</v>
      </c>
      <c r="D364" s="59">
        <v>1080</v>
      </c>
      <c r="E364" s="59"/>
      <c r="F364" s="59">
        <f>SUM(D364:E364)</f>
        <v>1080</v>
      </c>
    </row>
    <row r="365" spans="1:6" ht="15">
      <c r="A365" s="31"/>
      <c r="B365" s="35"/>
      <c r="C365" s="28"/>
      <c r="D365" s="59"/>
      <c r="E365" s="59"/>
      <c r="F365" s="59"/>
    </row>
    <row r="366" spans="1:6" ht="15">
      <c r="A366" s="42" t="s">
        <v>478</v>
      </c>
      <c r="B366" s="41" t="s">
        <v>85</v>
      </c>
      <c r="C366" s="27" t="s">
        <v>227</v>
      </c>
      <c r="D366" s="61"/>
      <c r="E366" s="61"/>
      <c r="F366" s="61"/>
    </row>
    <row r="367" spans="1:6" ht="14.25">
      <c r="A367" s="31"/>
      <c r="B367" s="35"/>
      <c r="C367" s="47" t="s">
        <v>66</v>
      </c>
      <c r="D367" s="58">
        <f>SUM(D368)</f>
        <v>496</v>
      </c>
      <c r="E367" s="58">
        <f>SUM(E368)</f>
        <v>0</v>
      </c>
      <c r="F367" s="58">
        <f>SUM(D367:E367)</f>
        <v>496</v>
      </c>
    </row>
    <row r="368" spans="1:6" ht="15">
      <c r="A368" s="31"/>
      <c r="B368" s="35"/>
      <c r="C368" s="28" t="s">
        <v>68</v>
      </c>
      <c r="D368" s="59">
        <f>SUM(D370)</f>
        <v>496</v>
      </c>
      <c r="E368" s="59"/>
      <c r="F368" s="59">
        <f>SUM(D368:E368)</f>
        <v>496</v>
      </c>
    </row>
    <row r="369" spans="1:6" ht="15">
      <c r="A369" s="31"/>
      <c r="B369" s="35"/>
      <c r="C369" s="28"/>
      <c r="D369" s="59"/>
      <c r="E369" s="59"/>
      <c r="F369" s="59"/>
    </row>
    <row r="370" spans="1:6" ht="14.25">
      <c r="A370" s="31"/>
      <c r="B370" s="35"/>
      <c r="C370" s="47" t="s">
        <v>67</v>
      </c>
      <c r="D370" s="58">
        <f>SUM(D371:D371)</f>
        <v>496</v>
      </c>
      <c r="E370" s="58">
        <f>SUM(E371:E371)</f>
        <v>0</v>
      </c>
      <c r="F370" s="58">
        <f>SUM(D370:E370)</f>
        <v>496</v>
      </c>
    </row>
    <row r="371" spans="1:6" ht="15">
      <c r="A371" s="31"/>
      <c r="B371" s="35"/>
      <c r="C371" s="28" t="s">
        <v>69</v>
      </c>
      <c r="D371" s="59">
        <v>496</v>
      </c>
      <c r="E371" s="59"/>
      <c r="F371" s="59">
        <f>SUM(D371:E371)</f>
        <v>496</v>
      </c>
    </row>
    <row r="372" spans="1:6" ht="15">
      <c r="A372" s="31"/>
      <c r="B372" s="35"/>
      <c r="C372" s="28"/>
      <c r="D372" s="59"/>
      <c r="E372" s="59"/>
      <c r="F372" s="59"/>
    </row>
    <row r="373" spans="1:6" ht="15">
      <c r="A373" s="42" t="s">
        <v>479</v>
      </c>
      <c r="B373" s="41" t="s">
        <v>103</v>
      </c>
      <c r="C373" s="27" t="s">
        <v>104</v>
      </c>
      <c r="D373" s="61"/>
      <c r="E373" s="61"/>
      <c r="F373" s="61"/>
    </row>
    <row r="374" spans="1:6" ht="14.25">
      <c r="A374" s="31"/>
      <c r="B374" s="35"/>
      <c r="C374" s="47" t="s">
        <v>66</v>
      </c>
      <c r="D374" s="58">
        <f>SUM(D375)</f>
        <v>6778</v>
      </c>
      <c r="E374" s="58">
        <f>SUM(E375)</f>
        <v>0</v>
      </c>
      <c r="F374" s="58">
        <f>SUM(D374:E374)</f>
        <v>6778</v>
      </c>
    </row>
    <row r="375" spans="1:6" ht="15">
      <c r="A375" s="31"/>
      <c r="B375" s="35"/>
      <c r="C375" s="28" t="s">
        <v>68</v>
      </c>
      <c r="D375" s="59">
        <f>SUM(D377)</f>
        <v>6778</v>
      </c>
      <c r="E375" s="59"/>
      <c r="F375" s="59">
        <f>SUM(D375:E375)</f>
        <v>6778</v>
      </c>
    </row>
    <row r="376" spans="1:6" ht="15">
      <c r="A376" s="31"/>
      <c r="B376" s="35"/>
      <c r="C376" s="28"/>
      <c r="D376" s="59"/>
      <c r="E376" s="59"/>
      <c r="F376" s="59"/>
    </row>
    <row r="377" spans="1:6" ht="14.25">
      <c r="A377" s="31"/>
      <c r="B377" s="35"/>
      <c r="C377" s="47" t="s">
        <v>67</v>
      </c>
      <c r="D377" s="58">
        <f>SUM(D378:D378)</f>
        <v>6778</v>
      </c>
      <c r="E377" s="58">
        <f>SUM(E378:E378)</f>
        <v>0</v>
      </c>
      <c r="F377" s="58">
        <f>SUM(D377:E377)</f>
        <v>6778</v>
      </c>
    </row>
    <row r="378" spans="1:6" ht="15">
      <c r="A378" s="31"/>
      <c r="B378" s="35"/>
      <c r="C378" s="28" t="s">
        <v>69</v>
      </c>
      <c r="D378" s="59">
        <v>6778</v>
      </c>
      <c r="E378" s="59"/>
      <c r="F378" s="59">
        <f>SUM(D378:E378)</f>
        <v>6778</v>
      </c>
    </row>
    <row r="379" spans="1:6" ht="15">
      <c r="A379" s="31"/>
      <c r="B379" s="35"/>
      <c r="C379" s="28"/>
      <c r="D379" s="59"/>
      <c r="E379" s="59"/>
      <c r="F379" s="59"/>
    </row>
    <row r="380" spans="1:6" ht="15">
      <c r="A380" s="42" t="s">
        <v>480</v>
      </c>
      <c r="B380" s="41" t="s">
        <v>105</v>
      </c>
      <c r="C380" s="27" t="s">
        <v>106</v>
      </c>
      <c r="D380" s="61"/>
      <c r="E380" s="61"/>
      <c r="F380" s="61"/>
    </row>
    <row r="381" spans="1:6" ht="14.25">
      <c r="A381" s="31"/>
      <c r="B381" s="35"/>
      <c r="C381" s="47" t="s">
        <v>66</v>
      </c>
      <c r="D381" s="58">
        <f>SUM(D382,D384:D385)</f>
        <v>19470</v>
      </c>
      <c r="E381" s="58">
        <f>SUM(E382,E384:E385)</f>
        <v>349</v>
      </c>
      <c r="F381" s="58">
        <f>SUM(D381:E381)</f>
        <v>19819</v>
      </c>
    </row>
    <row r="382" spans="1:6" ht="15">
      <c r="A382" s="31"/>
      <c r="B382" s="35"/>
      <c r="C382" s="28" t="s">
        <v>68</v>
      </c>
      <c r="D382" s="59">
        <f>SUM(D387)</f>
        <v>19470</v>
      </c>
      <c r="E382" s="59"/>
      <c r="F382" s="59">
        <f>SUM(D382:E382)</f>
        <v>19470</v>
      </c>
    </row>
    <row r="383" spans="1:6" ht="15">
      <c r="A383" s="31"/>
      <c r="B383" s="35"/>
      <c r="C383" s="28" t="s">
        <v>290</v>
      </c>
      <c r="D383" s="59">
        <v>1529</v>
      </c>
      <c r="E383" s="59"/>
      <c r="F383" s="59">
        <f>SUM(D383:E383)</f>
        <v>1529</v>
      </c>
    </row>
    <row r="384" spans="1:6" ht="15">
      <c r="A384" s="31"/>
      <c r="B384" s="35"/>
      <c r="C384" s="28" t="s">
        <v>230</v>
      </c>
      <c r="D384" s="59"/>
      <c r="E384" s="59">
        <v>345</v>
      </c>
      <c r="F384" s="59">
        <f>SUM(D384:E384)</f>
        <v>345</v>
      </c>
    </row>
    <row r="385" spans="1:6" ht="15">
      <c r="A385" s="31"/>
      <c r="B385" s="35"/>
      <c r="C385" s="28" t="s">
        <v>224</v>
      </c>
      <c r="D385" s="59"/>
      <c r="E385" s="59">
        <v>4</v>
      </c>
      <c r="F385" s="59">
        <f>SUM(D385:E385)</f>
        <v>4</v>
      </c>
    </row>
    <row r="386" spans="1:6" ht="15">
      <c r="A386" s="31"/>
      <c r="B386" s="35"/>
      <c r="C386" s="28"/>
      <c r="D386" s="59"/>
      <c r="E386" s="59"/>
      <c r="F386" s="59"/>
    </row>
    <row r="387" spans="1:6" ht="14.25">
      <c r="A387" s="31"/>
      <c r="B387" s="35"/>
      <c r="C387" s="47" t="s">
        <v>67</v>
      </c>
      <c r="D387" s="58">
        <f>SUM(D388:D388)</f>
        <v>19470</v>
      </c>
      <c r="E387" s="58">
        <f>SUM(E388:E388)</f>
        <v>349</v>
      </c>
      <c r="F387" s="58">
        <f>SUM(D387:E387)</f>
        <v>19819</v>
      </c>
    </row>
    <row r="388" spans="1:6" ht="15">
      <c r="A388" s="31"/>
      <c r="B388" s="35"/>
      <c r="C388" s="28" t="s">
        <v>69</v>
      </c>
      <c r="D388" s="59">
        <v>19470</v>
      </c>
      <c r="E388" s="59">
        <v>349</v>
      </c>
      <c r="F388" s="59">
        <f>SUM(D388:E388)</f>
        <v>19819</v>
      </c>
    </row>
    <row r="389" spans="1:6" ht="15">
      <c r="A389" s="31"/>
      <c r="B389" s="35"/>
      <c r="C389" s="28"/>
      <c r="D389" s="59"/>
      <c r="E389" s="59"/>
      <c r="F389" s="59"/>
    </row>
    <row r="390" spans="1:6" ht="15">
      <c r="A390" s="42" t="s">
        <v>481</v>
      </c>
      <c r="B390" s="41" t="s">
        <v>112</v>
      </c>
      <c r="C390" s="27" t="s">
        <v>113</v>
      </c>
      <c r="D390" s="61"/>
      <c r="E390" s="61"/>
      <c r="F390" s="61"/>
    </row>
    <row r="391" spans="1:6" ht="14.25">
      <c r="A391" s="31"/>
      <c r="B391" s="35"/>
      <c r="C391" s="47" t="s">
        <v>66</v>
      </c>
      <c r="D391" s="58">
        <f>SUM(D392:D394)</f>
        <v>1396</v>
      </c>
      <c r="E391" s="58">
        <f>SUM(E392:E394)</f>
        <v>226</v>
      </c>
      <c r="F391" s="58">
        <f>SUM(D391:E391)</f>
        <v>1622</v>
      </c>
    </row>
    <row r="392" spans="1:6" ht="15">
      <c r="A392" s="31"/>
      <c r="B392" s="35"/>
      <c r="C392" s="28" t="s">
        <v>68</v>
      </c>
      <c r="D392" s="59">
        <f>SUM(D396)</f>
        <v>1396</v>
      </c>
      <c r="E392" s="59"/>
      <c r="F392" s="59">
        <f>SUM(D392:E392)</f>
        <v>1396</v>
      </c>
    </row>
    <row r="393" spans="1:6" ht="15">
      <c r="A393" s="31"/>
      <c r="B393" s="35"/>
      <c r="C393" s="28" t="s">
        <v>230</v>
      </c>
      <c r="D393" s="59"/>
      <c r="E393" s="59">
        <v>200</v>
      </c>
      <c r="F393" s="59">
        <f>SUM(D393:E393)</f>
        <v>200</v>
      </c>
    </row>
    <row r="394" spans="1:6" ht="15">
      <c r="A394" s="31"/>
      <c r="B394" s="35"/>
      <c r="C394" s="28" t="s">
        <v>224</v>
      </c>
      <c r="D394" s="59"/>
      <c r="E394" s="59">
        <v>26</v>
      </c>
      <c r="F394" s="59">
        <f>SUM(D394:E394)</f>
        <v>26</v>
      </c>
    </row>
    <row r="395" spans="1:6" ht="15">
      <c r="A395" s="31"/>
      <c r="B395" s="35"/>
      <c r="C395" s="28"/>
      <c r="D395" s="59"/>
      <c r="E395" s="59"/>
      <c r="F395" s="59"/>
    </row>
    <row r="396" spans="1:6" ht="14.25">
      <c r="A396" s="31"/>
      <c r="B396" s="35"/>
      <c r="C396" s="47" t="s">
        <v>67</v>
      </c>
      <c r="D396" s="58">
        <f>SUM(D397:D397)</f>
        <v>1396</v>
      </c>
      <c r="E396" s="58">
        <f>SUM(E397:E397)</f>
        <v>226</v>
      </c>
      <c r="F396" s="58">
        <f>SUM(D396:E396)</f>
        <v>1622</v>
      </c>
    </row>
    <row r="397" spans="1:6" ht="15">
      <c r="A397" s="31"/>
      <c r="B397" s="35"/>
      <c r="C397" s="28" t="s">
        <v>69</v>
      </c>
      <c r="D397" s="59">
        <v>1396</v>
      </c>
      <c r="E397" s="59">
        <v>226</v>
      </c>
      <c r="F397" s="59">
        <f>SUM(D397:E397)</f>
        <v>1622</v>
      </c>
    </row>
    <row r="398" spans="1:6" ht="15">
      <c r="A398" s="31"/>
      <c r="B398" s="35"/>
      <c r="C398" s="28"/>
      <c r="D398" s="59"/>
      <c r="E398" s="59"/>
      <c r="F398" s="59"/>
    </row>
    <row r="399" spans="1:6" ht="15">
      <c r="A399" s="42" t="s">
        <v>482</v>
      </c>
      <c r="B399" s="41" t="s">
        <v>114</v>
      </c>
      <c r="C399" s="27" t="s">
        <v>115</v>
      </c>
      <c r="D399" s="61"/>
      <c r="E399" s="61"/>
      <c r="F399" s="61"/>
    </row>
    <row r="400" spans="1:6" ht="14.25">
      <c r="A400" s="31"/>
      <c r="B400" s="35"/>
      <c r="C400" s="47" t="s">
        <v>66</v>
      </c>
      <c r="D400" s="58">
        <f>SUM(D401:D403)</f>
        <v>8567</v>
      </c>
      <c r="E400" s="58">
        <f>SUM(E401:E403)</f>
        <v>1360</v>
      </c>
      <c r="F400" s="58">
        <f>SUM(D400:E400)</f>
        <v>9927</v>
      </c>
    </row>
    <row r="401" spans="1:6" ht="15">
      <c r="A401" s="31"/>
      <c r="B401" s="35"/>
      <c r="C401" s="28" t="s">
        <v>68</v>
      </c>
      <c r="D401" s="59">
        <f>SUM(D405)</f>
        <v>8567</v>
      </c>
      <c r="E401" s="59"/>
      <c r="F401" s="59">
        <f>SUM(D401:E401)</f>
        <v>8567</v>
      </c>
    </row>
    <row r="402" spans="1:6" ht="15">
      <c r="A402" s="31"/>
      <c r="B402" s="35"/>
      <c r="C402" s="28" t="s">
        <v>230</v>
      </c>
      <c r="D402" s="59"/>
      <c r="E402" s="59">
        <v>1280</v>
      </c>
      <c r="F402" s="59">
        <f>SUM(D402:E402)</f>
        <v>1280</v>
      </c>
    </row>
    <row r="403" spans="1:6" ht="15">
      <c r="A403" s="31"/>
      <c r="B403" s="35"/>
      <c r="C403" s="28" t="s">
        <v>224</v>
      </c>
      <c r="D403" s="59"/>
      <c r="E403" s="59">
        <v>80</v>
      </c>
      <c r="F403" s="59">
        <f>SUM(D403:E403)</f>
        <v>80</v>
      </c>
    </row>
    <row r="404" spans="1:6" ht="15">
      <c r="A404" s="31"/>
      <c r="B404" s="35"/>
      <c r="C404" s="28"/>
      <c r="D404" s="59"/>
      <c r="E404" s="59"/>
      <c r="F404" s="59"/>
    </row>
    <row r="405" spans="1:6" ht="14.25">
      <c r="A405" s="31"/>
      <c r="B405" s="35"/>
      <c r="C405" s="47" t="s">
        <v>67</v>
      </c>
      <c r="D405" s="58">
        <f>SUM(D406:D406)</f>
        <v>8567</v>
      </c>
      <c r="E405" s="58">
        <f>SUM(E406:E406)</f>
        <v>1360</v>
      </c>
      <c r="F405" s="58">
        <f>SUM(D405:E405)</f>
        <v>9927</v>
      </c>
    </row>
    <row r="406" spans="1:6" ht="15">
      <c r="A406" s="31"/>
      <c r="B406" s="35"/>
      <c r="C406" s="28" t="s">
        <v>69</v>
      </c>
      <c r="D406" s="59">
        <v>8567</v>
      </c>
      <c r="E406" s="59">
        <v>1360</v>
      </c>
      <c r="F406" s="59">
        <f>SUM(D406:E406)</f>
        <v>9927</v>
      </c>
    </row>
    <row r="407" spans="1:6" ht="15">
      <c r="A407" s="31"/>
      <c r="B407" s="35"/>
      <c r="C407" s="28"/>
      <c r="D407" s="59"/>
      <c r="E407" s="59"/>
      <c r="F407" s="59"/>
    </row>
    <row r="408" spans="1:6" ht="15">
      <c r="A408" s="42" t="s">
        <v>483</v>
      </c>
      <c r="B408" s="41" t="s">
        <v>116</v>
      </c>
      <c r="C408" s="27" t="s">
        <v>117</v>
      </c>
      <c r="D408" s="61"/>
      <c r="E408" s="61"/>
      <c r="F408" s="61"/>
    </row>
    <row r="409" spans="1:6" ht="14.25">
      <c r="A409" s="31"/>
      <c r="B409" s="35"/>
      <c r="C409" s="47" t="s">
        <v>66</v>
      </c>
      <c r="D409" s="58">
        <f>SUM(D410:D410)</f>
        <v>7190</v>
      </c>
      <c r="E409" s="58">
        <f>SUM(E410:E410)</f>
        <v>0</v>
      </c>
      <c r="F409" s="58">
        <f>SUM(D409:E409)</f>
        <v>7190</v>
      </c>
    </row>
    <row r="410" spans="1:6" ht="15">
      <c r="A410" s="31"/>
      <c r="B410" s="35"/>
      <c r="C410" s="28" t="s">
        <v>68</v>
      </c>
      <c r="D410" s="59">
        <f>SUM(D412)</f>
        <v>7190</v>
      </c>
      <c r="E410" s="59"/>
      <c r="F410" s="59">
        <f>SUM(D410:E410)</f>
        <v>7190</v>
      </c>
    </row>
    <row r="411" spans="1:6" ht="15">
      <c r="A411" s="31"/>
      <c r="B411" s="35"/>
      <c r="C411" s="28"/>
      <c r="D411" s="59"/>
      <c r="E411" s="59"/>
      <c r="F411" s="59"/>
    </row>
    <row r="412" spans="1:6" ht="14.25">
      <c r="A412" s="31"/>
      <c r="B412" s="35"/>
      <c r="C412" s="47" t="s">
        <v>67</v>
      </c>
      <c r="D412" s="58">
        <f>SUM(D413:D413)</f>
        <v>7190</v>
      </c>
      <c r="E412" s="58">
        <f>SUM(E413:E413)</f>
        <v>0</v>
      </c>
      <c r="F412" s="58">
        <f>SUM(D412:E412)</f>
        <v>7190</v>
      </c>
    </row>
    <row r="413" spans="1:6" ht="15">
      <c r="A413" s="31"/>
      <c r="B413" s="35"/>
      <c r="C413" s="28" t="s">
        <v>69</v>
      </c>
      <c r="D413" s="59">
        <v>7190</v>
      </c>
      <c r="E413" s="59"/>
      <c r="F413" s="59">
        <f>SUM(D413:E413)</f>
        <v>7190</v>
      </c>
    </row>
    <row r="414" spans="1:6" ht="15">
      <c r="A414" s="31"/>
      <c r="B414" s="35"/>
      <c r="C414" s="28"/>
      <c r="D414" s="59"/>
      <c r="E414" s="59"/>
      <c r="F414" s="59"/>
    </row>
    <row r="415" spans="1:6" ht="15">
      <c r="A415" s="42" t="s">
        <v>484</v>
      </c>
      <c r="B415" s="41" t="s">
        <v>118</v>
      </c>
      <c r="C415" s="27" t="s">
        <v>119</v>
      </c>
      <c r="D415" s="61"/>
      <c r="E415" s="61"/>
      <c r="F415" s="61"/>
    </row>
    <row r="416" spans="1:6" ht="14.25">
      <c r="A416" s="31"/>
      <c r="B416" s="35"/>
      <c r="C416" s="47" t="s">
        <v>66</v>
      </c>
      <c r="D416" s="58">
        <f>SUM(D417:D417)</f>
        <v>1008</v>
      </c>
      <c r="E416" s="58">
        <f>SUM(E417:E417)</f>
        <v>0</v>
      </c>
      <c r="F416" s="58">
        <f>SUM(D416:E416)</f>
        <v>1008</v>
      </c>
    </row>
    <row r="417" spans="1:6" ht="15">
      <c r="A417" s="31"/>
      <c r="B417" s="35"/>
      <c r="C417" s="28" t="s">
        <v>68</v>
      </c>
      <c r="D417" s="59">
        <f>SUM(D419)</f>
        <v>1008</v>
      </c>
      <c r="E417" s="59"/>
      <c r="F417" s="59">
        <f>SUM(D417:E417)</f>
        <v>1008</v>
      </c>
    </row>
    <row r="418" spans="1:6" ht="15">
      <c r="A418" s="31"/>
      <c r="B418" s="35"/>
      <c r="C418" s="28"/>
      <c r="D418" s="59"/>
      <c r="E418" s="59"/>
      <c r="F418" s="59"/>
    </row>
    <row r="419" spans="1:6" ht="14.25">
      <c r="A419" s="31"/>
      <c r="B419" s="35"/>
      <c r="C419" s="47" t="s">
        <v>67</v>
      </c>
      <c r="D419" s="58">
        <f>SUM(D420:D420)</f>
        <v>1008</v>
      </c>
      <c r="E419" s="58">
        <f>SUM(E420:E420)</f>
        <v>0</v>
      </c>
      <c r="F419" s="58">
        <f>SUM(D419:E419)</f>
        <v>1008</v>
      </c>
    </row>
    <row r="420" spans="1:6" ht="15">
      <c r="A420" s="31"/>
      <c r="B420" s="35"/>
      <c r="C420" s="28" t="s">
        <v>69</v>
      </c>
      <c r="D420" s="59">
        <v>1008</v>
      </c>
      <c r="E420" s="59"/>
      <c r="F420" s="59">
        <f>SUM(D420:E420)</f>
        <v>1008</v>
      </c>
    </row>
    <row r="421" spans="1:6" ht="15">
      <c r="A421" s="31"/>
      <c r="B421" s="35"/>
      <c r="C421" s="28"/>
      <c r="D421" s="59"/>
      <c r="E421" s="59"/>
      <c r="F421" s="59"/>
    </row>
    <row r="422" spans="1:6" ht="15">
      <c r="A422" s="42" t="s">
        <v>485</v>
      </c>
      <c r="B422" s="41" t="s">
        <v>203</v>
      </c>
      <c r="C422" s="27" t="s">
        <v>537</v>
      </c>
      <c r="D422" s="61"/>
      <c r="E422" s="61"/>
      <c r="F422" s="61"/>
    </row>
    <row r="423" spans="1:6" ht="14.25">
      <c r="A423" s="31"/>
      <c r="B423" s="35"/>
      <c r="C423" s="47" t="s">
        <v>66</v>
      </c>
      <c r="D423" s="58">
        <f>SUM(D424:D424)</f>
        <v>1799</v>
      </c>
      <c r="E423" s="58">
        <f>SUM(E424:E424)</f>
        <v>0</v>
      </c>
      <c r="F423" s="58">
        <f>SUM(D423:E423)</f>
        <v>1799</v>
      </c>
    </row>
    <row r="424" spans="1:6" ht="15">
      <c r="A424" s="31"/>
      <c r="B424" s="35"/>
      <c r="C424" s="28" t="s">
        <v>68</v>
      </c>
      <c r="D424" s="59">
        <f>SUM(D426)</f>
        <v>1799</v>
      </c>
      <c r="E424" s="59"/>
      <c r="F424" s="59">
        <f>SUM(D424:E424)</f>
        <v>1799</v>
      </c>
    </row>
    <row r="425" spans="1:6" ht="15">
      <c r="A425" s="31"/>
      <c r="B425" s="35"/>
      <c r="C425" s="28"/>
      <c r="D425" s="59"/>
      <c r="E425" s="59"/>
      <c r="F425" s="59"/>
    </row>
    <row r="426" spans="1:6" ht="14.25">
      <c r="A426" s="31"/>
      <c r="B426" s="35"/>
      <c r="C426" s="47" t="s">
        <v>67</v>
      </c>
      <c r="D426" s="58">
        <f>SUM(D427:D427)</f>
        <v>1799</v>
      </c>
      <c r="E426" s="58">
        <f>SUM(E427:E427)</f>
        <v>0</v>
      </c>
      <c r="F426" s="58">
        <f>SUM(D426:E426)</f>
        <v>1799</v>
      </c>
    </row>
    <row r="427" spans="1:6" ht="15">
      <c r="A427" s="31"/>
      <c r="B427" s="35"/>
      <c r="C427" s="28" t="s">
        <v>69</v>
      </c>
      <c r="D427" s="59">
        <v>1799</v>
      </c>
      <c r="E427" s="59"/>
      <c r="F427" s="59">
        <f>SUM(D427:E427)</f>
        <v>1799</v>
      </c>
    </row>
    <row r="428" spans="1:6" ht="15">
      <c r="A428" s="31"/>
      <c r="B428" s="35"/>
      <c r="C428" s="28"/>
      <c r="D428" s="59"/>
      <c r="E428" s="59"/>
      <c r="F428" s="59"/>
    </row>
    <row r="429" spans="1:6" ht="14.25">
      <c r="A429" s="25" t="s">
        <v>211</v>
      </c>
      <c r="B429" s="36"/>
      <c r="C429" s="47" t="s">
        <v>124</v>
      </c>
      <c r="D429" s="59"/>
      <c r="E429" s="59"/>
      <c r="F429" s="59"/>
    </row>
    <row r="430" spans="1:6" ht="14.25">
      <c r="A430" s="32"/>
      <c r="B430" s="35"/>
      <c r="C430" s="47" t="s">
        <v>66</v>
      </c>
      <c r="D430" s="58">
        <f>SUM(D436,D444,D452,D461,D469,D480,D489,D496,D503,D510,D518,D526,D533,D541,D549)</f>
        <v>224061</v>
      </c>
      <c r="E430" s="58">
        <f>SUM(E436,E444,E452,E461,E469,E480,E489,E496,E503,E510,E518,E526,E533,E541,E549)</f>
        <v>7089</v>
      </c>
      <c r="F430" s="58">
        <f>SUM(D430:E430)</f>
        <v>231150</v>
      </c>
    </row>
    <row r="431" spans="1:6" ht="14.25">
      <c r="A431" s="32"/>
      <c r="B431" s="35"/>
      <c r="C431" s="47" t="s">
        <v>67</v>
      </c>
      <c r="D431" s="58">
        <f>SUM(D432:D433)</f>
        <v>224061</v>
      </c>
      <c r="E431" s="58">
        <f>SUM(E432:E433)</f>
        <v>7089</v>
      </c>
      <c r="F431" s="58">
        <f>SUM(D431:E431)</f>
        <v>231150</v>
      </c>
    </row>
    <row r="432" spans="1:6" ht="15">
      <c r="A432" s="32"/>
      <c r="B432" s="35"/>
      <c r="C432" s="28" t="s">
        <v>62</v>
      </c>
      <c r="D432" s="59">
        <f>SUM(D440,D448,D457,D466,D475,D486,D493,D500,D507,D514,D522,D530,D537,D545,D553)</f>
        <v>137069</v>
      </c>
      <c r="E432" s="59">
        <f>SUM(E440,E448,E457,E466,E475,E486,E493,E500,E507,E514,E522,E530,E537,E545,E553)</f>
        <v>7089</v>
      </c>
      <c r="F432" s="59">
        <f>SUM(D432:E432)</f>
        <v>144158</v>
      </c>
    </row>
    <row r="433" spans="1:6" ht="15">
      <c r="A433" s="32"/>
      <c r="B433" s="35"/>
      <c r="C433" s="28" t="s">
        <v>70</v>
      </c>
      <c r="D433" s="59">
        <f>SUM(D458,D476,D515,D538,D546)</f>
        <v>86992</v>
      </c>
      <c r="E433" s="59">
        <f>SUM(E458,E476,E515,E538,E546)</f>
        <v>0</v>
      </c>
      <c r="F433" s="59">
        <f>SUM(D433:E433)</f>
        <v>86992</v>
      </c>
    </row>
    <row r="434" spans="1:6" ht="14.25">
      <c r="A434" s="25" t="s">
        <v>305</v>
      </c>
      <c r="B434" s="35"/>
      <c r="C434" s="47" t="s">
        <v>8</v>
      </c>
      <c r="D434" s="58">
        <f>SUM(D439)</f>
        <v>7588</v>
      </c>
      <c r="E434" s="58">
        <f>SUM(E439)</f>
        <v>0</v>
      </c>
      <c r="F434" s="58">
        <f>SUM(D434:E434)</f>
        <v>7588</v>
      </c>
    </row>
    <row r="435" spans="1:6" ht="15">
      <c r="A435" s="42" t="s">
        <v>306</v>
      </c>
      <c r="B435" s="41" t="s">
        <v>74</v>
      </c>
      <c r="C435" s="27" t="s">
        <v>83</v>
      </c>
      <c r="D435" s="61"/>
      <c r="E435" s="61"/>
      <c r="F435" s="61"/>
    </row>
    <row r="436" spans="1:6" ht="14.25">
      <c r="A436" s="31"/>
      <c r="B436" s="35"/>
      <c r="C436" s="47" t="s">
        <v>66</v>
      </c>
      <c r="D436" s="58">
        <f>SUM(D437)</f>
        <v>7588</v>
      </c>
      <c r="E436" s="58">
        <f>SUM(E437)</f>
        <v>0</v>
      </c>
      <c r="F436" s="58">
        <f>SUM(D436:E436)</f>
        <v>7588</v>
      </c>
    </row>
    <row r="437" spans="1:6" ht="15">
      <c r="A437" s="31"/>
      <c r="B437" s="35"/>
      <c r="C437" s="28" t="s">
        <v>68</v>
      </c>
      <c r="D437" s="59">
        <f>SUM(D439)</f>
        <v>7588</v>
      </c>
      <c r="E437" s="59"/>
      <c r="F437" s="59">
        <f>SUM(D437:E437)</f>
        <v>7588</v>
      </c>
    </row>
    <row r="438" spans="1:6" ht="15">
      <c r="A438" s="31"/>
      <c r="B438" s="35"/>
      <c r="C438" s="28"/>
      <c r="D438" s="59"/>
      <c r="E438" s="59"/>
      <c r="F438" s="59"/>
    </row>
    <row r="439" spans="1:6" ht="14.25">
      <c r="A439" s="31"/>
      <c r="B439" s="35"/>
      <c r="C439" s="47" t="s">
        <v>67</v>
      </c>
      <c r="D439" s="58">
        <f>SUM(D440:D440)</f>
        <v>7588</v>
      </c>
      <c r="E439" s="58">
        <f>SUM(E440:E440)</f>
        <v>0</v>
      </c>
      <c r="F439" s="58">
        <f>SUM(D439:E439)</f>
        <v>7588</v>
      </c>
    </row>
    <row r="440" spans="1:6" ht="15">
      <c r="A440" s="31"/>
      <c r="B440" s="35"/>
      <c r="C440" s="28" t="s">
        <v>69</v>
      </c>
      <c r="D440" s="59">
        <v>7588</v>
      </c>
      <c r="E440" s="59"/>
      <c r="F440" s="59">
        <f>SUM(D440:E440)</f>
        <v>7588</v>
      </c>
    </row>
    <row r="441" spans="1:6" ht="15">
      <c r="A441" s="31"/>
      <c r="B441" s="35"/>
      <c r="C441" s="28"/>
      <c r="D441" s="59"/>
      <c r="E441" s="59"/>
      <c r="F441" s="59"/>
    </row>
    <row r="442" spans="1:6" ht="14.25">
      <c r="A442" s="25" t="s">
        <v>309</v>
      </c>
      <c r="B442" s="35"/>
      <c r="C442" s="47" t="s">
        <v>40</v>
      </c>
      <c r="D442" s="58">
        <f>SUM(D447)</f>
        <v>50</v>
      </c>
      <c r="E442" s="58">
        <f>SUM(E447)</f>
        <v>0</v>
      </c>
      <c r="F442" s="58">
        <f>SUM(D442:E442)</f>
        <v>50</v>
      </c>
    </row>
    <row r="443" spans="1:6" ht="15">
      <c r="A443" s="42" t="s">
        <v>310</v>
      </c>
      <c r="B443" s="41" t="s">
        <v>125</v>
      </c>
      <c r="C443" s="27" t="s">
        <v>234</v>
      </c>
      <c r="D443" s="61"/>
      <c r="E443" s="61"/>
      <c r="F443" s="61"/>
    </row>
    <row r="444" spans="1:6" ht="14.25">
      <c r="A444" s="31"/>
      <c r="B444" s="35"/>
      <c r="C444" s="47" t="s">
        <v>66</v>
      </c>
      <c r="D444" s="58">
        <f>SUM(D445)</f>
        <v>50</v>
      </c>
      <c r="E444" s="58">
        <f>SUM(E445)</f>
        <v>0</v>
      </c>
      <c r="F444" s="58">
        <f>SUM(D444:E444)</f>
        <v>50</v>
      </c>
    </row>
    <row r="445" spans="1:6" ht="15">
      <c r="A445" s="31"/>
      <c r="B445" s="35"/>
      <c r="C445" s="28" t="s">
        <v>68</v>
      </c>
      <c r="D445" s="59">
        <f>SUM(D447)</f>
        <v>50</v>
      </c>
      <c r="E445" s="59"/>
      <c r="F445" s="59">
        <f>SUM(D445:E445)</f>
        <v>50</v>
      </c>
    </row>
    <row r="446" spans="1:6" ht="15">
      <c r="A446" s="31"/>
      <c r="B446" s="35"/>
      <c r="C446" s="28"/>
      <c r="D446" s="59"/>
      <c r="E446" s="59"/>
      <c r="F446" s="59"/>
    </row>
    <row r="447" spans="1:6" ht="14.25">
      <c r="A447" s="31"/>
      <c r="B447" s="35"/>
      <c r="C447" s="47" t="s">
        <v>67</v>
      </c>
      <c r="D447" s="58">
        <f>SUM(D448:D448)</f>
        <v>50</v>
      </c>
      <c r="E447" s="58">
        <f>SUM(E448:E448)</f>
        <v>0</v>
      </c>
      <c r="F447" s="58">
        <f>SUM(D447:E447)</f>
        <v>50</v>
      </c>
    </row>
    <row r="448" spans="1:6" ht="15">
      <c r="A448" s="31"/>
      <c r="B448" s="35"/>
      <c r="C448" s="28" t="s">
        <v>69</v>
      </c>
      <c r="D448" s="59">
        <v>50</v>
      </c>
      <c r="E448" s="59"/>
      <c r="F448" s="59">
        <f>SUM(D448:E448)</f>
        <v>50</v>
      </c>
    </row>
    <row r="449" spans="1:6" ht="15">
      <c r="A449" s="31"/>
      <c r="B449" s="35"/>
      <c r="C449" s="28"/>
      <c r="D449" s="59"/>
      <c r="E449" s="59"/>
      <c r="F449" s="59"/>
    </row>
    <row r="450" spans="1:6" ht="14.25">
      <c r="A450" s="25" t="s">
        <v>311</v>
      </c>
      <c r="B450" s="36"/>
      <c r="C450" s="47" t="s">
        <v>10</v>
      </c>
      <c r="D450" s="58">
        <f>SUM(D456,D465,D474)</f>
        <v>144038</v>
      </c>
      <c r="E450" s="58">
        <f>SUM(E456,E465,E474)</f>
        <v>528</v>
      </c>
      <c r="F450" s="58">
        <f>SUM(D450:E450)</f>
        <v>144566</v>
      </c>
    </row>
    <row r="451" spans="1:6" ht="15">
      <c r="A451" s="42" t="s">
        <v>312</v>
      </c>
      <c r="B451" s="41" t="s">
        <v>126</v>
      </c>
      <c r="C451" s="27" t="s">
        <v>131</v>
      </c>
      <c r="D451" s="61"/>
      <c r="E451" s="61"/>
      <c r="F451" s="61"/>
    </row>
    <row r="452" spans="1:6" ht="14.25">
      <c r="A452" s="31"/>
      <c r="B452" s="35"/>
      <c r="C452" s="47" t="s">
        <v>66</v>
      </c>
      <c r="D452" s="58">
        <f>SUM(D453)</f>
        <v>88296</v>
      </c>
      <c r="E452" s="58">
        <f>SUM(E453)</f>
        <v>0</v>
      </c>
      <c r="F452" s="58">
        <f>SUM(D452:E452)</f>
        <v>88296</v>
      </c>
    </row>
    <row r="453" spans="1:6" ht="15">
      <c r="A453" s="31"/>
      <c r="B453" s="35"/>
      <c r="C453" s="28" t="s">
        <v>68</v>
      </c>
      <c r="D453" s="59">
        <f>SUM(D456)</f>
        <v>88296</v>
      </c>
      <c r="E453" s="59"/>
      <c r="F453" s="59">
        <f>SUM(D453:E453)</f>
        <v>88296</v>
      </c>
    </row>
    <row r="454" spans="1:6" ht="15">
      <c r="A454" s="31"/>
      <c r="B454" s="35"/>
      <c r="C454" s="28" t="s">
        <v>308</v>
      </c>
      <c r="D454" s="59">
        <f>36162+6500+150</f>
        <v>42812</v>
      </c>
      <c r="E454" s="59"/>
      <c r="F454" s="59">
        <f>SUM(D454:E454)</f>
        <v>42812</v>
      </c>
    </row>
    <row r="455" spans="1:6" ht="15">
      <c r="A455" s="31"/>
      <c r="B455" s="35"/>
      <c r="C455" s="28"/>
      <c r="D455" s="59"/>
      <c r="E455" s="59"/>
      <c r="F455" s="59"/>
    </row>
    <row r="456" spans="1:6" ht="14.25">
      <c r="A456" s="31"/>
      <c r="B456" s="35"/>
      <c r="C456" s="47" t="s">
        <v>67</v>
      </c>
      <c r="D456" s="58">
        <f>SUM(D457:D458)</f>
        <v>88296</v>
      </c>
      <c r="E456" s="58">
        <f>SUM(E457:E458)</f>
        <v>0</v>
      </c>
      <c r="F456" s="58">
        <f>SUM(D456:E456)</f>
        <v>88296</v>
      </c>
    </row>
    <row r="457" spans="1:6" ht="15">
      <c r="A457" s="31"/>
      <c r="B457" s="35"/>
      <c r="C457" s="28" t="s">
        <v>69</v>
      </c>
      <c r="D457" s="59">
        <v>10100</v>
      </c>
      <c r="E457" s="59"/>
      <c r="F457" s="59">
        <f>SUM(D457:E457)</f>
        <v>10100</v>
      </c>
    </row>
    <row r="458" spans="1:6" ht="15">
      <c r="A458" s="31"/>
      <c r="B458" s="35"/>
      <c r="C458" s="28" t="s">
        <v>71</v>
      </c>
      <c r="D458" s="59">
        <v>78196</v>
      </c>
      <c r="E458" s="59"/>
      <c r="F458" s="59">
        <f>SUM(D458:E458)</f>
        <v>78196</v>
      </c>
    </row>
    <row r="459" spans="1:6" ht="15">
      <c r="A459" s="31"/>
      <c r="B459" s="35"/>
      <c r="C459" s="28"/>
      <c r="D459" s="59"/>
      <c r="E459" s="59"/>
      <c r="F459" s="59"/>
    </row>
    <row r="460" spans="1:6" ht="15">
      <c r="A460" s="42" t="s">
        <v>486</v>
      </c>
      <c r="B460" s="41" t="s">
        <v>129</v>
      </c>
      <c r="C460" s="27" t="s">
        <v>127</v>
      </c>
      <c r="D460" s="61"/>
      <c r="E460" s="61"/>
      <c r="F460" s="61"/>
    </row>
    <row r="461" spans="1:6" ht="14.25">
      <c r="A461" s="31"/>
      <c r="B461" s="35"/>
      <c r="C461" s="47" t="s">
        <v>66</v>
      </c>
      <c r="D461" s="58">
        <f>SUM(D462:D463)</f>
        <v>9481</v>
      </c>
      <c r="E461" s="58">
        <f>SUM(E462:E463)</f>
        <v>250</v>
      </c>
      <c r="F461" s="58">
        <f>SUM(D461:E461)</f>
        <v>9731</v>
      </c>
    </row>
    <row r="462" spans="1:6" ht="15">
      <c r="A462" s="31"/>
      <c r="B462" s="35"/>
      <c r="C462" s="28" t="s">
        <v>68</v>
      </c>
      <c r="D462" s="59">
        <f>SUM(D465)</f>
        <v>9481</v>
      </c>
      <c r="E462" s="59"/>
      <c r="F462" s="59">
        <f>SUM(D462:E462)</f>
        <v>9481</v>
      </c>
    </row>
    <row r="463" spans="1:6" ht="15">
      <c r="A463" s="31"/>
      <c r="B463" s="35"/>
      <c r="C463" s="28" t="s">
        <v>304</v>
      </c>
      <c r="D463" s="59"/>
      <c r="E463" s="59">
        <v>250</v>
      </c>
      <c r="F463" s="59">
        <f>SUM(D463:E463)</f>
        <v>250</v>
      </c>
    </row>
    <row r="464" spans="1:6" ht="15">
      <c r="A464" s="31"/>
      <c r="B464" s="35"/>
      <c r="C464" s="28"/>
      <c r="D464" s="59"/>
      <c r="E464" s="59"/>
      <c r="F464" s="59"/>
    </row>
    <row r="465" spans="1:6" ht="14.25">
      <c r="A465" s="31"/>
      <c r="B465" s="35"/>
      <c r="C465" s="47" t="s">
        <v>67</v>
      </c>
      <c r="D465" s="58">
        <f>SUM(D466:D466)</f>
        <v>9481</v>
      </c>
      <c r="E465" s="58">
        <f>SUM(E466:E466)</f>
        <v>250</v>
      </c>
      <c r="F465" s="58">
        <f>SUM(D465:E465)</f>
        <v>9731</v>
      </c>
    </row>
    <row r="466" spans="1:6" ht="15">
      <c r="A466" s="31"/>
      <c r="B466" s="35"/>
      <c r="C466" s="28" t="s">
        <v>69</v>
      </c>
      <c r="D466" s="59">
        <v>9481</v>
      </c>
      <c r="E466" s="59">
        <v>250</v>
      </c>
      <c r="F466" s="59">
        <f>SUM(D466:E466)</f>
        <v>9731</v>
      </c>
    </row>
    <row r="467" spans="1:6" ht="15">
      <c r="A467" s="31"/>
      <c r="B467" s="35"/>
      <c r="C467" s="28"/>
      <c r="D467" s="59"/>
      <c r="E467" s="59"/>
      <c r="F467" s="59"/>
    </row>
    <row r="468" spans="1:6" ht="15">
      <c r="A468" s="42" t="s">
        <v>487</v>
      </c>
      <c r="B468" s="41" t="s">
        <v>130</v>
      </c>
      <c r="C468" s="27" t="s">
        <v>128</v>
      </c>
      <c r="D468" s="61"/>
      <c r="E468" s="61"/>
      <c r="F468" s="61"/>
    </row>
    <row r="469" spans="1:6" ht="14.25">
      <c r="A469" s="31"/>
      <c r="B469" s="35"/>
      <c r="C469" s="47" t="s">
        <v>66</v>
      </c>
      <c r="D469" s="58">
        <f>SUM(D470:D470)</f>
        <v>46261</v>
      </c>
      <c r="E469" s="58">
        <f>SUM(E470:E472)</f>
        <v>278</v>
      </c>
      <c r="F469" s="58">
        <f>SUM(D469:E469)</f>
        <v>46539</v>
      </c>
    </row>
    <row r="470" spans="1:6" ht="15">
      <c r="A470" s="31"/>
      <c r="B470" s="35"/>
      <c r="C470" s="28" t="s">
        <v>68</v>
      </c>
      <c r="D470" s="59">
        <f>SUM(D474)</f>
        <v>46261</v>
      </c>
      <c r="E470" s="59"/>
      <c r="F470" s="59">
        <f>SUM(D470:E470)</f>
        <v>46261</v>
      </c>
    </row>
    <row r="471" spans="1:6" ht="15">
      <c r="A471" s="31"/>
      <c r="B471" s="35"/>
      <c r="C471" s="28" t="s">
        <v>664</v>
      </c>
      <c r="D471" s="59">
        <v>5700</v>
      </c>
      <c r="E471" s="59"/>
      <c r="F471" s="59">
        <f>SUM(D471:E471)</f>
        <v>5700</v>
      </c>
    </row>
    <row r="472" spans="1:6" ht="15">
      <c r="A472" s="31"/>
      <c r="B472" s="35"/>
      <c r="C472" s="28" t="s">
        <v>304</v>
      </c>
      <c r="D472" s="59"/>
      <c r="E472" s="59">
        <v>278</v>
      </c>
      <c r="F472" s="59">
        <f>SUM(D472:E472)</f>
        <v>278</v>
      </c>
    </row>
    <row r="473" spans="1:6" ht="15">
      <c r="A473" s="31"/>
      <c r="B473" s="35"/>
      <c r="C473" s="28"/>
      <c r="D473" s="59"/>
      <c r="E473" s="59"/>
      <c r="F473" s="59"/>
    </row>
    <row r="474" spans="1:6" ht="14.25">
      <c r="A474" s="31"/>
      <c r="B474" s="35"/>
      <c r="C474" s="47" t="s">
        <v>67</v>
      </c>
      <c r="D474" s="58">
        <f>SUM(D475:D476)</f>
        <v>46261</v>
      </c>
      <c r="E474" s="58">
        <f>SUM(E475:E475)</f>
        <v>278</v>
      </c>
      <c r="F474" s="58">
        <f>SUM(D474:E474)</f>
        <v>46539</v>
      </c>
    </row>
    <row r="475" spans="1:6" ht="15">
      <c r="A475" s="31"/>
      <c r="B475" s="35"/>
      <c r="C475" s="28" t="s">
        <v>69</v>
      </c>
      <c r="D475" s="59">
        <v>39561</v>
      </c>
      <c r="E475" s="59">
        <v>278</v>
      </c>
      <c r="F475" s="59">
        <f>SUM(D475:E475)</f>
        <v>39839</v>
      </c>
    </row>
    <row r="476" spans="1:6" ht="15">
      <c r="A476" s="31"/>
      <c r="B476" s="35"/>
      <c r="C476" s="28" t="s">
        <v>71</v>
      </c>
      <c r="D476" s="59">
        <v>6700</v>
      </c>
      <c r="E476" s="59"/>
      <c r="F476" s="59">
        <f>SUM(D476:E476)</f>
        <v>6700</v>
      </c>
    </row>
    <row r="477" spans="1:6" ht="15">
      <c r="A477" s="31"/>
      <c r="B477" s="35"/>
      <c r="C477" s="28"/>
      <c r="D477" s="59"/>
      <c r="E477" s="59"/>
      <c r="F477" s="59"/>
    </row>
    <row r="478" spans="1:6" ht="14.25">
      <c r="A478" s="25" t="s">
        <v>313</v>
      </c>
      <c r="B478" s="36"/>
      <c r="C478" s="47" t="s">
        <v>11</v>
      </c>
      <c r="D478" s="58">
        <f>SUM(D485,D492,D499,D506,D513,D521)</f>
        <v>52499</v>
      </c>
      <c r="E478" s="58">
        <f>SUM(E485,E492,E499,E506,E513,E521)</f>
        <v>6561</v>
      </c>
      <c r="F478" s="58">
        <f>SUM(D478:E478)</f>
        <v>59060</v>
      </c>
    </row>
    <row r="479" spans="1:6" ht="15">
      <c r="A479" s="42" t="s">
        <v>314</v>
      </c>
      <c r="B479" s="41" t="s">
        <v>132</v>
      </c>
      <c r="C479" s="27" t="s">
        <v>133</v>
      </c>
      <c r="D479" s="61"/>
      <c r="E479" s="61"/>
      <c r="F479" s="61"/>
    </row>
    <row r="480" spans="1:6" ht="14.25">
      <c r="A480" s="31"/>
      <c r="B480" s="35"/>
      <c r="C480" s="47" t="s">
        <v>66</v>
      </c>
      <c r="D480" s="58">
        <f>SUM(D481:D483)</f>
        <v>1647</v>
      </c>
      <c r="E480" s="58">
        <f>SUM(E481:E483)</f>
        <v>6561</v>
      </c>
      <c r="F480" s="58">
        <f>SUM(D480:E480)</f>
        <v>8208</v>
      </c>
    </row>
    <row r="481" spans="1:6" s="54" customFormat="1" ht="15">
      <c r="A481" s="31"/>
      <c r="B481" s="35"/>
      <c r="C481" s="28" t="s">
        <v>68</v>
      </c>
      <c r="D481" s="59">
        <f>SUM(D485)</f>
        <v>1647</v>
      </c>
      <c r="E481" s="59"/>
      <c r="F481" s="59">
        <f>SUM(D481:E481)</f>
        <v>1647</v>
      </c>
    </row>
    <row r="482" spans="1:6" s="54" customFormat="1" ht="15">
      <c r="A482" s="31"/>
      <c r="B482" s="35"/>
      <c r="C482" s="28" t="s">
        <v>665</v>
      </c>
      <c r="D482" s="59"/>
      <c r="E482" s="59">
        <v>6504</v>
      </c>
      <c r="F482" s="59">
        <f>SUM(D482:E482)</f>
        <v>6504</v>
      </c>
    </row>
    <row r="483" spans="1:6" ht="15">
      <c r="A483" s="31"/>
      <c r="B483" s="35"/>
      <c r="C483" s="28" t="s">
        <v>304</v>
      </c>
      <c r="D483" s="59"/>
      <c r="E483" s="59">
        <v>57</v>
      </c>
      <c r="F483" s="59">
        <f>SUM(D483:E483)</f>
        <v>57</v>
      </c>
    </row>
    <row r="484" spans="1:6" ht="15">
      <c r="A484" s="31"/>
      <c r="B484" s="35"/>
      <c r="C484" s="28"/>
      <c r="D484" s="59"/>
      <c r="E484" s="59"/>
      <c r="F484" s="59"/>
    </row>
    <row r="485" spans="1:6" ht="14.25">
      <c r="A485" s="31"/>
      <c r="B485" s="35"/>
      <c r="C485" s="47" t="s">
        <v>67</v>
      </c>
      <c r="D485" s="58">
        <f>SUM(D486:D486)</f>
        <v>1647</v>
      </c>
      <c r="E485" s="58">
        <f>SUM(E486:E486)</f>
        <v>6561</v>
      </c>
      <c r="F485" s="58">
        <f>SUM(D485:E485)</f>
        <v>8208</v>
      </c>
    </row>
    <row r="486" spans="1:6" ht="15">
      <c r="A486" s="31"/>
      <c r="B486" s="35"/>
      <c r="C486" s="28" t="s">
        <v>69</v>
      </c>
      <c r="D486" s="59">
        <v>1647</v>
      </c>
      <c r="E486" s="59">
        <v>6561</v>
      </c>
      <c r="F486" s="59">
        <f>SUM(D486:E486)</f>
        <v>8208</v>
      </c>
    </row>
    <row r="487" spans="1:6" ht="15">
      <c r="A487" s="31"/>
      <c r="B487" s="35"/>
      <c r="C487" s="28"/>
      <c r="D487" s="59"/>
      <c r="E487" s="59"/>
      <c r="F487" s="59"/>
    </row>
    <row r="488" spans="1:6" ht="15">
      <c r="A488" s="42" t="s">
        <v>315</v>
      </c>
      <c r="B488" s="41" t="s">
        <v>132</v>
      </c>
      <c r="C488" s="27" t="s">
        <v>134</v>
      </c>
      <c r="D488" s="61"/>
      <c r="E488" s="61"/>
      <c r="F488" s="61"/>
    </row>
    <row r="489" spans="1:6" ht="14.25">
      <c r="A489" s="31"/>
      <c r="B489" s="35"/>
      <c r="C489" s="47" t="s">
        <v>66</v>
      </c>
      <c r="D489" s="58">
        <f>SUM(D490:D490)</f>
        <v>1332</v>
      </c>
      <c r="E489" s="58">
        <f>SUM(E490:E490)</f>
        <v>0</v>
      </c>
      <c r="F489" s="58">
        <f>SUM(D489:E489)</f>
        <v>1332</v>
      </c>
    </row>
    <row r="490" spans="1:6" ht="15">
      <c r="A490" s="31"/>
      <c r="B490" s="35"/>
      <c r="C490" s="28" t="s">
        <v>68</v>
      </c>
      <c r="D490" s="59">
        <f>SUM(D492)</f>
        <v>1332</v>
      </c>
      <c r="E490" s="59"/>
      <c r="F490" s="59">
        <f>SUM(D490:E490)</f>
        <v>1332</v>
      </c>
    </row>
    <row r="491" spans="1:6" ht="15">
      <c r="A491" s="31"/>
      <c r="B491" s="35"/>
      <c r="C491" s="28"/>
      <c r="D491" s="59"/>
      <c r="E491" s="59"/>
      <c r="F491" s="59"/>
    </row>
    <row r="492" spans="1:6" ht="14.25">
      <c r="A492" s="31"/>
      <c r="B492" s="35"/>
      <c r="C492" s="47" t="s">
        <v>67</v>
      </c>
      <c r="D492" s="58">
        <f>SUM(D493:D493)</f>
        <v>1332</v>
      </c>
      <c r="E492" s="58">
        <f>SUM(E493:E493)</f>
        <v>0</v>
      </c>
      <c r="F492" s="58">
        <f>SUM(D492:E492)</f>
        <v>1332</v>
      </c>
    </row>
    <row r="493" spans="1:6" ht="15">
      <c r="A493" s="31"/>
      <c r="B493" s="35"/>
      <c r="C493" s="28" t="s">
        <v>69</v>
      </c>
      <c r="D493" s="59">
        <v>1332</v>
      </c>
      <c r="E493" s="59"/>
      <c r="F493" s="59">
        <f>SUM(D493:E493)</f>
        <v>1332</v>
      </c>
    </row>
    <row r="494" spans="1:6" ht="15">
      <c r="A494" s="31"/>
      <c r="B494" s="35"/>
      <c r="C494" s="28"/>
      <c r="D494" s="59"/>
      <c r="E494" s="59"/>
      <c r="F494" s="59"/>
    </row>
    <row r="495" spans="1:6" ht="15">
      <c r="A495" s="42" t="s">
        <v>316</v>
      </c>
      <c r="B495" s="41" t="s">
        <v>132</v>
      </c>
      <c r="C495" s="27" t="s">
        <v>135</v>
      </c>
      <c r="D495" s="61"/>
      <c r="E495" s="61"/>
      <c r="F495" s="61"/>
    </row>
    <row r="496" spans="1:6" ht="14.25">
      <c r="A496" s="31"/>
      <c r="B496" s="35"/>
      <c r="C496" s="47" t="s">
        <v>66</v>
      </c>
      <c r="D496" s="58">
        <f>SUM(D497)</f>
        <v>36186</v>
      </c>
      <c r="E496" s="58">
        <f>SUM(E497)</f>
        <v>0</v>
      </c>
      <c r="F496" s="58">
        <f>SUM(D496:E496)</f>
        <v>36186</v>
      </c>
    </row>
    <row r="497" spans="1:6" ht="15">
      <c r="A497" s="31"/>
      <c r="B497" s="35"/>
      <c r="C497" s="28" t="s">
        <v>68</v>
      </c>
      <c r="D497" s="59">
        <f>SUM(D499)</f>
        <v>36186</v>
      </c>
      <c r="E497" s="59"/>
      <c r="F497" s="59">
        <f>SUM(D497:E497)</f>
        <v>36186</v>
      </c>
    </row>
    <row r="498" spans="1:6" ht="15">
      <c r="A498" s="31"/>
      <c r="B498" s="35"/>
      <c r="C498" s="28"/>
      <c r="D498" s="59"/>
      <c r="E498" s="59"/>
      <c r="F498" s="59"/>
    </row>
    <row r="499" spans="1:6" ht="14.25">
      <c r="A499" s="31"/>
      <c r="B499" s="35"/>
      <c r="C499" s="47" t="s">
        <v>67</v>
      </c>
      <c r="D499" s="58">
        <f>SUM(D500:D500)</f>
        <v>36186</v>
      </c>
      <c r="E499" s="58">
        <f>SUM(E500:E500)</f>
        <v>0</v>
      </c>
      <c r="F499" s="58">
        <f>SUM(D499:E499)</f>
        <v>36186</v>
      </c>
    </row>
    <row r="500" spans="1:6" ht="15">
      <c r="A500" s="31"/>
      <c r="B500" s="35"/>
      <c r="C500" s="28" t="s">
        <v>69</v>
      </c>
      <c r="D500" s="59">
        <v>36186</v>
      </c>
      <c r="E500" s="59"/>
      <c r="F500" s="59">
        <f>SUM(D500:E500)</f>
        <v>36186</v>
      </c>
    </row>
    <row r="501" spans="1:6" ht="15">
      <c r="A501" s="31"/>
      <c r="B501" s="35"/>
      <c r="C501" s="28"/>
      <c r="D501" s="59"/>
      <c r="E501" s="59"/>
      <c r="F501" s="59"/>
    </row>
    <row r="502" spans="1:6" ht="15">
      <c r="A502" s="42" t="s">
        <v>317</v>
      </c>
      <c r="B502" s="41" t="s">
        <v>136</v>
      </c>
      <c r="C502" s="27" t="s">
        <v>137</v>
      </c>
      <c r="D502" s="61"/>
      <c r="E502" s="61"/>
      <c r="F502" s="61"/>
    </row>
    <row r="503" spans="1:6" ht="14.25">
      <c r="A503" s="31"/>
      <c r="B503" s="35"/>
      <c r="C503" s="47" t="s">
        <v>66</v>
      </c>
      <c r="D503" s="58">
        <f>SUM(D504)</f>
        <v>4000</v>
      </c>
      <c r="E503" s="58">
        <f>SUM(E504)</f>
        <v>0</v>
      </c>
      <c r="F503" s="58">
        <f>SUM(D503:E503)</f>
        <v>4000</v>
      </c>
    </row>
    <row r="504" spans="1:6" ht="15">
      <c r="A504" s="31"/>
      <c r="B504" s="35"/>
      <c r="C504" s="28" t="s">
        <v>68</v>
      </c>
      <c r="D504" s="59">
        <f>SUM(D506)</f>
        <v>4000</v>
      </c>
      <c r="E504" s="59"/>
      <c r="F504" s="59">
        <f>SUM(D504:E504)</f>
        <v>4000</v>
      </c>
    </row>
    <row r="505" spans="1:6" ht="15">
      <c r="A505" s="31"/>
      <c r="B505" s="35"/>
      <c r="C505" s="28"/>
      <c r="D505" s="59"/>
      <c r="E505" s="59"/>
      <c r="F505" s="59"/>
    </row>
    <row r="506" spans="1:6" ht="14.25">
      <c r="A506" s="31"/>
      <c r="B506" s="35"/>
      <c r="C506" s="47" t="s">
        <v>67</v>
      </c>
      <c r="D506" s="58">
        <f>SUM(D507:D507)</f>
        <v>4000</v>
      </c>
      <c r="E506" s="58">
        <f>SUM(E507:E507)</f>
        <v>0</v>
      </c>
      <c r="F506" s="58">
        <f>SUM(D506:E506)</f>
        <v>4000</v>
      </c>
    </row>
    <row r="507" spans="1:6" ht="15">
      <c r="A507" s="31"/>
      <c r="B507" s="35"/>
      <c r="C507" s="28" t="s">
        <v>69</v>
      </c>
      <c r="D507" s="59">
        <v>4000</v>
      </c>
      <c r="E507" s="59"/>
      <c r="F507" s="59">
        <f>SUM(D507:E507)</f>
        <v>4000</v>
      </c>
    </row>
    <row r="508" spans="1:6" ht="15">
      <c r="A508" s="31"/>
      <c r="B508" s="35"/>
      <c r="C508" s="28"/>
      <c r="D508" s="59"/>
      <c r="E508" s="59"/>
      <c r="F508" s="59"/>
    </row>
    <row r="509" spans="1:6" ht="15">
      <c r="A509" s="42" t="s">
        <v>318</v>
      </c>
      <c r="B509" s="41" t="s">
        <v>138</v>
      </c>
      <c r="C509" s="27" t="s">
        <v>139</v>
      </c>
      <c r="D509" s="61"/>
      <c r="E509" s="61"/>
      <c r="F509" s="61"/>
    </row>
    <row r="510" spans="1:6" ht="14.25">
      <c r="A510" s="31"/>
      <c r="B510" s="35"/>
      <c r="C510" s="47" t="s">
        <v>66</v>
      </c>
      <c r="D510" s="58">
        <f>SUM(D511)</f>
        <v>8969</v>
      </c>
      <c r="E510" s="58">
        <f>SUM(E511:E511)</f>
        <v>0</v>
      </c>
      <c r="F510" s="58">
        <f>SUM(D510:E510)</f>
        <v>8969</v>
      </c>
    </row>
    <row r="511" spans="1:6" ht="15">
      <c r="A511" s="31"/>
      <c r="B511" s="35"/>
      <c r="C511" s="28" t="s">
        <v>68</v>
      </c>
      <c r="D511" s="59">
        <f>SUM(D513)</f>
        <v>8969</v>
      </c>
      <c r="E511" s="59"/>
      <c r="F511" s="59">
        <f>SUM(D511:E511)</f>
        <v>8969</v>
      </c>
    </row>
    <row r="512" spans="1:6" ht="15">
      <c r="A512" s="31"/>
      <c r="B512" s="35"/>
      <c r="C512" s="28"/>
      <c r="D512" s="59"/>
      <c r="E512" s="59"/>
      <c r="F512" s="59"/>
    </row>
    <row r="513" spans="1:6" ht="14.25">
      <c r="A513" s="31"/>
      <c r="B513" s="35"/>
      <c r="C513" s="47" t="s">
        <v>67</v>
      </c>
      <c r="D513" s="58">
        <f>SUM(D514:D515)</f>
        <v>8969</v>
      </c>
      <c r="E513" s="58">
        <f>SUM(E514:E515)</f>
        <v>0</v>
      </c>
      <c r="F513" s="58">
        <f>SUM(D513:E513)</f>
        <v>8969</v>
      </c>
    </row>
    <row r="514" spans="1:6" ht="15">
      <c r="A514" s="31"/>
      <c r="B514" s="35"/>
      <c r="C514" s="28" t="s">
        <v>69</v>
      </c>
      <c r="D514" s="59">
        <v>8469</v>
      </c>
      <c r="E514" s="59"/>
      <c r="F514" s="59">
        <f>SUM(D514:E514)</f>
        <v>8469</v>
      </c>
    </row>
    <row r="515" spans="1:6" ht="15">
      <c r="A515" s="31"/>
      <c r="B515" s="35"/>
      <c r="C515" s="28" t="s">
        <v>71</v>
      </c>
      <c r="D515" s="59">
        <v>500</v>
      </c>
      <c r="E515" s="59"/>
      <c r="F515" s="59">
        <f>SUM(D515:E515)</f>
        <v>500</v>
      </c>
    </row>
    <row r="516" spans="1:6" ht="15">
      <c r="A516" s="31"/>
      <c r="B516" s="35"/>
      <c r="C516" s="28"/>
      <c r="D516" s="59"/>
      <c r="E516" s="59"/>
      <c r="F516" s="59"/>
    </row>
    <row r="517" spans="1:6" ht="15">
      <c r="A517" s="42" t="s">
        <v>319</v>
      </c>
      <c r="B517" s="41" t="s">
        <v>140</v>
      </c>
      <c r="C517" s="27" t="s">
        <v>141</v>
      </c>
      <c r="D517" s="61"/>
      <c r="E517" s="61"/>
      <c r="F517" s="61"/>
    </row>
    <row r="518" spans="1:6" ht="14.25">
      <c r="A518" s="31"/>
      <c r="B518" s="35"/>
      <c r="C518" s="47" t="s">
        <v>66</v>
      </c>
      <c r="D518" s="58">
        <f>SUM(D519:D519)</f>
        <v>365</v>
      </c>
      <c r="E518" s="58">
        <f>SUM(E519:E519)</f>
        <v>0</v>
      </c>
      <c r="F518" s="58">
        <f>SUM(D518:E518)</f>
        <v>365</v>
      </c>
    </row>
    <row r="519" spans="1:6" ht="15">
      <c r="A519" s="31"/>
      <c r="B519" s="35"/>
      <c r="C519" s="28" t="s">
        <v>68</v>
      </c>
      <c r="D519" s="59">
        <f>SUM(D521)</f>
        <v>365</v>
      </c>
      <c r="E519" s="59"/>
      <c r="F519" s="59">
        <f>SUM(D519:E519)</f>
        <v>365</v>
      </c>
    </row>
    <row r="520" spans="1:6" ht="15">
      <c r="A520" s="31"/>
      <c r="B520" s="35"/>
      <c r="C520" s="28"/>
      <c r="D520" s="59"/>
      <c r="E520" s="59"/>
      <c r="F520" s="59"/>
    </row>
    <row r="521" spans="1:6" ht="14.25">
      <c r="A521" s="31"/>
      <c r="B521" s="35"/>
      <c r="C521" s="47" t="s">
        <v>67</v>
      </c>
      <c r="D521" s="58">
        <f>SUM(D522:D522)</f>
        <v>365</v>
      </c>
      <c r="E521" s="58">
        <f>SUM(E522:E522)</f>
        <v>0</v>
      </c>
      <c r="F521" s="58">
        <f>SUM(D521:E521)</f>
        <v>365</v>
      </c>
    </row>
    <row r="522" spans="1:6" ht="15">
      <c r="A522" s="31"/>
      <c r="B522" s="35"/>
      <c r="C522" s="28" t="s">
        <v>69</v>
      </c>
      <c r="D522" s="59">
        <v>365</v>
      </c>
      <c r="E522" s="59"/>
      <c r="F522" s="59">
        <f>SUM(D522:E522)</f>
        <v>365</v>
      </c>
    </row>
    <row r="523" spans="1:6" ht="15">
      <c r="A523" s="31"/>
      <c r="B523" s="35"/>
      <c r="C523" s="28"/>
      <c r="D523" s="59"/>
      <c r="E523" s="59"/>
      <c r="F523" s="59"/>
    </row>
    <row r="524" spans="1:6" ht="14.25">
      <c r="A524" s="25" t="s">
        <v>320</v>
      </c>
      <c r="B524" s="36"/>
      <c r="C524" s="47" t="s">
        <v>12</v>
      </c>
      <c r="D524" s="58">
        <f>SUM(D529,D536,D544,D552)</f>
        <v>19886</v>
      </c>
      <c r="E524" s="58">
        <f>SUM(E529,E536,E544,E552)</f>
        <v>0</v>
      </c>
      <c r="F524" s="58">
        <f>SUM(D524:E524)</f>
        <v>19886</v>
      </c>
    </row>
    <row r="525" spans="1:6" ht="15">
      <c r="A525" s="42" t="s">
        <v>321</v>
      </c>
      <c r="B525" s="41" t="s">
        <v>142</v>
      </c>
      <c r="C525" s="27" t="s">
        <v>143</v>
      </c>
      <c r="D525" s="61"/>
      <c r="E525" s="61"/>
      <c r="F525" s="61"/>
    </row>
    <row r="526" spans="1:6" ht="14.25">
      <c r="A526" s="31"/>
      <c r="B526" s="35"/>
      <c r="C526" s="47" t="s">
        <v>66</v>
      </c>
      <c r="D526" s="58">
        <f>SUM(D527:D527)</f>
        <v>54</v>
      </c>
      <c r="E526" s="58">
        <f>SUM(E527:E527)</f>
        <v>0</v>
      </c>
      <c r="F526" s="58">
        <f>SUM(D526:E526)</f>
        <v>54</v>
      </c>
    </row>
    <row r="527" spans="1:6" ht="15">
      <c r="A527" s="31"/>
      <c r="B527" s="35"/>
      <c r="C527" s="28" t="s">
        <v>68</v>
      </c>
      <c r="D527" s="59">
        <f>SUM(D529)</f>
        <v>54</v>
      </c>
      <c r="E527" s="59"/>
      <c r="F527" s="59">
        <f>SUM(D527:E527)</f>
        <v>54</v>
      </c>
    </row>
    <row r="528" spans="1:6" ht="15">
      <c r="A528" s="31"/>
      <c r="B528" s="35"/>
      <c r="C528" s="28"/>
      <c r="D528" s="59"/>
      <c r="E528" s="59"/>
      <c r="F528" s="59"/>
    </row>
    <row r="529" spans="1:6" ht="14.25">
      <c r="A529" s="31"/>
      <c r="B529" s="35"/>
      <c r="C529" s="47" t="s">
        <v>67</v>
      </c>
      <c r="D529" s="58">
        <f>SUM(D530:D530)</f>
        <v>54</v>
      </c>
      <c r="E529" s="58">
        <f>SUM(E530:E530)</f>
        <v>0</v>
      </c>
      <c r="F529" s="58">
        <f>SUM(D529:E529)</f>
        <v>54</v>
      </c>
    </row>
    <row r="530" spans="1:6" ht="15">
      <c r="A530" s="31"/>
      <c r="B530" s="35"/>
      <c r="C530" s="28" t="s">
        <v>69</v>
      </c>
      <c r="D530" s="59">
        <v>54</v>
      </c>
      <c r="E530" s="59"/>
      <c r="F530" s="59">
        <f>SUM(D530:E530)</f>
        <v>54</v>
      </c>
    </row>
    <row r="531" spans="1:6" ht="15">
      <c r="A531" s="31"/>
      <c r="B531" s="35"/>
      <c r="C531" s="28"/>
      <c r="D531" s="59"/>
      <c r="E531" s="59"/>
      <c r="F531" s="59"/>
    </row>
    <row r="532" spans="1:6" ht="15">
      <c r="A532" s="42" t="s">
        <v>322</v>
      </c>
      <c r="B532" s="41" t="s">
        <v>144</v>
      </c>
      <c r="C532" s="27" t="s">
        <v>145</v>
      </c>
      <c r="D532" s="61"/>
      <c r="E532" s="61"/>
      <c r="F532" s="61"/>
    </row>
    <row r="533" spans="1:6" ht="14.25">
      <c r="A533" s="31"/>
      <c r="B533" s="35"/>
      <c r="C533" s="47" t="s">
        <v>66</v>
      </c>
      <c r="D533" s="58">
        <f>SUM(D534:D534)</f>
        <v>12355</v>
      </c>
      <c r="E533" s="58">
        <f>SUM(E534:E534)</f>
        <v>0</v>
      </c>
      <c r="F533" s="58">
        <f>SUM(F534:F534)</f>
        <v>12355</v>
      </c>
    </row>
    <row r="534" spans="1:6" ht="15">
      <c r="A534" s="31"/>
      <c r="B534" s="35"/>
      <c r="C534" s="28" t="s">
        <v>68</v>
      </c>
      <c r="D534" s="59">
        <f>SUM(D536)</f>
        <v>12355</v>
      </c>
      <c r="E534" s="59"/>
      <c r="F534" s="59">
        <f>SUM(D534:E534)</f>
        <v>12355</v>
      </c>
    </row>
    <row r="535" spans="1:6" ht="15">
      <c r="A535" s="31"/>
      <c r="B535" s="35"/>
      <c r="C535" s="28"/>
      <c r="D535" s="59"/>
      <c r="E535" s="59"/>
      <c r="F535" s="59"/>
    </row>
    <row r="536" spans="1:6" ht="14.25">
      <c r="A536" s="31"/>
      <c r="B536" s="35"/>
      <c r="C536" s="47" t="s">
        <v>67</v>
      </c>
      <c r="D536" s="58">
        <f>SUM(D537:D538)</f>
        <v>12355</v>
      </c>
      <c r="E536" s="58">
        <f>SUM(E537:E538)</f>
        <v>0</v>
      </c>
      <c r="F536" s="58">
        <f>SUM(D536:E536)</f>
        <v>12355</v>
      </c>
    </row>
    <row r="537" spans="1:6" ht="15">
      <c r="A537" s="31"/>
      <c r="B537" s="35"/>
      <c r="C537" s="28" t="s">
        <v>69</v>
      </c>
      <c r="D537" s="59">
        <v>10927</v>
      </c>
      <c r="E537" s="59"/>
      <c r="F537" s="59">
        <f>SUM(D537:E537)</f>
        <v>10927</v>
      </c>
    </row>
    <row r="538" spans="1:6" ht="15">
      <c r="A538" s="31"/>
      <c r="B538" s="35"/>
      <c r="C538" s="28" t="s">
        <v>71</v>
      </c>
      <c r="D538" s="59">
        <v>1428</v>
      </c>
      <c r="E538" s="59"/>
      <c r="F538" s="59">
        <f>SUM(D538:E538)</f>
        <v>1428</v>
      </c>
    </row>
    <row r="539" spans="1:6" ht="15">
      <c r="A539" s="31"/>
      <c r="B539" s="35"/>
      <c r="C539" s="28"/>
      <c r="D539" s="59"/>
      <c r="E539" s="59"/>
      <c r="F539" s="59"/>
    </row>
    <row r="540" spans="1:6" ht="15">
      <c r="A540" s="42" t="s">
        <v>323</v>
      </c>
      <c r="B540" s="41" t="s">
        <v>146</v>
      </c>
      <c r="C540" s="27" t="s">
        <v>147</v>
      </c>
      <c r="D540" s="61"/>
      <c r="E540" s="61"/>
      <c r="F540" s="61"/>
    </row>
    <row r="541" spans="1:6" ht="14.25">
      <c r="A541" s="31"/>
      <c r="B541" s="35"/>
      <c r="C541" s="47" t="s">
        <v>66</v>
      </c>
      <c r="D541" s="58">
        <f>SUM(D542)</f>
        <v>5177</v>
      </c>
      <c r="E541" s="58">
        <f>SUM(E542)</f>
        <v>0</v>
      </c>
      <c r="F541" s="58">
        <f>SUM(D541:E541)</f>
        <v>5177</v>
      </c>
    </row>
    <row r="542" spans="1:6" ht="15">
      <c r="A542" s="31"/>
      <c r="B542" s="35"/>
      <c r="C542" s="28" t="s">
        <v>68</v>
      </c>
      <c r="D542" s="59">
        <f>SUM(D544)</f>
        <v>5177</v>
      </c>
      <c r="E542" s="59"/>
      <c r="F542" s="59">
        <f>SUM(D542:E542)</f>
        <v>5177</v>
      </c>
    </row>
    <row r="543" spans="1:6" ht="15">
      <c r="A543" s="31"/>
      <c r="B543" s="35"/>
      <c r="C543" s="28"/>
      <c r="D543" s="59"/>
      <c r="E543" s="59"/>
      <c r="F543" s="59"/>
    </row>
    <row r="544" spans="1:6" ht="14.25">
      <c r="A544" s="31"/>
      <c r="B544" s="35"/>
      <c r="C544" s="47" t="s">
        <v>67</v>
      </c>
      <c r="D544" s="58">
        <f>SUM(D545:D546)</f>
        <v>5177</v>
      </c>
      <c r="E544" s="58">
        <f>SUM(E545:E546)</f>
        <v>0</v>
      </c>
      <c r="F544" s="58">
        <f>SUM(D544:E544)</f>
        <v>5177</v>
      </c>
    </row>
    <row r="545" spans="1:6" ht="15">
      <c r="A545" s="31"/>
      <c r="B545" s="35"/>
      <c r="C545" s="28" t="s">
        <v>69</v>
      </c>
      <c r="D545" s="59">
        <v>5009</v>
      </c>
      <c r="E545" s="59"/>
      <c r="F545" s="59">
        <f>SUM(D545:E545)</f>
        <v>5009</v>
      </c>
    </row>
    <row r="546" spans="1:6" ht="15">
      <c r="A546" s="31"/>
      <c r="B546" s="35"/>
      <c r="C546" s="28" t="s">
        <v>71</v>
      </c>
      <c r="D546" s="59">
        <v>168</v>
      </c>
      <c r="E546" s="59"/>
      <c r="F546" s="59">
        <f>SUM(D546:E546)</f>
        <v>168</v>
      </c>
    </row>
    <row r="547" spans="1:6" ht="15">
      <c r="A547" s="31"/>
      <c r="B547" s="35"/>
      <c r="C547" s="28"/>
      <c r="D547" s="59"/>
      <c r="E547" s="59"/>
      <c r="F547" s="59"/>
    </row>
    <row r="548" spans="1:6" ht="15">
      <c r="A548" s="42" t="s">
        <v>324</v>
      </c>
      <c r="B548" s="41" t="s">
        <v>540</v>
      </c>
      <c r="C548" s="27" t="s">
        <v>541</v>
      </c>
      <c r="D548" s="61"/>
      <c r="E548" s="61"/>
      <c r="F548" s="61"/>
    </row>
    <row r="549" spans="1:6" ht="14.25">
      <c r="A549" s="31"/>
      <c r="B549" s="35"/>
      <c r="C549" s="47" t="s">
        <v>66</v>
      </c>
      <c r="D549" s="58">
        <f>SUM(D550)</f>
        <v>2300</v>
      </c>
      <c r="E549" s="58">
        <f>SUM(E550)</f>
        <v>0</v>
      </c>
      <c r="F549" s="58">
        <f>SUM(D549:E549)</f>
        <v>2300</v>
      </c>
    </row>
    <row r="550" spans="1:6" ht="15">
      <c r="A550" s="31"/>
      <c r="B550" s="35"/>
      <c r="C550" s="28" t="s">
        <v>68</v>
      </c>
      <c r="D550" s="59">
        <f>SUM(D552)</f>
        <v>2300</v>
      </c>
      <c r="E550" s="59"/>
      <c r="F550" s="59">
        <f>SUM(D550:E550)</f>
        <v>2300</v>
      </c>
    </row>
    <row r="551" spans="1:6" ht="15">
      <c r="A551" s="31"/>
      <c r="B551" s="35"/>
      <c r="C551" s="28"/>
      <c r="D551" s="59"/>
      <c r="E551" s="59"/>
      <c r="F551" s="59"/>
    </row>
    <row r="552" spans="1:6" ht="14.25">
      <c r="A552" s="31"/>
      <c r="B552" s="35"/>
      <c r="C552" s="47" t="s">
        <v>67</v>
      </c>
      <c r="D552" s="58">
        <f>SUM(D553)</f>
        <v>2300</v>
      </c>
      <c r="E552" s="58">
        <f>SUM(E553)</f>
        <v>0</v>
      </c>
      <c r="F552" s="58">
        <f>SUM(D552:E552)</f>
        <v>2300</v>
      </c>
    </row>
    <row r="553" spans="1:6" ht="15">
      <c r="A553" s="31"/>
      <c r="B553" s="35"/>
      <c r="C553" s="28" t="s">
        <v>69</v>
      </c>
      <c r="D553" s="59">
        <v>2300</v>
      </c>
      <c r="E553" s="59"/>
      <c r="F553" s="59">
        <f>SUM(D553:E553)</f>
        <v>2300</v>
      </c>
    </row>
    <row r="554" spans="1:6" ht="15">
      <c r="A554" s="31"/>
      <c r="B554" s="35"/>
      <c r="C554" s="28"/>
      <c r="D554" s="59"/>
      <c r="E554" s="59"/>
      <c r="F554" s="59"/>
    </row>
    <row r="555" spans="1:6" ht="28.5">
      <c r="A555" s="25" t="s">
        <v>212</v>
      </c>
      <c r="B555" s="36"/>
      <c r="C555" s="47" t="s">
        <v>163</v>
      </c>
      <c r="D555" s="59"/>
      <c r="E555" s="59"/>
      <c r="F555" s="59"/>
    </row>
    <row r="556" spans="1:6" ht="14.25">
      <c r="A556" s="32"/>
      <c r="B556" s="35"/>
      <c r="C556" s="47" t="s">
        <v>66</v>
      </c>
      <c r="D556" s="58">
        <f>SUM(D562,D569,D577,D586)</f>
        <v>19630</v>
      </c>
      <c r="E556" s="58">
        <f>SUM(E562,E569,E577,E586)</f>
        <v>5</v>
      </c>
      <c r="F556" s="58">
        <f>SUM(D556:E556)</f>
        <v>19635</v>
      </c>
    </row>
    <row r="557" spans="1:6" ht="14.25">
      <c r="A557" s="32"/>
      <c r="B557" s="35"/>
      <c r="C557" s="47" t="s">
        <v>67</v>
      </c>
      <c r="D557" s="58">
        <f>SUM(D558:D559)</f>
        <v>19630</v>
      </c>
      <c r="E557" s="58">
        <f>SUM(E558:E559)</f>
        <v>5</v>
      </c>
      <c r="F557" s="58">
        <f>SUM(D557:E557)</f>
        <v>19635</v>
      </c>
    </row>
    <row r="558" spans="1:6" ht="15">
      <c r="A558" s="32"/>
      <c r="B558" s="35"/>
      <c r="C558" s="28" t="s">
        <v>62</v>
      </c>
      <c r="D558" s="59">
        <f>SUM(D566,D573,D582,D590)</f>
        <v>9630</v>
      </c>
      <c r="E558" s="59">
        <f>SUM(E566,E573,E582,E590)</f>
        <v>5</v>
      </c>
      <c r="F558" s="59">
        <f>SUM(D558:E558)</f>
        <v>9635</v>
      </c>
    </row>
    <row r="559" spans="1:6" ht="15">
      <c r="A559" s="32"/>
      <c r="B559" s="35"/>
      <c r="C559" s="28" t="s">
        <v>70</v>
      </c>
      <c r="D559" s="59">
        <f>SUM(D583)</f>
        <v>10000</v>
      </c>
      <c r="E559" s="59">
        <f>SUM(E583)</f>
        <v>0</v>
      </c>
      <c r="F559" s="59">
        <f>SUM(D559:E559)</f>
        <v>10000</v>
      </c>
    </row>
    <row r="560" spans="1:6" ht="14.25">
      <c r="A560" s="25" t="s">
        <v>326</v>
      </c>
      <c r="B560" s="35"/>
      <c r="C560" s="47" t="s">
        <v>8</v>
      </c>
      <c r="D560" s="58">
        <f>SUM(D565,D572)</f>
        <v>6292</v>
      </c>
      <c r="E560" s="58">
        <f>SUM(E565,E572)</f>
        <v>0</v>
      </c>
      <c r="F560" s="58">
        <f>SUM(D560:E560)</f>
        <v>6292</v>
      </c>
    </row>
    <row r="561" spans="1:6" ht="15">
      <c r="A561" s="42" t="s">
        <v>327</v>
      </c>
      <c r="B561" s="41" t="s">
        <v>74</v>
      </c>
      <c r="C561" s="27" t="s">
        <v>83</v>
      </c>
      <c r="D561" s="61"/>
      <c r="E561" s="61"/>
      <c r="F561" s="61"/>
    </row>
    <row r="562" spans="1:6" ht="14.25">
      <c r="A562" s="31"/>
      <c r="B562" s="35"/>
      <c r="C562" s="47" t="s">
        <v>66</v>
      </c>
      <c r="D562" s="58">
        <f>SUM(D563)</f>
        <v>6001</v>
      </c>
      <c r="E562" s="58">
        <f>SUM(E563)</f>
        <v>0</v>
      </c>
      <c r="F562" s="58">
        <f>SUM(D562:E562)</f>
        <v>6001</v>
      </c>
    </row>
    <row r="563" spans="1:6" ht="15">
      <c r="A563" s="31"/>
      <c r="B563" s="35"/>
      <c r="C563" s="28" t="s">
        <v>68</v>
      </c>
      <c r="D563" s="59">
        <f>SUM(D565)</f>
        <v>6001</v>
      </c>
      <c r="E563" s="59"/>
      <c r="F563" s="59">
        <f>SUM(D563:E563)</f>
        <v>6001</v>
      </c>
    </row>
    <row r="564" spans="1:6" ht="15">
      <c r="A564" s="31"/>
      <c r="B564" s="35"/>
      <c r="C564" s="28"/>
      <c r="D564" s="59"/>
      <c r="E564" s="59"/>
      <c r="F564" s="59"/>
    </row>
    <row r="565" spans="1:6" ht="14.25">
      <c r="A565" s="31"/>
      <c r="B565" s="35"/>
      <c r="C565" s="47" t="s">
        <v>67</v>
      </c>
      <c r="D565" s="58">
        <f>SUM(D566:D566)</f>
        <v>6001</v>
      </c>
      <c r="E565" s="58">
        <f>SUM(E566:E566)</f>
        <v>0</v>
      </c>
      <c r="F565" s="58">
        <f>SUM(D565:E565)</f>
        <v>6001</v>
      </c>
    </row>
    <row r="566" spans="1:6" ht="15">
      <c r="A566" s="31"/>
      <c r="B566" s="35"/>
      <c r="C566" s="28" t="s">
        <v>69</v>
      </c>
      <c r="D566" s="59">
        <v>6001</v>
      </c>
      <c r="E566" s="59"/>
      <c r="F566" s="59">
        <f>SUM(D566:E566)</f>
        <v>6001</v>
      </c>
    </row>
    <row r="567" spans="1:6" ht="15">
      <c r="A567" s="31"/>
      <c r="B567" s="35"/>
      <c r="C567" s="28"/>
      <c r="D567" s="59"/>
      <c r="E567" s="59"/>
      <c r="F567" s="59"/>
    </row>
    <row r="568" spans="1:6" ht="30">
      <c r="A568" s="32" t="s">
        <v>488</v>
      </c>
      <c r="B568" s="39" t="s">
        <v>164</v>
      </c>
      <c r="C568" s="28" t="s">
        <v>165</v>
      </c>
      <c r="D568" s="59"/>
      <c r="E568" s="59"/>
      <c r="F568" s="59"/>
    </row>
    <row r="569" spans="1:6" ht="14.25">
      <c r="A569" s="32"/>
      <c r="B569" s="39"/>
      <c r="C569" s="47" t="s">
        <v>66</v>
      </c>
      <c r="D569" s="58">
        <f>SUM(D570)</f>
        <v>291</v>
      </c>
      <c r="E569" s="58">
        <f>SUM(E570)</f>
        <v>0</v>
      </c>
      <c r="F569" s="58">
        <f>SUM(D569:E569)</f>
        <v>291</v>
      </c>
    </row>
    <row r="570" spans="1:6" ht="15">
      <c r="A570" s="32"/>
      <c r="B570" s="39"/>
      <c r="C570" s="28" t="s">
        <v>68</v>
      </c>
      <c r="D570" s="59">
        <f>SUM(D572)</f>
        <v>291</v>
      </c>
      <c r="E570" s="59"/>
      <c r="F570" s="59">
        <f>SUM(D570:E570)</f>
        <v>291</v>
      </c>
    </row>
    <row r="571" spans="1:6" ht="15">
      <c r="A571" s="32"/>
      <c r="B571" s="39"/>
      <c r="C571" s="28"/>
      <c r="D571" s="59"/>
      <c r="E571" s="59"/>
      <c r="F571" s="59"/>
    </row>
    <row r="572" spans="1:6" ht="14.25">
      <c r="A572" s="32"/>
      <c r="B572" s="39"/>
      <c r="C572" s="47" t="s">
        <v>67</v>
      </c>
      <c r="D572" s="58">
        <f>SUM(D573:D573)</f>
        <v>291</v>
      </c>
      <c r="E572" s="58">
        <f>SUM(E573:E573)</f>
        <v>0</v>
      </c>
      <c r="F572" s="58">
        <f>SUM(D572:E572)</f>
        <v>291</v>
      </c>
    </row>
    <row r="573" spans="1:6" ht="15">
      <c r="A573" s="32"/>
      <c r="B573" s="39"/>
      <c r="C573" s="28" t="s">
        <v>69</v>
      </c>
      <c r="D573" s="59">
        <v>291</v>
      </c>
      <c r="E573" s="59"/>
      <c r="F573" s="59">
        <f>SUM(D573:E573)</f>
        <v>291</v>
      </c>
    </row>
    <row r="574" spans="1:6" ht="15">
      <c r="A574" s="32"/>
      <c r="B574" s="39"/>
      <c r="C574" s="28"/>
      <c r="D574" s="59"/>
      <c r="E574" s="59"/>
      <c r="F574" s="59"/>
    </row>
    <row r="575" spans="1:6" ht="14.25">
      <c r="A575" s="25" t="s">
        <v>328</v>
      </c>
      <c r="B575" s="36"/>
      <c r="C575" s="47" t="s">
        <v>10</v>
      </c>
      <c r="D575" s="58">
        <f>SUM(D581,D589)</f>
        <v>13338</v>
      </c>
      <c r="E575" s="58">
        <f>SUM(E581,E589)</f>
        <v>5</v>
      </c>
      <c r="F575" s="58">
        <f>SUM(D575:E575)</f>
        <v>13343</v>
      </c>
    </row>
    <row r="576" spans="1:6" ht="15">
      <c r="A576" s="42" t="s">
        <v>329</v>
      </c>
      <c r="B576" s="41" t="s">
        <v>166</v>
      </c>
      <c r="C576" s="27" t="s">
        <v>167</v>
      </c>
      <c r="D576" s="61"/>
      <c r="E576" s="61"/>
      <c r="F576" s="61"/>
    </row>
    <row r="577" spans="1:6" ht="14.25">
      <c r="A577" s="31"/>
      <c r="B577" s="35"/>
      <c r="C577" s="47" t="s">
        <v>66</v>
      </c>
      <c r="D577" s="58">
        <f>SUM(D578:D579)</f>
        <v>11470</v>
      </c>
      <c r="E577" s="58">
        <f>SUM(E578:E579)</f>
        <v>5</v>
      </c>
      <c r="F577" s="58">
        <f>SUM(D577:E577)</f>
        <v>11475</v>
      </c>
    </row>
    <row r="578" spans="1:6" ht="15">
      <c r="A578" s="31"/>
      <c r="B578" s="35"/>
      <c r="C578" s="28" t="s">
        <v>68</v>
      </c>
      <c r="D578" s="59">
        <f>SUM(D581)</f>
        <v>11470</v>
      </c>
      <c r="E578" s="59"/>
      <c r="F578" s="59">
        <f>SUM(D578:E578)</f>
        <v>11470</v>
      </c>
    </row>
    <row r="579" spans="1:6" ht="15">
      <c r="A579" s="31"/>
      <c r="B579" s="35"/>
      <c r="C579" s="28" t="s">
        <v>229</v>
      </c>
      <c r="D579" s="59"/>
      <c r="E579" s="59">
        <v>5</v>
      </c>
      <c r="F579" s="59">
        <f>SUM(D579:E579)</f>
        <v>5</v>
      </c>
    </row>
    <row r="580" spans="1:6" ht="15">
      <c r="A580" s="31"/>
      <c r="B580" s="35"/>
      <c r="C580" s="28"/>
      <c r="D580" s="59"/>
      <c r="E580" s="59"/>
      <c r="F580" s="59"/>
    </row>
    <row r="581" spans="1:6" ht="14.25">
      <c r="A581" s="31"/>
      <c r="B581" s="35"/>
      <c r="C581" s="47" t="s">
        <v>67</v>
      </c>
      <c r="D581" s="58">
        <f>SUM(D582:D583)</f>
        <v>11470</v>
      </c>
      <c r="E581" s="58">
        <f>SUM(E582:E583)</f>
        <v>5</v>
      </c>
      <c r="F581" s="58">
        <f>SUM(D581:E581)</f>
        <v>11475</v>
      </c>
    </row>
    <row r="582" spans="1:6" ht="15">
      <c r="A582" s="31"/>
      <c r="B582" s="35"/>
      <c r="C582" s="28" t="s">
        <v>69</v>
      </c>
      <c r="D582" s="59">
        <v>1470</v>
      </c>
      <c r="E582" s="59">
        <v>5</v>
      </c>
      <c r="F582" s="59">
        <f>SUM(D582:E582)</f>
        <v>1475</v>
      </c>
    </row>
    <row r="583" spans="1:6" ht="15">
      <c r="A583" s="31"/>
      <c r="B583" s="35"/>
      <c r="C583" s="28" t="s">
        <v>71</v>
      </c>
      <c r="D583" s="59">
        <v>10000</v>
      </c>
      <c r="E583" s="59"/>
      <c r="F583" s="59">
        <f>SUM(D583:E583)</f>
        <v>10000</v>
      </c>
    </row>
    <row r="584" spans="1:6" ht="15">
      <c r="A584" s="31"/>
      <c r="B584" s="35"/>
      <c r="C584" s="28"/>
      <c r="D584" s="59"/>
      <c r="E584" s="59"/>
      <c r="F584" s="59"/>
    </row>
    <row r="585" spans="1:6" ht="30">
      <c r="A585" s="42" t="s">
        <v>330</v>
      </c>
      <c r="B585" s="41" t="s">
        <v>158</v>
      </c>
      <c r="C585" s="27" t="s">
        <v>168</v>
      </c>
      <c r="D585" s="61"/>
      <c r="E585" s="61"/>
      <c r="F585" s="61"/>
    </row>
    <row r="586" spans="1:6" ht="14.25">
      <c r="A586" s="31"/>
      <c r="B586" s="35"/>
      <c r="C586" s="47" t="s">
        <v>66</v>
      </c>
      <c r="D586" s="58">
        <f>SUM(D587:D587)</f>
        <v>1868</v>
      </c>
      <c r="E586" s="58">
        <f>SUM(E587:E587)</f>
        <v>0</v>
      </c>
      <c r="F586" s="58">
        <f>SUM(D586:E586)</f>
        <v>1868</v>
      </c>
    </row>
    <row r="587" spans="1:6" ht="15">
      <c r="A587" s="31"/>
      <c r="B587" s="35"/>
      <c r="C587" s="28" t="s">
        <v>68</v>
      </c>
      <c r="D587" s="59">
        <f>SUM(D589)</f>
        <v>1868</v>
      </c>
      <c r="E587" s="59"/>
      <c r="F587" s="59">
        <f>SUM(D587:E587)</f>
        <v>1868</v>
      </c>
    </row>
    <row r="588" spans="1:6" ht="15">
      <c r="A588" s="31"/>
      <c r="B588" s="35"/>
      <c r="C588" s="28"/>
      <c r="D588" s="59"/>
      <c r="E588" s="59"/>
      <c r="F588" s="59"/>
    </row>
    <row r="589" spans="1:6" ht="14.25">
      <c r="A589" s="31"/>
      <c r="B589" s="35"/>
      <c r="C589" s="47" t="s">
        <v>67</v>
      </c>
      <c r="D589" s="58">
        <f>SUM(D590:D590)</f>
        <v>1868</v>
      </c>
      <c r="E589" s="58">
        <f>SUM(E590:E590)</f>
        <v>0</v>
      </c>
      <c r="F589" s="58">
        <f>SUM(D589:E589)</f>
        <v>1868</v>
      </c>
    </row>
    <row r="590" spans="1:6" ht="15">
      <c r="A590" s="31"/>
      <c r="B590" s="35"/>
      <c r="C590" s="28" t="s">
        <v>69</v>
      </c>
      <c r="D590" s="59">
        <v>1868</v>
      </c>
      <c r="E590" s="59"/>
      <c r="F590" s="59">
        <f>SUM(D590:E590)</f>
        <v>1868</v>
      </c>
    </row>
    <row r="591" spans="1:6" ht="15">
      <c r="A591" s="31"/>
      <c r="B591" s="35"/>
      <c r="C591" s="28"/>
      <c r="D591" s="59"/>
      <c r="E591" s="59"/>
      <c r="F591" s="59"/>
    </row>
    <row r="592" spans="1:6" ht="14.25">
      <c r="A592" s="25" t="s">
        <v>331</v>
      </c>
      <c r="B592" s="36"/>
      <c r="C592" s="47" t="s">
        <v>150</v>
      </c>
      <c r="D592" s="59"/>
      <c r="E592" s="59"/>
      <c r="F592" s="59"/>
    </row>
    <row r="593" spans="1:6" ht="14.25">
      <c r="A593" s="32"/>
      <c r="B593" s="35"/>
      <c r="C593" s="47" t="s">
        <v>66</v>
      </c>
      <c r="D593" s="58">
        <f>D599+D608+D624+D635+D644+D653+D660+D668+D675+D683+D690+D699+D617+D707+D714+D722+D731</f>
        <v>71158</v>
      </c>
      <c r="E593" s="58">
        <f>E599+E608+E624+E635+E644+E653+E660+E668+E675+E683+E690+E699+E617+E707+E714+E722+E731</f>
        <v>81947</v>
      </c>
      <c r="F593" s="58">
        <f>SUM(D593:E593)</f>
        <v>153105</v>
      </c>
    </row>
    <row r="594" spans="1:6" ht="14.25">
      <c r="A594" s="32"/>
      <c r="B594" s="35"/>
      <c r="C594" s="47" t="s">
        <v>67</v>
      </c>
      <c r="D594" s="58">
        <f>SUM(D595:D596)</f>
        <v>71158</v>
      </c>
      <c r="E594" s="58">
        <f>SUM(E595:E596)</f>
        <v>81947</v>
      </c>
      <c r="F594" s="58">
        <f>SUM(D594:E594)</f>
        <v>153105</v>
      </c>
    </row>
    <row r="595" spans="1:6" ht="15">
      <c r="A595" s="32"/>
      <c r="B595" s="35"/>
      <c r="C595" s="28" t="s">
        <v>62</v>
      </c>
      <c r="D595" s="59">
        <f>D604+D612+D630+D639+D672+D726+D649</f>
        <v>20741</v>
      </c>
      <c r="E595" s="59">
        <f>E604+E612+E630+E639+E672+E726+E649</f>
        <v>5400</v>
      </c>
      <c r="F595" s="59">
        <f>SUM(D595:E595)</f>
        <v>26141</v>
      </c>
    </row>
    <row r="596" spans="1:6" ht="15">
      <c r="A596" s="32"/>
      <c r="B596" s="35"/>
      <c r="C596" s="28" t="s">
        <v>524</v>
      </c>
      <c r="D596" s="59">
        <f>D605+D613+D621+D631+D640+D650+D657+D665+D680+D687+D695+D704+D711+D719+D727+D736</f>
        <v>50417</v>
      </c>
      <c r="E596" s="59">
        <f>E605+E613+E621+E631+E640+E650+E657+E665+E680+E687+E695+E704+E711+E719+E727+E736</f>
        <v>76547</v>
      </c>
      <c r="F596" s="59">
        <f>SUM(D596:E596)</f>
        <v>126964</v>
      </c>
    </row>
    <row r="597" spans="1:6" ht="14.25">
      <c r="A597" s="25" t="s">
        <v>332</v>
      </c>
      <c r="B597" s="35"/>
      <c r="C597" s="47" t="s">
        <v>8</v>
      </c>
      <c r="D597" s="58">
        <f>SUM(D603,D611)</f>
        <v>11464</v>
      </c>
      <c r="E597" s="58">
        <f>SUM(E603)</f>
        <v>697</v>
      </c>
      <c r="F597" s="58">
        <f>SUM(D597:E597)</f>
        <v>12161</v>
      </c>
    </row>
    <row r="598" spans="1:6" ht="15">
      <c r="A598" s="42" t="s">
        <v>333</v>
      </c>
      <c r="B598" s="41" t="s">
        <v>74</v>
      </c>
      <c r="C598" s="27" t="s">
        <v>83</v>
      </c>
      <c r="D598" s="61"/>
      <c r="E598" s="61"/>
      <c r="F598" s="61"/>
    </row>
    <row r="599" spans="1:6" ht="14.25">
      <c r="A599" s="31"/>
      <c r="B599" s="35"/>
      <c r="C599" s="47" t="s">
        <v>66</v>
      </c>
      <c r="D599" s="58">
        <f>SUM(D600:D601)</f>
        <v>11409</v>
      </c>
      <c r="E599" s="58">
        <f>SUM(E600:E601)</f>
        <v>697</v>
      </c>
      <c r="F599" s="58">
        <f>SUM(D599:E599)</f>
        <v>12106</v>
      </c>
    </row>
    <row r="600" spans="1:6" ht="15">
      <c r="A600" s="31"/>
      <c r="B600" s="35"/>
      <c r="C600" s="28" t="s">
        <v>68</v>
      </c>
      <c r="D600" s="59">
        <f>SUM(D603)</f>
        <v>11409</v>
      </c>
      <c r="E600" s="59"/>
      <c r="F600" s="59">
        <f>SUM(D600:E600)</f>
        <v>11409</v>
      </c>
    </row>
    <row r="601" spans="1:6" ht="15">
      <c r="A601" s="31"/>
      <c r="B601" s="35"/>
      <c r="C601" s="28" t="s">
        <v>666</v>
      </c>
      <c r="D601" s="59"/>
      <c r="E601" s="59">
        <v>697</v>
      </c>
      <c r="F601" s="59">
        <f>SUM(D601:E601)</f>
        <v>697</v>
      </c>
    </row>
    <row r="602" spans="1:6" ht="15">
      <c r="A602" s="31"/>
      <c r="B602" s="35"/>
      <c r="C602" s="28"/>
      <c r="D602" s="59"/>
      <c r="E602" s="59"/>
      <c r="F602" s="59"/>
    </row>
    <row r="603" spans="1:6" ht="14.25">
      <c r="A603" s="31"/>
      <c r="B603" s="35"/>
      <c r="C603" s="47" t="s">
        <v>67</v>
      </c>
      <c r="D603" s="58">
        <f>SUM(D604:D605)</f>
        <v>11409</v>
      </c>
      <c r="E603" s="58">
        <f>SUM(E604:E605)</f>
        <v>697</v>
      </c>
      <c r="F603" s="58">
        <f>SUM(D603:E603)</f>
        <v>12106</v>
      </c>
    </row>
    <row r="604" spans="1:6" ht="15">
      <c r="A604" s="31"/>
      <c r="B604" s="35"/>
      <c r="C604" s="28" t="s">
        <v>69</v>
      </c>
      <c r="D604" s="59">
        <v>11178</v>
      </c>
      <c r="E604" s="59"/>
      <c r="F604" s="59">
        <f>SUM(D604:E604)</f>
        <v>11178</v>
      </c>
    </row>
    <row r="605" spans="1:6" ht="15">
      <c r="A605" s="31"/>
      <c r="B605" s="35"/>
      <c r="C605" s="28" t="s">
        <v>71</v>
      </c>
      <c r="D605" s="59">
        <v>231</v>
      </c>
      <c r="E605" s="59">
        <v>697</v>
      </c>
      <c r="F605" s="59">
        <f>SUM(D605:E605)</f>
        <v>928</v>
      </c>
    </row>
    <row r="606" spans="1:6" ht="15">
      <c r="A606" s="31"/>
      <c r="B606" s="35"/>
      <c r="C606" s="28"/>
      <c r="D606" s="59"/>
      <c r="E606" s="59"/>
      <c r="F606" s="59"/>
    </row>
    <row r="607" spans="1:6" ht="30">
      <c r="A607" s="32" t="s">
        <v>555</v>
      </c>
      <c r="B607" s="41" t="s">
        <v>151</v>
      </c>
      <c r="C607" s="27" t="s">
        <v>568</v>
      </c>
      <c r="D607" s="61"/>
      <c r="E607" s="61"/>
      <c r="F607" s="61"/>
    </row>
    <row r="608" spans="1:6" ht="14.25">
      <c r="A608" s="31"/>
      <c r="B608" s="35"/>
      <c r="C608" s="47" t="s">
        <v>66</v>
      </c>
      <c r="D608" s="58">
        <f>SUM(D609:D609)</f>
        <v>55</v>
      </c>
      <c r="E608" s="58">
        <f>SUM(E609:E609)</f>
        <v>0</v>
      </c>
      <c r="F608" s="58">
        <f>SUM(D608:E608)</f>
        <v>55</v>
      </c>
    </row>
    <row r="609" spans="1:6" ht="15">
      <c r="A609" s="31"/>
      <c r="B609" s="35"/>
      <c r="C609" s="28" t="s">
        <v>68</v>
      </c>
      <c r="D609" s="59">
        <f>SUM(D611)</f>
        <v>55</v>
      </c>
      <c r="E609" s="59"/>
      <c r="F609" s="59">
        <f>SUM(D609:E609)</f>
        <v>55</v>
      </c>
    </row>
    <row r="610" spans="1:6" ht="15">
      <c r="A610" s="31"/>
      <c r="B610" s="35"/>
      <c r="C610" s="28"/>
      <c r="D610" s="59"/>
      <c r="E610" s="59"/>
      <c r="F610" s="59"/>
    </row>
    <row r="611" spans="1:6" ht="14.25">
      <c r="A611" s="31"/>
      <c r="B611" s="35"/>
      <c r="C611" s="47" t="s">
        <v>67</v>
      </c>
      <c r="D611" s="58">
        <f>SUM(D612:D613)</f>
        <v>55</v>
      </c>
      <c r="E611" s="58">
        <f>SUM(E613:E613)</f>
        <v>0</v>
      </c>
      <c r="F611" s="58">
        <f>SUM(D611:E611)</f>
        <v>55</v>
      </c>
    </row>
    <row r="612" spans="1:6" ht="15">
      <c r="A612" s="31"/>
      <c r="B612" s="35"/>
      <c r="C612" s="28" t="s">
        <v>69</v>
      </c>
      <c r="D612" s="59">
        <v>10</v>
      </c>
      <c r="E612" s="59"/>
      <c r="F612" s="59">
        <f>SUM(D612:E612)</f>
        <v>10</v>
      </c>
    </row>
    <row r="613" spans="1:6" ht="15">
      <c r="A613" s="31"/>
      <c r="B613" s="35"/>
      <c r="C613" s="28" t="s">
        <v>307</v>
      </c>
      <c r="D613" s="59">
        <f>45</f>
        <v>45</v>
      </c>
      <c r="E613" s="59"/>
      <c r="F613" s="59">
        <f>SUM(D613:E613)</f>
        <v>45</v>
      </c>
    </row>
    <row r="614" spans="1:6" ht="15">
      <c r="A614" s="31"/>
      <c r="B614" s="35"/>
      <c r="C614" s="28"/>
      <c r="D614" s="59"/>
      <c r="E614" s="59"/>
      <c r="F614" s="59"/>
    </row>
    <row r="615" spans="1:6" ht="14.25">
      <c r="A615" s="25" t="s">
        <v>334</v>
      </c>
      <c r="B615" s="36"/>
      <c r="C615" s="47" t="s">
        <v>10</v>
      </c>
      <c r="D615" s="58">
        <f>SUM(D620,D629)</f>
        <v>10813</v>
      </c>
      <c r="E615" s="58">
        <f>SUM(E620,E629)</f>
        <v>12963</v>
      </c>
      <c r="F615" s="58">
        <f>SUM(D615:E615)</f>
        <v>23776</v>
      </c>
    </row>
    <row r="616" spans="1:6" ht="15">
      <c r="A616" s="42" t="s">
        <v>335</v>
      </c>
      <c r="B616" s="41" t="s">
        <v>174</v>
      </c>
      <c r="C616" s="27" t="s">
        <v>175</v>
      </c>
      <c r="D616" s="61"/>
      <c r="E616" s="61"/>
      <c r="F616" s="61"/>
    </row>
    <row r="617" spans="1:6" ht="14.25">
      <c r="A617" s="31"/>
      <c r="B617" s="35"/>
      <c r="C617" s="47" t="s">
        <v>66</v>
      </c>
      <c r="D617" s="58">
        <f>SUM(D618:D618)</f>
        <v>500</v>
      </c>
      <c r="E617" s="58">
        <f>SUM(E618:E618)</f>
        <v>0</v>
      </c>
      <c r="F617" s="58">
        <f>SUM(D617:E617)</f>
        <v>500</v>
      </c>
    </row>
    <row r="618" spans="1:6" ht="15">
      <c r="A618" s="31"/>
      <c r="B618" s="35"/>
      <c r="C618" s="28" t="s">
        <v>68</v>
      </c>
      <c r="D618" s="59">
        <f>SUM(D620)</f>
        <v>500</v>
      </c>
      <c r="E618" s="59"/>
      <c r="F618" s="59">
        <f>SUM(D618:E618)</f>
        <v>500</v>
      </c>
    </row>
    <row r="619" spans="1:6" ht="15">
      <c r="A619" s="31"/>
      <c r="B619" s="35"/>
      <c r="C619" s="28"/>
      <c r="D619" s="59"/>
      <c r="E619" s="59"/>
      <c r="F619" s="59"/>
    </row>
    <row r="620" spans="1:6" ht="14.25">
      <c r="A620" s="31"/>
      <c r="B620" s="35"/>
      <c r="C620" s="47" t="s">
        <v>67</v>
      </c>
      <c r="D620" s="58">
        <f>SUM(D621:D621)</f>
        <v>500</v>
      </c>
      <c r="E620" s="58">
        <f>SUM(E621:E621)</f>
        <v>0</v>
      </c>
      <c r="F620" s="58">
        <f>SUM(D620:E620)</f>
        <v>500</v>
      </c>
    </row>
    <row r="621" spans="1:6" ht="15">
      <c r="A621" s="31"/>
      <c r="B621" s="35"/>
      <c r="C621" s="28" t="s">
        <v>71</v>
      </c>
      <c r="D621" s="59">
        <v>500</v>
      </c>
      <c r="E621" s="59"/>
      <c r="F621" s="59">
        <f>SUM(D621:E621)</f>
        <v>500</v>
      </c>
    </row>
    <row r="622" spans="1:6" ht="14.25">
      <c r="A622" s="25"/>
      <c r="B622" s="36"/>
      <c r="C622" s="47"/>
      <c r="D622" s="58"/>
      <c r="E622" s="58"/>
      <c r="F622" s="58"/>
    </row>
    <row r="623" spans="1:6" ht="15">
      <c r="A623" s="42" t="s">
        <v>667</v>
      </c>
      <c r="B623" s="41" t="s">
        <v>153</v>
      </c>
      <c r="C623" s="27" t="s">
        <v>154</v>
      </c>
      <c r="D623" s="61"/>
      <c r="E623" s="61"/>
      <c r="F623" s="61"/>
    </row>
    <row r="624" spans="1:6" ht="14.25">
      <c r="A624" s="31"/>
      <c r="B624" s="35"/>
      <c r="C624" s="47" t="s">
        <v>66</v>
      </c>
      <c r="D624" s="58">
        <f>SUM(D625:D627)</f>
        <v>10313</v>
      </c>
      <c r="E624" s="58">
        <f>SUM(E625:E627)</f>
        <v>12963</v>
      </c>
      <c r="F624" s="58">
        <f>SUM(D624:E624)</f>
        <v>23276</v>
      </c>
    </row>
    <row r="625" spans="1:6" ht="15">
      <c r="A625" s="31"/>
      <c r="B625" s="35"/>
      <c r="C625" s="28" t="s">
        <v>68</v>
      </c>
      <c r="D625" s="59">
        <f>SUM(D629)</f>
        <v>10313</v>
      </c>
      <c r="E625" s="59"/>
      <c r="F625" s="59">
        <f>SUM(D625:E625)</f>
        <v>10313</v>
      </c>
    </row>
    <row r="626" spans="1:6" ht="15">
      <c r="A626" s="31"/>
      <c r="B626" s="35"/>
      <c r="C626" s="28" t="s">
        <v>666</v>
      </c>
      <c r="D626" s="59"/>
      <c r="E626" s="59">
        <v>7563</v>
      </c>
      <c r="F626" s="59">
        <f>SUM(D626:E626)</f>
        <v>7563</v>
      </c>
    </row>
    <row r="627" spans="1:6" ht="15">
      <c r="A627" s="31"/>
      <c r="B627" s="35"/>
      <c r="C627" s="28" t="s">
        <v>224</v>
      </c>
      <c r="D627" s="59"/>
      <c r="E627" s="59">
        <v>5400</v>
      </c>
      <c r="F627" s="59">
        <f>SUM(D627:E627)</f>
        <v>5400</v>
      </c>
    </row>
    <row r="628" spans="1:6" ht="15">
      <c r="A628" s="31"/>
      <c r="B628" s="35"/>
      <c r="C628" s="28"/>
      <c r="D628" s="59"/>
      <c r="E628" s="59"/>
      <c r="F628" s="59"/>
    </row>
    <row r="629" spans="1:6" ht="14.25">
      <c r="A629" s="31"/>
      <c r="B629" s="35"/>
      <c r="C629" s="47" t="s">
        <v>67</v>
      </c>
      <c r="D629" s="58">
        <f>SUM(D630:D631)</f>
        <v>10313</v>
      </c>
      <c r="E629" s="58">
        <f>SUM(E630:E631)</f>
        <v>12963</v>
      </c>
      <c r="F629" s="58">
        <f>SUM(D629:E629)</f>
        <v>23276</v>
      </c>
    </row>
    <row r="630" spans="1:6" ht="15">
      <c r="A630" s="31"/>
      <c r="B630" s="35"/>
      <c r="C630" s="28" t="s">
        <v>69</v>
      </c>
      <c r="D630" s="59">
        <v>7203</v>
      </c>
      <c r="E630" s="59">
        <v>5400</v>
      </c>
      <c r="F630" s="59">
        <f>SUM(D630:E630)</f>
        <v>12603</v>
      </c>
    </row>
    <row r="631" spans="1:6" ht="15">
      <c r="A631" s="31"/>
      <c r="B631" s="35"/>
      <c r="C631" s="28" t="s">
        <v>71</v>
      </c>
      <c r="D631" s="59">
        <v>3110</v>
      </c>
      <c r="E631" s="59">
        <v>7563</v>
      </c>
      <c r="F631" s="59">
        <f>SUM(D631:E631)</f>
        <v>10673</v>
      </c>
    </row>
    <row r="632" spans="1:6" ht="15">
      <c r="A632" s="31"/>
      <c r="B632" s="35"/>
      <c r="C632" s="28"/>
      <c r="D632" s="59"/>
      <c r="E632" s="59"/>
      <c r="F632" s="59"/>
    </row>
    <row r="633" spans="1:6" ht="14.25">
      <c r="A633" s="25" t="s">
        <v>489</v>
      </c>
      <c r="B633" s="36"/>
      <c r="C633" s="47" t="s">
        <v>12</v>
      </c>
      <c r="D633" s="58">
        <f>SUM(D638)</f>
        <v>2800</v>
      </c>
      <c r="E633" s="58">
        <f>SUM(E638)</f>
        <v>0</v>
      </c>
      <c r="F633" s="58">
        <f>SUM(D633:E633)</f>
        <v>2800</v>
      </c>
    </row>
    <row r="634" spans="1:6" ht="15">
      <c r="A634" s="42" t="s">
        <v>490</v>
      </c>
      <c r="B634" s="41" t="s">
        <v>155</v>
      </c>
      <c r="C634" s="27" t="s">
        <v>156</v>
      </c>
      <c r="D634" s="61"/>
      <c r="E634" s="61"/>
      <c r="F634" s="61"/>
    </row>
    <row r="635" spans="1:6" ht="14.25">
      <c r="A635" s="31"/>
      <c r="B635" s="35"/>
      <c r="C635" s="47" t="s">
        <v>66</v>
      </c>
      <c r="D635" s="58">
        <f>SUM(D636:D636)</f>
        <v>2800</v>
      </c>
      <c r="E635" s="58">
        <f>SUM(E636:E636)</f>
        <v>0</v>
      </c>
      <c r="F635" s="58">
        <f>SUM(D635:E635)</f>
        <v>2800</v>
      </c>
    </row>
    <row r="636" spans="1:6" ht="15">
      <c r="A636" s="31"/>
      <c r="B636" s="35"/>
      <c r="C636" s="28" t="s">
        <v>68</v>
      </c>
      <c r="D636" s="59">
        <f>SUM(D638)</f>
        <v>2800</v>
      </c>
      <c r="E636" s="59"/>
      <c r="F636" s="59">
        <f>SUM(D636:E636)</f>
        <v>2800</v>
      </c>
    </row>
    <row r="637" spans="1:6" ht="15">
      <c r="A637" s="31"/>
      <c r="B637" s="35"/>
      <c r="C637" s="28"/>
      <c r="D637" s="59"/>
      <c r="E637" s="59"/>
      <c r="F637" s="59"/>
    </row>
    <row r="638" spans="1:6" ht="14.25">
      <c r="A638" s="31"/>
      <c r="B638" s="35"/>
      <c r="C638" s="47" t="s">
        <v>67</v>
      </c>
      <c r="D638" s="58">
        <f>SUM(D639:D640)</f>
        <v>2800</v>
      </c>
      <c r="E638" s="58">
        <f>SUM(E639:E640)</f>
        <v>0</v>
      </c>
      <c r="F638" s="58">
        <f>SUM(D638:E638)</f>
        <v>2800</v>
      </c>
    </row>
    <row r="639" spans="1:6" ht="15">
      <c r="A639" s="31"/>
      <c r="B639" s="35"/>
      <c r="C639" s="28" t="s">
        <v>69</v>
      </c>
      <c r="D639" s="59">
        <v>1350</v>
      </c>
      <c r="E639" s="59"/>
      <c r="F639" s="59">
        <f>SUM(D639:E639)</f>
        <v>1350</v>
      </c>
    </row>
    <row r="640" spans="1:6" ht="15">
      <c r="A640" s="31"/>
      <c r="B640" s="35"/>
      <c r="C640" s="28" t="s">
        <v>71</v>
      </c>
      <c r="D640" s="59">
        <v>1450</v>
      </c>
      <c r="E640" s="59"/>
      <c r="F640" s="59">
        <f>SUM(D640:E640)</f>
        <v>1450</v>
      </c>
    </row>
    <row r="641" spans="1:6" ht="15">
      <c r="A641" s="31"/>
      <c r="B641" s="35"/>
      <c r="C641" s="28"/>
      <c r="D641" s="59"/>
      <c r="E641" s="59"/>
      <c r="F641" s="59"/>
    </row>
    <row r="642" spans="1:6" ht="14.25">
      <c r="A642" s="25" t="s">
        <v>491</v>
      </c>
      <c r="B642" s="36"/>
      <c r="C642" s="47" t="s">
        <v>536</v>
      </c>
      <c r="D642" s="58">
        <f>D648+D656+D664+D671+D679+D686+D694</f>
        <v>36106</v>
      </c>
      <c r="E642" s="58">
        <f>E648+E656+E664+E671+E679+E686+E694</f>
        <v>50770</v>
      </c>
      <c r="F642" s="58">
        <f>SUM(D642:E642)</f>
        <v>86876</v>
      </c>
    </row>
    <row r="643" spans="1:6" ht="15">
      <c r="A643" s="42" t="s">
        <v>492</v>
      </c>
      <c r="B643" s="41" t="s">
        <v>99</v>
      </c>
      <c r="C643" s="27" t="s">
        <v>98</v>
      </c>
      <c r="D643" s="61"/>
      <c r="E643" s="61"/>
      <c r="F643" s="61"/>
    </row>
    <row r="644" spans="1:6" ht="14.25">
      <c r="A644" s="31"/>
      <c r="B644" s="35"/>
      <c r="C644" s="47" t="s">
        <v>66</v>
      </c>
      <c r="D644" s="58">
        <f>SUM(D645:D646)</f>
        <v>5650</v>
      </c>
      <c r="E644" s="58">
        <f>SUM(E645:E646)</f>
        <v>34200</v>
      </c>
      <c r="F644" s="58">
        <f>SUM(D644:E644)</f>
        <v>39850</v>
      </c>
    </row>
    <row r="645" spans="1:6" ht="15">
      <c r="A645" s="31"/>
      <c r="B645" s="35"/>
      <c r="C645" s="28" t="s">
        <v>68</v>
      </c>
      <c r="D645" s="59">
        <f>SUM(D648)</f>
        <v>5650</v>
      </c>
      <c r="E645" s="59"/>
      <c r="F645" s="59">
        <f>SUM(D645:E645)</f>
        <v>5650</v>
      </c>
    </row>
    <row r="646" spans="1:6" ht="15">
      <c r="A646" s="31"/>
      <c r="B646" s="35"/>
      <c r="C646" s="28" t="s">
        <v>666</v>
      </c>
      <c r="D646" s="59"/>
      <c r="E646" s="59">
        <v>34200</v>
      </c>
      <c r="F646" s="59">
        <f>SUM(D646:E646)</f>
        <v>34200</v>
      </c>
    </row>
    <row r="647" spans="1:6" ht="15">
      <c r="A647" s="31"/>
      <c r="B647" s="35"/>
      <c r="C647" s="28"/>
      <c r="D647" s="59"/>
      <c r="E647" s="59"/>
      <c r="F647" s="59"/>
    </row>
    <row r="648" spans="1:6" ht="14.25">
      <c r="A648" s="31"/>
      <c r="B648" s="35"/>
      <c r="C648" s="47" t="s">
        <v>67</v>
      </c>
      <c r="D648" s="58">
        <f>SUM(D649:D650)</f>
        <v>5650</v>
      </c>
      <c r="E648" s="58">
        <f>SUM(E649:E650)</f>
        <v>34200</v>
      </c>
      <c r="F648" s="58">
        <f>SUM(D648:E648)</f>
        <v>39850</v>
      </c>
    </row>
    <row r="649" spans="1:6" ht="15">
      <c r="A649" s="31"/>
      <c r="B649" s="35"/>
      <c r="C649" s="28" t="s">
        <v>69</v>
      </c>
      <c r="D649" s="59">
        <v>200</v>
      </c>
      <c r="E649" s="59"/>
      <c r="F649" s="59">
        <f>SUM(D649:E649)</f>
        <v>200</v>
      </c>
    </row>
    <row r="650" spans="1:6" ht="15">
      <c r="A650" s="31"/>
      <c r="B650" s="35"/>
      <c r="C650" s="28" t="s">
        <v>71</v>
      </c>
      <c r="D650" s="59">
        <v>5450</v>
      </c>
      <c r="E650" s="59">
        <v>34200</v>
      </c>
      <c r="F650" s="59">
        <f>SUM(D650:E650)</f>
        <v>39650</v>
      </c>
    </row>
    <row r="651" spans="1:6" ht="15">
      <c r="A651" s="31"/>
      <c r="B651" s="35"/>
      <c r="C651" s="28"/>
      <c r="D651" s="59"/>
      <c r="E651" s="59"/>
      <c r="F651" s="59"/>
    </row>
    <row r="652" spans="1:6" ht="15">
      <c r="A652" s="42" t="s">
        <v>493</v>
      </c>
      <c r="B652" s="41" t="s">
        <v>148</v>
      </c>
      <c r="C652" s="27" t="s">
        <v>149</v>
      </c>
      <c r="D652" s="61"/>
      <c r="E652" s="61"/>
      <c r="F652" s="61"/>
    </row>
    <row r="653" spans="1:6" ht="14.25">
      <c r="A653" s="31"/>
      <c r="B653" s="35"/>
      <c r="C653" s="47" t="s">
        <v>66</v>
      </c>
      <c r="D653" s="58">
        <f>SUM(D654)</f>
        <v>24600</v>
      </c>
      <c r="E653" s="58">
        <f>SUM(E654)</f>
        <v>0</v>
      </c>
      <c r="F653" s="58">
        <f>SUM(D653:E653)</f>
        <v>24600</v>
      </c>
    </row>
    <row r="654" spans="1:6" ht="15">
      <c r="A654" s="31"/>
      <c r="B654" s="35"/>
      <c r="C654" s="28" t="s">
        <v>68</v>
      </c>
      <c r="D654" s="59">
        <f>SUM(D656)</f>
        <v>24600</v>
      </c>
      <c r="E654" s="59"/>
      <c r="F654" s="59">
        <f>SUM(D654:E654)</f>
        <v>24600</v>
      </c>
    </row>
    <row r="655" spans="1:6" ht="15">
      <c r="A655" s="31"/>
      <c r="B655" s="35"/>
      <c r="C655" s="28"/>
      <c r="D655" s="59"/>
      <c r="E655" s="59"/>
      <c r="F655" s="59"/>
    </row>
    <row r="656" spans="1:6" ht="14.25">
      <c r="A656" s="31"/>
      <c r="B656" s="35"/>
      <c r="C656" s="47" t="s">
        <v>67</v>
      </c>
      <c r="D656" s="58">
        <f>SUM(D657:D657)</f>
        <v>24600</v>
      </c>
      <c r="E656" s="58">
        <f>SUM(E657:E657)</f>
        <v>0</v>
      </c>
      <c r="F656" s="58">
        <f>SUM(D656:E656)</f>
        <v>24600</v>
      </c>
    </row>
    <row r="657" spans="1:6" ht="15">
      <c r="A657" s="31"/>
      <c r="B657" s="35"/>
      <c r="C657" s="28" t="s">
        <v>71</v>
      </c>
      <c r="D657" s="59">
        <f>24691-500+409</f>
        <v>24600</v>
      </c>
      <c r="E657" s="59"/>
      <c r="F657" s="59">
        <f>SUM(D657:E657)</f>
        <v>24600</v>
      </c>
    </row>
    <row r="658" spans="1:6" ht="15">
      <c r="A658" s="31"/>
      <c r="B658" s="35"/>
      <c r="C658" s="28"/>
      <c r="D658" s="59"/>
      <c r="E658" s="59"/>
      <c r="F658" s="59"/>
    </row>
    <row r="659" spans="1:6" ht="15">
      <c r="A659" s="42" t="s">
        <v>494</v>
      </c>
      <c r="B659" s="41" t="s">
        <v>101</v>
      </c>
      <c r="C659" s="27" t="s">
        <v>225</v>
      </c>
      <c r="D659" s="61"/>
      <c r="E659" s="61"/>
      <c r="F659" s="61"/>
    </row>
    <row r="660" spans="1:6" ht="14.25">
      <c r="A660" s="31"/>
      <c r="B660" s="35"/>
      <c r="C660" s="47" t="s">
        <v>66</v>
      </c>
      <c r="D660" s="58">
        <f>SUM(D661:D662)</f>
        <v>1065</v>
      </c>
      <c r="E660" s="58">
        <f>SUM(E661:E662)</f>
        <v>407</v>
      </c>
      <c r="F660" s="58">
        <f>SUM(D660:E660)</f>
        <v>1472</v>
      </c>
    </row>
    <row r="661" spans="1:6" ht="15">
      <c r="A661" s="31"/>
      <c r="B661" s="35"/>
      <c r="C661" s="28" t="s">
        <v>68</v>
      </c>
      <c r="D661" s="59">
        <f>SUM(D664)</f>
        <v>1065</v>
      </c>
      <c r="E661" s="59"/>
      <c r="F661" s="59">
        <f>SUM(D661:E661)</f>
        <v>1065</v>
      </c>
    </row>
    <row r="662" spans="1:6" ht="15">
      <c r="A662" s="31"/>
      <c r="B662" s="35"/>
      <c r="C662" s="28" t="s">
        <v>666</v>
      </c>
      <c r="D662" s="59"/>
      <c r="E662" s="59">
        <v>407</v>
      </c>
      <c r="F662" s="59">
        <f>SUM(D662:E662)</f>
        <v>407</v>
      </c>
    </row>
    <row r="663" spans="1:6" ht="15">
      <c r="A663" s="31"/>
      <c r="B663" s="35"/>
      <c r="C663" s="28"/>
      <c r="D663" s="59"/>
      <c r="E663" s="59"/>
      <c r="F663" s="59"/>
    </row>
    <row r="664" spans="1:6" ht="14.25">
      <c r="A664" s="31"/>
      <c r="B664" s="35"/>
      <c r="C664" s="47" t="s">
        <v>67</v>
      </c>
      <c r="D664" s="58">
        <f>SUM(D665:D665)</f>
        <v>1065</v>
      </c>
      <c r="E664" s="58">
        <f>SUM(E665:E665)</f>
        <v>407</v>
      </c>
      <c r="F664" s="58">
        <f>SUM(D664:E664)</f>
        <v>1472</v>
      </c>
    </row>
    <row r="665" spans="1:6" ht="15">
      <c r="A665" s="31"/>
      <c r="B665" s="35"/>
      <c r="C665" s="28" t="s">
        <v>71</v>
      </c>
      <c r="D665" s="59">
        <v>1065</v>
      </c>
      <c r="E665" s="59">
        <v>407</v>
      </c>
      <c r="F665" s="59">
        <f>SUM(D665:E665)</f>
        <v>1472</v>
      </c>
    </row>
    <row r="666" spans="1:6" ht="15">
      <c r="A666" s="31"/>
      <c r="B666" s="35"/>
      <c r="C666" s="28"/>
      <c r="D666" s="59"/>
      <c r="E666" s="59"/>
      <c r="F666" s="59"/>
    </row>
    <row r="667" spans="1:6" ht="15">
      <c r="A667" s="42" t="s">
        <v>495</v>
      </c>
      <c r="B667" s="41" t="s">
        <v>112</v>
      </c>
      <c r="C667" s="27" t="s">
        <v>668</v>
      </c>
      <c r="D667" s="61"/>
      <c r="E667" s="61"/>
      <c r="F667" s="61"/>
    </row>
    <row r="668" spans="1:6" ht="14.25">
      <c r="A668" s="31"/>
      <c r="B668" s="35"/>
      <c r="C668" s="47" t="s">
        <v>66</v>
      </c>
      <c r="D668" s="58">
        <f>SUM(D669:D669)</f>
        <v>300</v>
      </c>
      <c r="E668" s="58">
        <f>SUM(E669:E669)</f>
        <v>0</v>
      </c>
      <c r="F668" s="58">
        <f>SUM(D668:E668)</f>
        <v>300</v>
      </c>
    </row>
    <row r="669" spans="1:6" ht="15">
      <c r="A669" s="31"/>
      <c r="B669" s="35"/>
      <c r="C669" s="28" t="s">
        <v>68</v>
      </c>
      <c r="D669" s="59">
        <f>SUM(D671)</f>
        <v>300</v>
      </c>
      <c r="E669" s="59"/>
      <c r="F669" s="59">
        <f>SUM(D669:E669)</f>
        <v>300</v>
      </c>
    </row>
    <row r="670" spans="1:6" ht="15">
      <c r="A670" s="31"/>
      <c r="B670" s="35"/>
      <c r="C670" s="28"/>
      <c r="D670" s="59"/>
      <c r="E670" s="59"/>
      <c r="F670" s="59"/>
    </row>
    <row r="671" spans="1:6" ht="14.25">
      <c r="A671" s="31"/>
      <c r="B671" s="35"/>
      <c r="C671" s="47" t="s">
        <v>67</v>
      </c>
      <c r="D671" s="58">
        <f>SUM(D672:D672)</f>
        <v>300</v>
      </c>
      <c r="E671" s="58">
        <f>SUM(E672:E672)</f>
        <v>0</v>
      </c>
      <c r="F671" s="58">
        <f>SUM(D671:E671)</f>
        <v>300</v>
      </c>
    </row>
    <row r="672" spans="1:6" ht="15">
      <c r="A672" s="31"/>
      <c r="B672" s="35"/>
      <c r="C672" s="28" t="s">
        <v>69</v>
      </c>
      <c r="D672" s="59">
        <v>300</v>
      </c>
      <c r="E672" s="59"/>
      <c r="F672" s="59">
        <f>SUM(D672:E672)</f>
        <v>300</v>
      </c>
    </row>
    <row r="673" spans="1:6" ht="15">
      <c r="A673" s="31"/>
      <c r="B673" s="35"/>
      <c r="C673" s="28"/>
      <c r="D673" s="59"/>
      <c r="E673" s="59"/>
      <c r="F673" s="59"/>
    </row>
    <row r="674" spans="1:6" ht="15">
      <c r="A674" s="42" t="s">
        <v>556</v>
      </c>
      <c r="B674" s="41" t="s">
        <v>114</v>
      </c>
      <c r="C674" s="27" t="s">
        <v>115</v>
      </c>
      <c r="D674" s="61"/>
      <c r="E674" s="61"/>
      <c r="F674" s="61"/>
    </row>
    <row r="675" spans="1:6" ht="14.25">
      <c r="A675" s="31"/>
      <c r="B675" s="35"/>
      <c r="C675" s="47" t="s">
        <v>66</v>
      </c>
      <c r="D675" s="58">
        <f>SUM(D676:D677)</f>
        <v>2991</v>
      </c>
      <c r="E675" s="58">
        <f>SUM(E676:E677)</f>
        <v>9163</v>
      </c>
      <c r="F675" s="58">
        <f>SUM(D675:E675)</f>
        <v>12154</v>
      </c>
    </row>
    <row r="676" spans="1:6" ht="15">
      <c r="A676" s="31"/>
      <c r="B676" s="35"/>
      <c r="C676" s="28" t="s">
        <v>68</v>
      </c>
      <c r="D676" s="59">
        <f>SUM(D679)</f>
        <v>2991</v>
      </c>
      <c r="E676" s="59"/>
      <c r="F676" s="59">
        <f>SUM(D676:E676)</f>
        <v>2991</v>
      </c>
    </row>
    <row r="677" spans="1:6" ht="15">
      <c r="A677" s="31"/>
      <c r="B677" s="35"/>
      <c r="C677" s="28" t="s">
        <v>666</v>
      </c>
      <c r="D677" s="59"/>
      <c r="E677" s="59">
        <v>9163</v>
      </c>
      <c r="F677" s="59">
        <f>SUM(D677:E677)</f>
        <v>9163</v>
      </c>
    </row>
    <row r="678" spans="1:6" ht="15">
      <c r="A678" s="31"/>
      <c r="B678" s="35"/>
      <c r="C678" s="28"/>
      <c r="D678" s="59"/>
      <c r="E678" s="59"/>
      <c r="F678" s="59"/>
    </row>
    <row r="679" spans="1:6" ht="14.25">
      <c r="A679" s="31"/>
      <c r="B679" s="35"/>
      <c r="C679" s="47" t="s">
        <v>67</v>
      </c>
      <c r="D679" s="58">
        <f>SUM(D680:D680)</f>
        <v>2991</v>
      </c>
      <c r="E679" s="58">
        <f>SUM(E680:E680)</f>
        <v>9163</v>
      </c>
      <c r="F679" s="58">
        <f>SUM(D679:E679)</f>
        <v>12154</v>
      </c>
    </row>
    <row r="680" spans="1:6" ht="15">
      <c r="A680" s="31"/>
      <c r="B680" s="35"/>
      <c r="C680" s="28" t="s">
        <v>71</v>
      </c>
      <c r="D680" s="59">
        <v>2991</v>
      </c>
      <c r="E680" s="59">
        <v>9163</v>
      </c>
      <c r="F680" s="59">
        <f>SUM(D680:E680)</f>
        <v>12154</v>
      </c>
    </row>
    <row r="681" spans="1:6" ht="15">
      <c r="A681" s="31"/>
      <c r="B681" s="35"/>
      <c r="C681" s="28"/>
      <c r="D681" s="59"/>
      <c r="E681" s="59"/>
      <c r="F681" s="59"/>
    </row>
    <row r="682" spans="1:6" s="75" customFormat="1" ht="15">
      <c r="A682" s="42" t="s">
        <v>557</v>
      </c>
      <c r="B682" s="41" t="s">
        <v>116</v>
      </c>
      <c r="C682" s="27" t="s">
        <v>559</v>
      </c>
      <c r="D682" s="61"/>
      <c r="E682" s="61"/>
      <c r="F682" s="61"/>
    </row>
    <row r="683" spans="1:6" ht="14.25">
      <c r="A683" s="31"/>
      <c r="B683" s="35"/>
      <c r="C683" s="47" t="s">
        <v>66</v>
      </c>
      <c r="D683" s="58">
        <f>SUM(D684:D684)</f>
        <v>500</v>
      </c>
      <c r="E683" s="58">
        <f>SUM(E684:E684)</f>
        <v>0</v>
      </c>
      <c r="F683" s="58">
        <f>SUM(D683:E683)</f>
        <v>500</v>
      </c>
    </row>
    <row r="684" spans="1:6" ht="15">
      <c r="A684" s="31"/>
      <c r="B684" s="35"/>
      <c r="C684" s="28" t="s">
        <v>68</v>
      </c>
      <c r="D684" s="59">
        <f>SUM(D686)</f>
        <v>500</v>
      </c>
      <c r="E684" s="59"/>
      <c r="F684" s="59">
        <f>SUM(D684:E684)</f>
        <v>500</v>
      </c>
    </row>
    <row r="685" spans="1:6" ht="15">
      <c r="A685" s="31"/>
      <c r="B685" s="35"/>
      <c r="C685" s="28"/>
      <c r="D685" s="59"/>
      <c r="E685" s="59"/>
      <c r="F685" s="59"/>
    </row>
    <row r="686" spans="1:6" ht="14.25">
      <c r="A686" s="31"/>
      <c r="B686" s="35"/>
      <c r="C686" s="47" t="s">
        <v>67</v>
      </c>
      <c r="D686" s="58">
        <f>SUM(D687:D687)</f>
        <v>500</v>
      </c>
      <c r="E686" s="58">
        <f>SUM(E687:E687)</f>
        <v>0</v>
      </c>
      <c r="F686" s="58">
        <f>SUM(D686:E686)</f>
        <v>500</v>
      </c>
    </row>
    <row r="687" spans="1:6" ht="15">
      <c r="A687" s="31"/>
      <c r="B687" s="35"/>
      <c r="C687" s="28" t="s">
        <v>71</v>
      </c>
      <c r="D687" s="59">
        <v>500</v>
      </c>
      <c r="E687" s="59"/>
      <c r="F687" s="59">
        <f>SUM(D687:E687)</f>
        <v>500</v>
      </c>
    </row>
    <row r="688" spans="1:6" ht="15">
      <c r="A688" s="31"/>
      <c r="B688" s="35"/>
      <c r="C688" s="28"/>
      <c r="D688" s="59"/>
      <c r="E688" s="59"/>
      <c r="F688" s="59"/>
    </row>
    <row r="689" spans="1:6" ht="15">
      <c r="A689" s="42" t="s">
        <v>558</v>
      </c>
      <c r="B689" s="41" t="s">
        <v>203</v>
      </c>
      <c r="C689" s="27" t="s">
        <v>537</v>
      </c>
      <c r="D689" s="61"/>
      <c r="E689" s="61"/>
      <c r="F689" s="61"/>
    </row>
    <row r="690" spans="1:6" ht="14.25">
      <c r="A690" s="31"/>
      <c r="B690" s="35"/>
      <c r="C690" s="47" t="s">
        <v>66</v>
      </c>
      <c r="D690" s="58">
        <f>SUM(D691:D692)</f>
        <v>1000</v>
      </c>
      <c r="E690" s="58">
        <f>SUM(E691:E692)</f>
        <v>7000</v>
      </c>
      <c r="F690" s="58">
        <f>SUM(D690:E690)</f>
        <v>8000</v>
      </c>
    </row>
    <row r="691" spans="1:6" ht="15">
      <c r="A691" s="31"/>
      <c r="B691" s="35"/>
      <c r="C691" s="28" t="s">
        <v>68</v>
      </c>
      <c r="D691" s="59">
        <f>SUM(D694)</f>
        <v>1000</v>
      </c>
      <c r="E691" s="59"/>
      <c r="F691" s="59">
        <f>SUM(D691:E691)</f>
        <v>1000</v>
      </c>
    </row>
    <row r="692" spans="1:6" ht="15">
      <c r="A692" s="31"/>
      <c r="B692" s="35"/>
      <c r="C692" s="28" t="s">
        <v>666</v>
      </c>
      <c r="D692" s="59"/>
      <c r="E692" s="59">
        <f>SUM(E694)</f>
        <v>7000</v>
      </c>
      <c r="F692" s="59">
        <f>SUM(D692:E692)</f>
        <v>7000</v>
      </c>
    </row>
    <row r="693" spans="1:6" ht="15">
      <c r="A693" s="31"/>
      <c r="B693" s="35"/>
      <c r="C693" s="28"/>
      <c r="D693" s="59"/>
      <c r="E693" s="59"/>
      <c r="F693" s="59"/>
    </row>
    <row r="694" spans="1:6" ht="14.25">
      <c r="A694" s="31"/>
      <c r="B694" s="35"/>
      <c r="C694" s="47" t="s">
        <v>67</v>
      </c>
      <c r="D694" s="58">
        <f>SUM(D695:D695)</f>
        <v>1000</v>
      </c>
      <c r="E694" s="58">
        <f>SUM(E695:E695)</f>
        <v>7000</v>
      </c>
      <c r="F694" s="58">
        <f>SUM(D694:E694)</f>
        <v>8000</v>
      </c>
    </row>
    <row r="695" spans="1:6" ht="15">
      <c r="A695" s="31"/>
      <c r="B695" s="35"/>
      <c r="C695" s="28" t="s">
        <v>71</v>
      </c>
      <c r="D695" s="59">
        <v>1000</v>
      </c>
      <c r="E695" s="59">
        <v>7000</v>
      </c>
      <c r="F695" s="59">
        <f>SUM(D695:E695)</f>
        <v>8000</v>
      </c>
    </row>
    <row r="696" spans="1:6" ht="15">
      <c r="A696" s="31"/>
      <c r="B696" s="35"/>
      <c r="C696" s="28"/>
      <c r="D696" s="59"/>
      <c r="E696" s="59"/>
      <c r="F696" s="59"/>
    </row>
    <row r="697" spans="1:6" ht="14.25">
      <c r="A697" s="25" t="s">
        <v>496</v>
      </c>
      <c r="B697" s="36"/>
      <c r="C697" s="47" t="s">
        <v>14</v>
      </c>
      <c r="D697" s="58">
        <f>SUM(D703,D710,D718,D725)</f>
        <v>7945</v>
      </c>
      <c r="E697" s="58">
        <f>SUM(E703,E710,E718,E725)</f>
        <v>6017</v>
      </c>
      <c r="F697" s="58">
        <f>SUM(D697:E697)</f>
        <v>13962</v>
      </c>
    </row>
    <row r="698" spans="1:6" ht="15">
      <c r="A698" s="42" t="s">
        <v>497</v>
      </c>
      <c r="B698" s="41" t="s">
        <v>78</v>
      </c>
      <c r="C698" s="27" t="s">
        <v>236</v>
      </c>
      <c r="D698" s="61"/>
      <c r="E698" s="61"/>
      <c r="F698" s="61"/>
    </row>
    <row r="699" spans="1:6" ht="14.25">
      <c r="A699" s="31"/>
      <c r="B699" s="35"/>
      <c r="C699" s="47" t="s">
        <v>66</v>
      </c>
      <c r="D699" s="58">
        <f>SUM(D700:D701)</f>
        <v>2545</v>
      </c>
      <c r="E699" s="58">
        <f>SUM(E700:E701)</f>
        <v>4467</v>
      </c>
      <c r="F699" s="58">
        <f>SUM(D699:E699)</f>
        <v>7012</v>
      </c>
    </row>
    <row r="700" spans="1:6" ht="15">
      <c r="A700" s="31"/>
      <c r="B700" s="35"/>
      <c r="C700" s="28" t="s">
        <v>68</v>
      </c>
      <c r="D700" s="59">
        <f>SUM(D703)</f>
        <v>2545</v>
      </c>
      <c r="E700" s="59"/>
      <c r="F700" s="59">
        <f>SUM(D700:E700)</f>
        <v>2545</v>
      </c>
    </row>
    <row r="701" spans="1:6" ht="15">
      <c r="A701" s="31"/>
      <c r="B701" s="35"/>
      <c r="C701" s="28" t="s">
        <v>666</v>
      </c>
      <c r="D701" s="59"/>
      <c r="E701" s="59">
        <v>4467</v>
      </c>
      <c r="F701" s="59">
        <f>SUM(D701:E701)</f>
        <v>4467</v>
      </c>
    </row>
    <row r="702" spans="1:6" ht="15">
      <c r="A702" s="31"/>
      <c r="B702" s="35"/>
      <c r="C702" s="28"/>
      <c r="D702" s="59"/>
      <c r="E702" s="59"/>
      <c r="F702" s="59"/>
    </row>
    <row r="703" spans="1:6" ht="14.25">
      <c r="A703" s="31"/>
      <c r="B703" s="35"/>
      <c r="C703" s="47" t="s">
        <v>67</v>
      </c>
      <c r="D703" s="58">
        <f>SUM(D704:D704)</f>
        <v>2545</v>
      </c>
      <c r="E703" s="58">
        <f>SUM(E704:E704)</f>
        <v>4467</v>
      </c>
      <c r="F703" s="58">
        <f>SUM(D703:E703)</f>
        <v>7012</v>
      </c>
    </row>
    <row r="704" spans="1:6" ht="15">
      <c r="A704" s="31"/>
      <c r="B704" s="35"/>
      <c r="C704" s="28" t="s">
        <v>71</v>
      </c>
      <c r="D704" s="59">
        <v>2545</v>
      </c>
      <c r="E704" s="59">
        <v>4467</v>
      </c>
      <c r="F704" s="59">
        <f>SUM(D704:E704)</f>
        <v>7012</v>
      </c>
    </row>
    <row r="705" spans="1:6" ht="15">
      <c r="A705" s="31"/>
      <c r="B705" s="35"/>
      <c r="C705" s="28"/>
      <c r="D705" s="59"/>
      <c r="E705" s="59"/>
      <c r="F705" s="59"/>
    </row>
    <row r="706" spans="1:6" ht="15">
      <c r="A706" s="42" t="s">
        <v>498</v>
      </c>
      <c r="B706" s="41" t="s">
        <v>79</v>
      </c>
      <c r="C706" s="27" t="s">
        <v>80</v>
      </c>
      <c r="D706" s="61"/>
      <c r="E706" s="61"/>
      <c r="F706" s="61"/>
    </row>
    <row r="707" spans="1:6" ht="14.25">
      <c r="A707" s="31"/>
      <c r="B707" s="35"/>
      <c r="C707" s="47" t="s">
        <v>66</v>
      </c>
      <c r="D707" s="58">
        <f>SUM(D708:D708)</f>
        <v>800</v>
      </c>
      <c r="E707" s="58">
        <f>SUM(E708:E708)</f>
        <v>0</v>
      </c>
      <c r="F707" s="58">
        <f>SUM(D707:E707)</f>
        <v>800</v>
      </c>
    </row>
    <row r="708" spans="1:6" ht="15">
      <c r="A708" s="31"/>
      <c r="B708" s="35"/>
      <c r="C708" s="28" t="s">
        <v>68</v>
      </c>
      <c r="D708" s="59">
        <f>SUM(D710)</f>
        <v>800</v>
      </c>
      <c r="E708" s="59"/>
      <c r="F708" s="59">
        <f>SUM(D708:E708)</f>
        <v>800</v>
      </c>
    </row>
    <row r="709" spans="1:6" ht="15">
      <c r="A709" s="31"/>
      <c r="B709" s="35"/>
      <c r="C709" s="28"/>
      <c r="D709" s="59"/>
      <c r="E709" s="59"/>
      <c r="F709" s="59"/>
    </row>
    <row r="710" spans="1:6" ht="14.25">
      <c r="A710" s="31"/>
      <c r="B710" s="35"/>
      <c r="C710" s="47" t="s">
        <v>67</v>
      </c>
      <c r="D710" s="58">
        <f>SUM(D711:D711)</f>
        <v>800</v>
      </c>
      <c r="E710" s="58">
        <f>SUM(E711:E711)</f>
        <v>0</v>
      </c>
      <c r="F710" s="58">
        <f>SUM(D710:E710)</f>
        <v>800</v>
      </c>
    </row>
    <row r="711" spans="1:6" ht="15">
      <c r="A711" s="31"/>
      <c r="B711" s="35"/>
      <c r="C711" s="28" t="s">
        <v>71</v>
      </c>
      <c r="D711" s="59">
        <v>800</v>
      </c>
      <c r="E711" s="59"/>
      <c r="F711" s="59">
        <f>SUM(D711:E711)</f>
        <v>800</v>
      </c>
    </row>
    <row r="712" spans="1:6" ht="15">
      <c r="A712" s="31"/>
      <c r="B712" s="35"/>
      <c r="C712" s="28"/>
      <c r="D712" s="59"/>
      <c r="E712" s="59"/>
      <c r="F712" s="59"/>
    </row>
    <row r="713" spans="1:6" ht="15">
      <c r="A713" s="43" t="s">
        <v>669</v>
      </c>
      <c r="B713" s="41" t="s">
        <v>91</v>
      </c>
      <c r="C713" s="27" t="s">
        <v>436</v>
      </c>
      <c r="D713" s="61"/>
      <c r="E713" s="61"/>
      <c r="F713" s="61"/>
    </row>
    <row r="714" spans="1:6" ht="14.25">
      <c r="A714" s="31"/>
      <c r="B714" s="35"/>
      <c r="C714" s="47" t="s">
        <v>66</v>
      </c>
      <c r="D714" s="58">
        <f>SUM(D715:D716)</f>
        <v>500</v>
      </c>
      <c r="E714" s="58">
        <f>SUM(E715:E716)</f>
        <v>1550</v>
      </c>
      <c r="F714" s="58">
        <f>SUM(D714:E714)</f>
        <v>2050</v>
      </c>
    </row>
    <row r="715" spans="1:6" ht="15">
      <c r="A715" s="31"/>
      <c r="B715" s="35"/>
      <c r="C715" s="28" t="s">
        <v>68</v>
      </c>
      <c r="D715" s="59">
        <f>SUM(D718)</f>
        <v>500</v>
      </c>
      <c r="E715" s="59"/>
      <c r="F715" s="59">
        <f>SUM(D715:E715)</f>
        <v>500</v>
      </c>
    </row>
    <row r="716" spans="1:6" ht="15">
      <c r="A716" s="31"/>
      <c r="B716" s="35"/>
      <c r="C716" s="28" t="s">
        <v>666</v>
      </c>
      <c r="D716" s="59"/>
      <c r="E716" s="59">
        <v>1550</v>
      </c>
      <c r="F716" s="59">
        <f>SUM(D716:E716)</f>
        <v>1550</v>
      </c>
    </row>
    <row r="717" spans="1:6" ht="15">
      <c r="A717" s="31"/>
      <c r="B717" s="35"/>
      <c r="C717" s="28"/>
      <c r="D717" s="59"/>
      <c r="E717" s="59"/>
      <c r="F717" s="59"/>
    </row>
    <row r="718" spans="1:6" ht="14.25">
      <c r="A718" s="31"/>
      <c r="B718" s="35"/>
      <c r="C718" s="47" t="s">
        <v>67</v>
      </c>
      <c r="D718" s="58">
        <f>SUM(D719:D719)</f>
        <v>500</v>
      </c>
      <c r="E718" s="58">
        <f>SUM(E719:E719)</f>
        <v>1550</v>
      </c>
      <c r="F718" s="58">
        <f>SUM(D718:E718)</f>
        <v>2050</v>
      </c>
    </row>
    <row r="719" spans="1:6" ht="15">
      <c r="A719" s="31"/>
      <c r="B719" s="35"/>
      <c r="C719" s="28" t="s">
        <v>71</v>
      </c>
      <c r="D719" s="59">
        <v>500</v>
      </c>
      <c r="E719" s="59">
        <v>1550</v>
      </c>
      <c r="F719" s="59">
        <f>SUM(D719:E719)</f>
        <v>2050</v>
      </c>
    </row>
    <row r="720" spans="1:6" ht="15">
      <c r="A720" s="31"/>
      <c r="B720" s="35"/>
      <c r="C720" s="28"/>
      <c r="D720" s="59"/>
      <c r="E720" s="59"/>
      <c r="F720" s="59"/>
    </row>
    <row r="721" spans="1:6" ht="15">
      <c r="A721" s="43" t="s">
        <v>734</v>
      </c>
      <c r="B721" s="41" t="s">
        <v>92</v>
      </c>
      <c r="C721" s="27" t="s">
        <v>93</v>
      </c>
      <c r="D721" s="61"/>
      <c r="E721" s="61"/>
      <c r="F721" s="61"/>
    </row>
    <row r="722" spans="1:6" ht="14.25">
      <c r="A722" s="31"/>
      <c r="B722" s="35"/>
      <c r="C722" s="47" t="s">
        <v>66</v>
      </c>
      <c r="D722" s="58">
        <f>SUM(D723:D723)</f>
        <v>4100</v>
      </c>
      <c r="E722" s="58">
        <f>SUM(E723:E723)</f>
        <v>0</v>
      </c>
      <c r="F722" s="58">
        <f>SUM(D722:E722)</f>
        <v>4100</v>
      </c>
    </row>
    <row r="723" spans="1:6" ht="15">
      <c r="A723" s="31"/>
      <c r="B723" s="35"/>
      <c r="C723" s="28" t="s">
        <v>68</v>
      </c>
      <c r="D723" s="59">
        <f>SUM(D725)</f>
        <v>4100</v>
      </c>
      <c r="E723" s="59"/>
      <c r="F723" s="59">
        <f>SUM(D723:E723)</f>
        <v>4100</v>
      </c>
    </row>
    <row r="724" spans="1:6" ht="15">
      <c r="A724" s="31"/>
      <c r="B724" s="35"/>
      <c r="C724" s="28"/>
      <c r="D724" s="59"/>
      <c r="E724" s="59"/>
      <c r="F724" s="59"/>
    </row>
    <row r="725" spans="1:6" ht="14.25">
      <c r="A725" s="31"/>
      <c r="B725" s="35"/>
      <c r="C725" s="47" t="s">
        <v>67</v>
      </c>
      <c r="D725" s="58">
        <f>SUM(D726:D727)</f>
        <v>4100</v>
      </c>
      <c r="E725" s="58">
        <f>SUM(E727:E727)</f>
        <v>0</v>
      </c>
      <c r="F725" s="58">
        <f>SUM(D725:E725)</f>
        <v>4100</v>
      </c>
    </row>
    <row r="726" spans="1:6" ht="15">
      <c r="A726" s="31"/>
      <c r="B726" s="35"/>
      <c r="C726" s="28" t="s">
        <v>69</v>
      </c>
      <c r="D726" s="59">
        <v>500</v>
      </c>
      <c r="E726" s="59"/>
      <c r="F726" s="59">
        <f>SUM(D726:E726)</f>
        <v>500</v>
      </c>
    </row>
    <row r="727" spans="1:6" ht="15">
      <c r="A727" s="31"/>
      <c r="B727" s="35"/>
      <c r="C727" s="28" t="s">
        <v>71</v>
      </c>
      <c r="D727" s="59">
        <v>3600</v>
      </c>
      <c r="E727" s="59"/>
      <c r="F727" s="59">
        <f>SUM(D727:E727)</f>
        <v>3600</v>
      </c>
    </row>
    <row r="728" spans="1:6" ht="15">
      <c r="A728" s="31"/>
      <c r="B728" s="35"/>
      <c r="C728" s="28"/>
      <c r="D728" s="59"/>
      <c r="E728" s="59"/>
      <c r="F728" s="59"/>
    </row>
    <row r="729" spans="1:6" ht="14.25">
      <c r="A729" s="25" t="s">
        <v>543</v>
      </c>
      <c r="B729" s="36"/>
      <c r="C729" s="47" t="s">
        <v>15</v>
      </c>
      <c r="D729" s="58">
        <f>SUM(D735)</f>
        <v>2030</v>
      </c>
      <c r="E729" s="58">
        <f>SUM(E735)</f>
        <v>11500</v>
      </c>
      <c r="F729" s="58">
        <f>SUM(D729:E729)</f>
        <v>13530</v>
      </c>
    </row>
    <row r="730" spans="1:6" ht="30">
      <c r="A730" s="42" t="s">
        <v>725</v>
      </c>
      <c r="B730" s="41">
        <v>10700</v>
      </c>
      <c r="C730" s="27" t="s">
        <v>325</v>
      </c>
      <c r="D730" s="61"/>
      <c r="E730" s="61"/>
      <c r="F730" s="61"/>
    </row>
    <row r="731" spans="1:6" ht="14.25">
      <c r="A731" s="31"/>
      <c r="B731" s="35"/>
      <c r="C731" s="47" t="s">
        <v>66</v>
      </c>
      <c r="D731" s="58">
        <f>SUM(D732:D733)</f>
        <v>2030</v>
      </c>
      <c r="E731" s="58">
        <f>SUM(E732:E733)</f>
        <v>11500</v>
      </c>
      <c r="F731" s="58">
        <f>SUM(D731:E731)</f>
        <v>13530</v>
      </c>
    </row>
    <row r="732" spans="1:6" ht="15">
      <c r="A732" s="31"/>
      <c r="B732" s="35"/>
      <c r="C732" s="28" t="s">
        <v>68</v>
      </c>
      <c r="D732" s="59">
        <f>SUM(D735)</f>
        <v>2030</v>
      </c>
      <c r="E732" s="59"/>
      <c r="F732" s="59">
        <f>SUM(D732:E732)</f>
        <v>2030</v>
      </c>
    </row>
    <row r="733" spans="1:6" ht="15">
      <c r="A733" s="31"/>
      <c r="B733" s="35"/>
      <c r="C733" s="28" t="s">
        <v>666</v>
      </c>
      <c r="D733" s="59"/>
      <c r="E733" s="59">
        <v>11500</v>
      </c>
      <c r="F733" s="59">
        <f>SUM(D733:E733)</f>
        <v>11500</v>
      </c>
    </row>
    <row r="734" spans="1:6" ht="15">
      <c r="A734" s="31"/>
      <c r="B734" s="35"/>
      <c r="C734" s="28"/>
      <c r="D734" s="59"/>
      <c r="E734" s="59"/>
      <c r="F734" s="59"/>
    </row>
    <row r="735" spans="1:6" ht="14.25">
      <c r="A735" s="31"/>
      <c r="B735" s="35"/>
      <c r="C735" s="47" t="s">
        <v>67</v>
      </c>
      <c r="D735" s="58">
        <f>SUM(D736:D736)</f>
        <v>2030</v>
      </c>
      <c r="E735" s="58">
        <f>SUM(E736:E736)</f>
        <v>11500</v>
      </c>
      <c r="F735" s="58">
        <f>SUM(D735:E735)</f>
        <v>13530</v>
      </c>
    </row>
    <row r="736" spans="1:6" ht="15">
      <c r="A736" s="31"/>
      <c r="B736" s="35"/>
      <c r="C736" s="28" t="s">
        <v>71</v>
      </c>
      <c r="D736" s="59">
        <v>2030</v>
      </c>
      <c r="E736" s="59">
        <v>11500</v>
      </c>
      <c r="F736" s="59">
        <f>SUM(D736:E736)</f>
        <v>13530</v>
      </c>
    </row>
    <row r="737" spans="1:6" ht="15">
      <c r="A737" s="31"/>
      <c r="B737" s="35"/>
      <c r="C737" s="28"/>
      <c r="D737" s="59"/>
      <c r="E737" s="59"/>
      <c r="F737" s="59"/>
    </row>
    <row r="738" spans="1:6" ht="14.25">
      <c r="A738" s="25" t="s">
        <v>336</v>
      </c>
      <c r="B738" s="36"/>
      <c r="C738" s="47" t="s">
        <v>172</v>
      </c>
      <c r="D738" s="59"/>
      <c r="E738" s="59"/>
      <c r="F738" s="59"/>
    </row>
    <row r="739" spans="1:6" ht="14.25">
      <c r="A739" s="32"/>
      <c r="B739" s="35"/>
      <c r="C739" s="47" t="s">
        <v>66</v>
      </c>
      <c r="D739" s="58">
        <f>SUM(D745,D752,D760,D767,D775)</f>
        <v>92759</v>
      </c>
      <c r="E739" s="58">
        <f>SUM(E745,E752,E760,E767)</f>
        <v>0</v>
      </c>
      <c r="F739" s="58">
        <f>SUM(D739:E739)</f>
        <v>92759</v>
      </c>
    </row>
    <row r="740" spans="1:6" ht="14.25">
      <c r="A740" s="32"/>
      <c r="B740" s="35"/>
      <c r="C740" s="47" t="s">
        <v>67</v>
      </c>
      <c r="D740" s="58">
        <f>SUM(D741:D742)</f>
        <v>92759</v>
      </c>
      <c r="E740" s="58">
        <f>SUM(E741:E742)</f>
        <v>0</v>
      </c>
      <c r="F740" s="58">
        <f>SUM(D740:E740)</f>
        <v>92759</v>
      </c>
    </row>
    <row r="741" spans="1:6" ht="15">
      <c r="A741" s="32"/>
      <c r="B741" s="35"/>
      <c r="C741" s="28" t="s">
        <v>62</v>
      </c>
      <c r="D741" s="59">
        <f>SUM(D749,D757,D764,D779)</f>
        <v>29617</v>
      </c>
      <c r="E741" s="59">
        <f>SUM(E749,E757,E764)</f>
        <v>0</v>
      </c>
      <c r="F741" s="59">
        <f>SUM(D741:E741)</f>
        <v>29617</v>
      </c>
    </row>
    <row r="742" spans="1:6" ht="15">
      <c r="A742" s="32"/>
      <c r="B742" s="35"/>
      <c r="C742" s="28" t="s">
        <v>524</v>
      </c>
      <c r="D742" s="59">
        <f>SUM(D771)</f>
        <v>63142</v>
      </c>
      <c r="E742" s="59">
        <f>SUM(E771)</f>
        <v>0</v>
      </c>
      <c r="F742" s="59">
        <f>SUM(D742:E742)</f>
        <v>63142</v>
      </c>
    </row>
    <row r="743" spans="1:6" ht="14.25">
      <c r="A743" s="25" t="s">
        <v>337</v>
      </c>
      <c r="B743" s="35"/>
      <c r="C743" s="47" t="s">
        <v>8</v>
      </c>
      <c r="D743" s="58">
        <f>SUM(D748,D756,D763,D770)</f>
        <v>92516</v>
      </c>
      <c r="E743" s="58">
        <f>SUM(E748,E763,E770)</f>
        <v>0</v>
      </c>
      <c r="F743" s="58">
        <f>SUM(D743:E743)</f>
        <v>92516</v>
      </c>
    </row>
    <row r="744" spans="1:6" ht="15">
      <c r="A744" s="42" t="s">
        <v>338</v>
      </c>
      <c r="B744" s="41" t="s">
        <v>74</v>
      </c>
      <c r="C744" s="27" t="s">
        <v>83</v>
      </c>
      <c r="D744" s="61"/>
      <c r="E744" s="61"/>
      <c r="F744" s="61"/>
    </row>
    <row r="745" spans="1:6" ht="14.25">
      <c r="A745" s="31"/>
      <c r="B745" s="35"/>
      <c r="C745" s="47" t="s">
        <v>66</v>
      </c>
      <c r="D745" s="58">
        <f>SUM(D746)</f>
        <v>3453</v>
      </c>
      <c r="E745" s="58">
        <f>SUM(E746)</f>
        <v>0</v>
      </c>
      <c r="F745" s="58">
        <f>SUM(D745:E745)</f>
        <v>3453</v>
      </c>
    </row>
    <row r="746" spans="1:6" ht="15">
      <c r="A746" s="31"/>
      <c r="B746" s="35"/>
      <c r="C746" s="28" t="s">
        <v>68</v>
      </c>
      <c r="D746" s="59">
        <f>SUM(D748)</f>
        <v>3453</v>
      </c>
      <c r="E746" s="59"/>
      <c r="F746" s="59">
        <f>SUM(D746:E746)</f>
        <v>3453</v>
      </c>
    </row>
    <row r="747" spans="1:6" ht="15">
      <c r="A747" s="31"/>
      <c r="B747" s="35"/>
      <c r="C747" s="28"/>
      <c r="D747" s="59"/>
      <c r="E747" s="59"/>
      <c r="F747" s="59"/>
    </row>
    <row r="748" spans="1:6" ht="14.25">
      <c r="A748" s="31"/>
      <c r="B748" s="35"/>
      <c r="C748" s="47" t="s">
        <v>67</v>
      </c>
      <c r="D748" s="58">
        <f>SUM(D749:D749)</f>
        <v>3453</v>
      </c>
      <c r="E748" s="58">
        <f>SUM(E749:E749)</f>
        <v>0</v>
      </c>
      <c r="F748" s="58">
        <f>SUM(D748:E748)</f>
        <v>3453</v>
      </c>
    </row>
    <row r="749" spans="1:6" ht="15">
      <c r="A749" s="31"/>
      <c r="B749" s="35"/>
      <c r="C749" s="28" t="s">
        <v>69</v>
      </c>
      <c r="D749" s="59">
        <v>3453</v>
      </c>
      <c r="E749" s="59"/>
      <c r="F749" s="59">
        <f>SUM(D749:E749)</f>
        <v>3453</v>
      </c>
    </row>
    <row r="750" spans="1:6" ht="15">
      <c r="A750" s="31"/>
      <c r="B750" s="35"/>
      <c r="C750" s="28"/>
      <c r="D750" s="59"/>
      <c r="E750" s="59"/>
      <c r="F750" s="59"/>
    </row>
    <row r="751" spans="1:6" ht="30">
      <c r="A751" s="32" t="s">
        <v>499</v>
      </c>
      <c r="B751" s="41" t="s">
        <v>214</v>
      </c>
      <c r="C751" s="27" t="s">
        <v>635</v>
      </c>
      <c r="D751" s="61"/>
      <c r="E751" s="61"/>
      <c r="F751" s="61"/>
    </row>
    <row r="752" spans="1:6" ht="14.25">
      <c r="A752" s="31"/>
      <c r="B752" s="35"/>
      <c r="C752" s="47" t="s">
        <v>66</v>
      </c>
      <c r="D752" s="58">
        <f>SUM(D753)</f>
        <v>5700</v>
      </c>
      <c r="E752" s="58">
        <f>SUM(E753)</f>
        <v>0</v>
      </c>
      <c r="F752" s="58">
        <f>SUM(D752:E752)</f>
        <v>5700</v>
      </c>
    </row>
    <row r="753" spans="1:6" ht="15">
      <c r="A753" s="31"/>
      <c r="B753" s="35"/>
      <c r="C753" s="28" t="s">
        <v>68</v>
      </c>
      <c r="D753" s="59">
        <f>SUM(D756)</f>
        <v>5700</v>
      </c>
      <c r="E753" s="59"/>
      <c r="F753" s="59">
        <f>SUM(D753:E753)</f>
        <v>5700</v>
      </c>
    </row>
    <row r="754" spans="1:6" ht="15">
      <c r="A754" s="31"/>
      <c r="B754" s="35"/>
      <c r="C754" s="28" t="s">
        <v>290</v>
      </c>
      <c r="D754" s="59">
        <v>5700</v>
      </c>
      <c r="E754" s="59"/>
      <c r="F754" s="59">
        <f>SUM(D754:E754)</f>
        <v>5700</v>
      </c>
    </row>
    <row r="755" spans="1:6" ht="15">
      <c r="A755" s="31"/>
      <c r="B755" s="35"/>
      <c r="C755" s="28"/>
      <c r="D755" s="59"/>
      <c r="E755" s="59"/>
      <c r="F755" s="59"/>
    </row>
    <row r="756" spans="1:6" ht="14.25">
      <c r="A756" s="31"/>
      <c r="B756" s="35"/>
      <c r="C756" s="47" t="s">
        <v>67</v>
      </c>
      <c r="D756" s="58">
        <f>SUM(D757:D757)</f>
        <v>5700</v>
      </c>
      <c r="E756" s="58">
        <f>SUM(E757:E757)</f>
        <v>0</v>
      </c>
      <c r="F756" s="58">
        <f>SUM(D756:E756)</f>
        <v>5700</v>
      </c>
    </row>
    <row r="757" spans="1:6" ht="15">
      <c r="A757" s="31"/>
      <c r="B757" s="35"/>
      <c r="C757" s="28" t="s">
        <v>69</v>
      </c>
      <c r="D757" s="59">
        <v>5700</v>
      </c>
      <c r="E757" s="59"/>
      <c r="F757" s="59">
        <f>SUM(D757:E757)</f>
        <v>5700</v>
      </c>
    </row>
    <row r="758" spans="1:6" ht="15">
      <c r="A758" s="31"/>
      <c r="B758" s="35"/>
      <c r="C758" s="28"/>
      <c r="D758" s="59"/>
      <c r="E758" s="59"/>
      <c r="F758" s="59"/>
    </row>
    <row r="759" spans="1:6" ht="15">
      <c r="A759" s="42" t="s">
        <v>500</v>
      </c>
      <c r="B759" s="41" t="s">
        <v>151</v>
      </c>
      <c r="C759" s="27" t="s">
        <v>152</v>
      </c>
      <c r="D759" s="61"/>
      <c r="E759" s="61"/>
      <c r="F759" s="61"/>
    </row>
    <row r="760" spans="1:6" ht="14.25">
      <c r="A760" s="31"/>
      <c r="B760" s="35"/>
      <c r="C760" s="47" t="s">
        <v>66</v>
      </c>
      <c r="D760" s="58">
        <f>SUM(D761)</f>
        <v>20221</v>
      </c>
      <c r="E760" s="58">
        <f>SUM(E761)</f>
        <v>0</v>
      </c>
      <c r="F760" s="58">
        <f>SUM(D760:E760)</f>
        <v>20221</v>
      </c>
    </row>
    <row r="761" spans="1:6" ht="15">
      <c r="A761" s="31"/>
      <c r="B761" s="35"/>
      <c r="C761" s="28" t="s">
        <v>68</v>
      </c>
      <c r="D761" s="59">
        <f>SUM(D763)</f>
        <v>20221</v>
      </c>
      <c r="E761" s="59"/>
      <c r="F761" s="59">
        <f>SUM(D761:E761)</f>
        <v>20221</v>
      </c>
    </row>
    <row r="762" spans="1:6" ht="15">
      <c r="A762" s="31"/>
      <c r="B762" s="35"/>
      <c r="C762" s="28"/>
      <c r="D762" s="59"/>
      <c r="E762" s="59"/>
      <c r="F762" s="59"/>
    </row>
    <row r="763" spans="1:6" ht="14.25">
      <c r="A763" s="31"/>
      <c r="B763" s="35"/>
      <c r="C763" s="47" t="s">
        <v>67</v>
      </c>
      <c r="D763" s="58">
        <f>SUM(D764:D764)</f>
        <v>20221</v>
      </c>
      <c r="E763" s="58">
        <f>SUM(E764:E764)</f>
        <v>0</v>
      </c>
      <c r="F763" s="58">
        <f>SUM(D763:E763)</f>
        <v>20221</v>
      </c>
    </row>
    <row r="764" spans="1:6" ht="15">
      <c r="A764" s="31"/>
      <c r="B764" s="35"/>
      <c r="C764" s="28" t="s">
        <v>69</v>
      </c>
      <c r="D764" s="59">
        <v>20221</v>
      </c>
      <c r="E764" s="59"/>
      <c r="F764" s="59">
        <f>SUM(D764:E764)</f>
        <v>20221</v>
      </c>
    </row>
    <row r="765" spans="1:6" ht="15">
      <c r="A765" s="31"/>
      <c r="B765" s="35"/>
      <c r="C765" s="28"/>
      <c r="D765" s="59"/>
      <c r="E765" s="59"/>
      <c r="F765" s="59"/>
    </row>
    <row r="766" spans="1:6" ht="30">
      <c r="A766" s="42" t="s">
        <v>501</v>
      </c>
      <c r="B766" s="41" t="s">
        <v>151</v>
      </c>
      <c r="C766" s="27" t="s">
        <v>418</v>
      </c>
      <c r="D766" s="61"/>
      <c r="E766" s="61"/>
      <c r="F766" s="61"/>
    </row>
    <row r="767" spans="1:6" ht="14.25">
      <c r="A767" s="31"/>
      <c r="B767" s="35"/>
      <c r="C767" s="47" t="s">
        <v>66</v>
      </c>
      <c r="D767" s="58">
        <f>SUM(D768)</f>
        <v>63142</v>
      </c>
      <c r="E767" s="58">
        <f>SUM(E768)</f>
        <v>0</v>
      </c>
      <c r="F767" s="58">
        <f>SUM(D767:E767)</f>
        <v>63142</v>
      </c>
    </row>
    <row r="768" spans="1:6" ht="15">
      <c r="A768" s="31"/>
      <c r="B768" s="35"/>
      <c r="C768" s="28" t="s">
        <v>68</v>
      </c>
      <c r="D768" s="59">
        <f>SUM(D770)</f>
        <v>63142</v>
      </c>
      <c r="E768" s="59"/>
      <c r="F768" s="59">
        <f>SUM(D768:E768)</f>
        <v>63142</v>
      </c>
    </row>
    <row r="769" spans="1:6" ht="15">
      <c r="A769" s="31"/>
      <c r="B769" s="35"/>
      <c r="C769" s="28"/>
      <c r="D769" s="59"/>
      <c r="E769" s="59"/>
      <c r="F769" s="59"/>
    </row>
    <row r="770" spans="1:6" ht="14.25">
      <c r="A770" s="31"/>
      <c r="B770" s="35"/>
      <c r="C770" s="47" t="s">
        <v>67</v>
      </c>
      <c r="D770" s="58">
        <f>SUM(D771:D771)</f>
        <v>63142</v>
      </c>
      <c r="E770" s="58">
        <f>SUM(E771:E771)</f>
        <v>0</v>
      </c>
      <c r="F770" s="58">
        <f>SUM(D770:E770)</f>
        <v>63142</v>
      </c>
    </row>
    <row r="771" spans="1:6" ht="15">
      <c r="A771" s="31"/>
      <c r="B771" s="35"/>
      <c r="C771" s="28" t="s">
        <v>307</v>
      </c>
      <c r="D771" s="59">
        <v>63142</v>
      </c>
      <c r="E771" s="59"/>
      <c r="F771" s="59">
        <f>SUM(D771:E771)</f>
        <v>63142</v>
      </c>
    </row>
    <row r="772" spans="1:6" ht="15">
      <c r="A772" s="31"/>
      <c r="B772" s="35"/>
      <c r="C772" s="28"/>
      <c r="D772" s="59"/>
      <c r="E772" s="59"/>
      <c r="F772" s="59"/>
    </row>
    <row r="773" spans="1:6" ht="14.25">
      <c r="A773" s="25" t="s">
        <v>351</v>
      </c>
      <c r="B773" s="35"/>
      <c r="C773" s="47" t="s">
        <v>40</v>
      </c>
      <c r="D773" s="58">
        <f>SUM(D778)</f>
        <v>243</v>
      </c>
      <c r="E773" s="58">
        <f>SUM(E778)</f>
        <v>0</v>
      </c>
      <c r="F773" s="58">
        <f>SUM(D773:E773)</f>
        <v>243</v>
      </c>
    </row>
    <row r="774" spans="1:6" ht="15">
      <c r="A774" s="42" t="s">
        <v>352</v>
      </c>
      <c r="B774" s="41" t="s">
        <v>125</v>
      </c>
      <c r="C774" s="27" t="s">
        <v>173</v>
      </c>
      <c r="D774" s="61"/>
      <c r="E774" s="61"/>
      <c r="F774" s="61"/>
    </row>
    <row r="775" spans="1:6" ht="14.25">
      <c r="A775" s="31"/>
      <c r="B775" s="35"/>
      <c r="C775" s="47" t="s">
        <v>66</v>
      </c>
      <c r="D775" s="58">
        <f>SUM(D776)</f>
        <v>243</v>
      </c>
      <c r="E775" s="58">
        <f>SUM(E776)</f>
        <v>0</v>
      </c>
      <c r="F775" s="58">
        <f>SUM(D775:E775)</f>
        <v>243</v>
      </c>
    </row>
    <row r="776" spans="1:6" ht="15">
      <c r="A776" s="31"/>
      <c r="B776" s="35"/>
      <c r="C776" s="28" t="s">
        <v>68</v>
      </c>
      <c r="D776" s="59">
        <f>SUM(D778)</f>
        <v>243</v>
      </c>
      <c r="E776" s="59"/>
      <c r="F776" s="59">
        <f>SUM(D776:E776)</f>
        <v>243</v>
      </c>
    </row>
    <row r="777" spans="1:6" ht="15">
      <c r="A777" s="31"/>
      <c r="B777" s="35"/>
      <c r="C777" s="28"/>
      <c r="D777" s="59"/>
      <c r="E777" s="59"/>
      <c r="F777" s="59"/>
    </row>
    <row r="778" spans="1:6" ht="14.25">
      <c r="A778" s="31"/>
      <c r="B778" s="35"/>
      <c r="C778" s="47" t="s">
        <v>67</v>
      </c>
      <c r="D778" s="58">
        <f>SUM(D779:D779)</f>
        <v>243</v>
      </c>
      <c r="E778" s="58">
        <f>SUM(E779:E779)</f>
        <v>0</v>
      </c>
      <c r="F778" s="58">
        <f>SUM(D778:E778)</f>
        <v>243</v>
      </c>
    </row>
    <row r="779" spans="1:6" ht="15">
      <c r="A779" s="31"/>
      <c r="B779" s="35"/>
      <c r="C779" s="28" t="s">
        <v>69</v>
      </c>
      <c r="D779" s="59">
        <f>270-27</f>
        <v>243</v>
      </c>
      <c r="E779" s="59"/>
      <c r="F779" s="59">
        <f>SUM(D779:E779)</f>
        <v>243</v>
      </c>
    </row>
    <row r="780" spans="1:6" ht="15">
      <c r="A780" s="31"/>
      <c r="B780" s="35"/>
      <c r="C780" s="28"/>
      <c r="D780" s="59"/>
      <c r="E780" s="59"/>
      <c r="F780" s="59"/>
    </row>
    <row r="781" spans="1:6" ht="14.25">
      <c r="A781" s="25" t="s">
        <v>339</v>
      </c>
      <c r="B781" s="36"/>
      <c r="C781" s="47" t="s">
        <v>120</v>
      </c>
      <c r="D781" s="59"/>
      <c r="E781" s="59"/>
      <c r="F781" s="59"/>
    </row>
    <row r="782" spans="1:6" ht="14.25">
      <c r="A782" s="32"/>
      <c r="B782" s="35"/>
      <c r="C782" s="47" t="s">
        <v>66</v>
      </c>
      <c r="D782" s="58">
        <f>SUM(D788,D796,D803,D811,D819,D828,D839,D846,D853,D861,D868,D875,D877,D883,D891,D899)</f>
        <v>104377</v>
      </c>
      <c r="E782" s="58">
        <f>SUM(E788,E796,E803,E811,E819,E828,E839,E846,E853,E861,E868,E875,E883,E891,E898)</f>
        <v>11608</v>
      </c>
      <c r="F782" s="58">
        <f>SUM(D782:E782)</f>
        <v>115985</v>
      </c>
    </row>
    <row r="783" spans="1:6" ht="14.25">
      <c r="A783" s="32"/>
      <c r="B783" s="35"/>
      <c r="C783" s="47" t="s">
        <v>67</v>
      </c>
      <c r="D783" s="58">
        <f>SUM(D784:D785)</f>
        <v>104377</v>
      </c>
      <c r="E783" s="58">
        <f>SUM(E784:E785)</f>
        <v>11608</v>
      </c>
      <c r="F783" s="58">
        <f>SUM(D783:E783)</f>
        <v>115985</v>
      </c>
    </row>
    <row r="784" spans="1:6" ht="15">
      <c r="A784" s="32"/>
      <c r="B784" s="35"/>
      <c r="C784" s="28" t="s">
        <v>62</v>
      </c>
      <c r="D784" s="59">
        <f>SUM(D792,D800,D808,D816,D825,D835,D843,D850,D858,D865,D872,D880,D888,D895,D903)</f>
        <v>104377</v>
      </c>
      <c r="E784" s="59">
        <f>SUM(E792,E800,E808,E816,E825,E835,E843,E850,E858,E865,E880,E888,E895,E903)</f>
        <v>11478</v>
      </c>
      <c r="F784" s="59">
        <f>SUM(D784:E784)</f>
        <v>115855</v>
      </c>
    </row>
    <row r="785" spans="1:6" ht="15">
      <c r="A785" s="32"/>
      <c r="B785" s="35"/>
      <c r="C785" s="28" t="s">
        <v>444</v>
      </c>
      <c r="D785" s="59">
        <f>SUM(D836)</f>
        <v>0</v>
      </c>
      <c r="E785" s="59">
        <f>SUM(E836)</f>
        <v>130</v>
      </c>
      <c r="F785" s="59">
        <f>SUM(D785:E785)</f>
        <v>130</v>
      </c>
    </row>
    <row r="786" spans="1:6" ht="14.25">
      <c r="A786" s="25" t="s">
        <v>340</v>
      </c>
      <c r="B786" s="35"/>
      <c r="C786" s="47" t="s">
        <v>8</v>
      </c>
      <c r="D786" s="58">
        <f>SUM(D791)</f>
        <v>10034</v>
      </c>
      <c r="E786" s="58">
        <f>SUM(E791)</f>
        <v>0</v>
      </c>
      <c r="F786" s="58">
        <f>SUM(D786:E786)</f>
        <v>10034</v>
      </c>
    </row>
    <row r="787" spans="1:6" ht="15">
      <c r="A787" s="42" t="s">
        <v>341</v>
      </c>
      <c r="B787" s="41" t="s">
        <v>74</v>
      </c>
      <c r="C787" s="27" t="s">
        <v>83</v>
      </c>
      <c r="D787" s="61"/>
      <c r="E787" s="61"/>
      <c r="F787" s="61"/>
    </row>
    <row r="788" spans="1:6" ht="14.25">
      <c r="A788" s="31"/>
      <c r="B788" s="35"/>
      <c r="C788" s="47" t="s">
        <v>66</v>
      </c>
      <c r="D788" s="58">
        <f>SUM(D789)</f>
        <v>10034</v>
      </c>
      <c r="E788" s="58">
        <f>SUM(E789)</f>
        <v>0</v>
      </c>
      <c r="F788" s="58">
        <f>SUM(D788:E788)</f>
        <v>10034</v>
      </c>
    </row>
    <row r="789" spans="1:6" ht="15">
      <c r="A789" s="31"/>
      <c r="B789" s="35"/>
      <c r="C789" s="28" t="s">
        <v>68</v>
      </c>
      <c r="D789" s="59">
        <f>SUM(D791)</f>
        <v>10034</v>
      </c>
      <c r="E789" s="59"/>
      <c r="F789" s="59">
        <f>SUM(D789:E789)</f>
        <v>10034</v>
      </c>
    </row>
    <row r="790" spans="1:6" ht="15">
      <c r="A790" s="31"/>
      <c r="B790" s="35"/>
      <c r="C790" s="28"/>
      <c r="D790" s="59"/>
      <c r="E790" s="59"/>
      <c r="F790" s="59"/>
    </row>
    <row r="791" spans="1:6" ht="14.25">
      <c r="A791" s="31"/>
      <c r="B791" s="35"/>
      <c r="C791" s="47" t="s">
        <v>67</v>
      </c>
      <c r="D791" s="58">
        <f>SUM(D792:D792)</f>
        <v>10034</v>
      </c>
      <c r="E791" s="58">
        <f>SUM(E792:E792)</f>
        <v>0</v>
      </c>
      <c r="F791" s="58">
        <f>SUM(D791:E791)</f>
        <v>10034</v>
      </c>
    </row>
    <row r="792" spans="1:6" ht="15">
      <c r="A792" s="31"/>
      <c r="B792" s="35"/>
      <c r="C792" s="28" t="s">
        <v>69</v>
      </c>
      <c r="D792" s="59">
        <v>10034</v>
      </c>
      <c r="E792" s="59"/>
      <c r="F792" s="59">
        <f>SUM(D792:E792)</f>
        <v>10034</v>
      </c>
    </row>
    <row r="793" spans="1:6" ht="15">
      <c r="A793" s="31"/>
      <c r="B793" s="35"/>
      <c r="C793" s="28"/>
      <c r="D793" s="59"/>
      <c r="E793" s="59"/>
      <c r="F793" s="59"/>
    </row>
    <row r="794" spans="1:6" ht="14.25">
      <c r="A794" s="25" t="s">
        <v>342</v>
      </c>
      <c r="B794" s="36"/>
      <c r="C794" s="47" t="s">
        <v>15</v>
      </c>
      <c r="D794" s="58">
        <f>SUM(D799,D807,D815,D824,D834,D842,D849,D857,D864,D871,D879,D887,D894,D902)</f>
        <v>94343</v>
      </c>
      <c r="E794" s="58">
        <f>SUM(E799,E807,E815,E824,E834,E842,E849,E857,E864,E871,E879,E887,E894,E902)</f>
        <v>11608</v>
      </c>
      <c r="F794" s="58">
        <f>SUM(D794:E794)</f>
        <v>105951</v>
      </c>
    </row>
    <row r="795" spans="1:6" ht="15">
      <c r="A795" s="42" t="s">
        <v>343</v>
      </c>
      <c r="B795" s="41">
        <v>10120</v>
      </c>
      <c r="C795" s="27" t="s">
        <v>443</v>
      </c>
      <c r="D795" s="61"/>
      <c r="E795" s="61"/>
      <c r="F795" s="61"/>
    </row>
    <row r="796" spans="1:6" ht="14.25">
      <c r="A796" s="31"/>
      <c r="B796" s="35"/>
      <c r="C796" s="47" t="s">
        <v>66</v>
      </c>
      <c r="D796" s="58">
        <f>SUM(D797)</f>
        <v>4850</v>
      </c>
      <c r="E796" s="58">
        <f>SUM(E797)</f>
        <v>0</v>
      </c>
      <c r="F796" s="58">
        <f>SUM(D796:E796)</f>
        <v>4850</v>
      </c>
    </row>
    <row r="797" spans="1:6" ht="15">
      <c r="A797" s="31"/>
      <c r="B797" s="35"/>
      <c r="C797" s="28" t="s">
        <v>68</v>
      </c>
      <c r="D797" s="59">
        <f>SUM(D799)</f>
        <v>4850</v>
      </c>
      <c r="E797" s="59"/>
      <c r="F797" s="59">
        <f>SUM(D797:E797)</f>
        <v>4850</v>
      </c>
    </row>
    <row r="798" spans="1:6" ht="15">
      <c r="A798" s="31"/>
      <c r="B798" s="35"/>
      <c r="C798" s="28"/>
      <c r="D798" s="59"/>
      <c r="E798" s="59"/>
      <c r="F798" s="59"/>
    </row>
    <row r="799" spans="1:6" ht="14.25">
      <c r="A799" s="31"/>
      <c r="B799" s="35"/>
      <c r="C799" s="47" t="s">
        <v>67</v>
      </c>
      <c r="D799" s="58">
        <f>SUM(D800:D800)</f>
        <v>4850</v>
      </c>
      <c r="E799" s="58">
        <f>SUM(E800:E800)</f>
        <v>0</v>
      </c>
      <c r="F799" s="58">
        <f>SUM(D799:E799)</f>
        <v>4850</v>
      </c>
    </row>
    <row r="800" spans="1:6" ht="15">
      <c r="A800" s="31"/>
      <c r="B800" s="35"/>
      <c r="C800" s="28" t="s">
        <v>69</v>
      </c>
      <c r="D800" s="59">
        <v>4850</v>
      </c>
      <c r="E800" s="59"/>
      <c r="F800" s="59">
        <f>SUM(D800:E800)</f>
        <v>4850</v>
      </c>
    </row>
    <row r="801" spans="1:6" ht="15">
      <c r="A801" s="31"/>
      <c r="B801" s="35"/>
      <c r="C801" s="28"/>
      <c r="D801" s="59"/>
      <c r="E801" s="59"/>
      <c r="F801" s="59"/>
    </row>
    <row r="802" spans="1:6" ht="15">
      <c r="A802" s="42" t="s">
        <v>502</v>
      </c>
      <c r="B802" s="41">
        <v>10121</v>
      </c>
      <c r="C802" s="27" t="s">
        <v>442</v>
      </c>
      <c r="D802" s="61"/>
      <c r="E802" s="61"/>
      <c r="F802" s="61"/>
    </row>
    <row r="803" spans="1:6" ht="14.25">
      <c r="A803" s="31"/>
      <c r="B803" s="35"/>
      <c r="C803" s="47" t="s">
        <v>66</v>
      </c>
      <c r="D803" s="58">
        <f>SUM(D804:D804)</f>
        <v>31364</v>
      </c>
      <c r="E803" s="58">
        <f>SUM(E804:E804)</f>
        <v>0</v>
      </c>
      <c r="F803" s="58">
        <f>SUM(D803:E803)</f>
        <v>31364</v>
      </c>
    </row>
    <row r="804" spans="1:6" ht="15">
      <c r="A804" s="31"/>
      <c r="B804" s="35"/>
      <c r="C804" s="28" t="s">
        <v>68</v>
      </c>
      <c r="D804" s="59">
        <f>SUM(D807)</f>
        <v>31364</v>
      </c>
      <c r="E804" s="59"/>
      <c r="F804" s="59">
        <f>SUM(D804:E804)</f>
        <v>31364</v>
      </c>
    </row>
    <row r="805" spans="1:6" ht="15">
      <c r="A805" s="31"/>
      <c r="B805" s="35"/>
      <c r="C805" s="28" t="s">
        <v>546</v>
      </c>
      <c r="D805" s="59">
        <v>585</v>
      </c>
      <c r="E805" s="59"/>
      <c r="F805" s="59">
        <f>SUM(D805:E805)</f>
        <v>585</v>
      </c>
    </row>
    <row r="806" spans="1:6" ht="15">
      <c r="A806" s="31"/>
      <c r="B806" s="35"/>
      <c r="C806" s="28"/>
      <c r="D806" s="59"/>
      <c r="E806" s="59"/>
      <c r="F806" s="59"/>
    </row>
    <row r="807" spans="1:6" ht="14.25">
      <c r="A807" s="31"/>
      <c r="B807" s="35"/>
      <c r="C807" s="47" t="s">
        <v>67</v>
      </c>
      <c r="D807" s="58">
        <f>SUM(D808:D808)</f>
        <v>31364</v>
      </c>
      <c r="E807" s="58">
        <f>SUM(E808:E808)</f>
        <v>0</v>
      </c>
      <c r="F807" s="58">
        <f>SUM(D807:E807)</f>
        <v>31364</v>
      </c>
    </row>
    <row r="808" spans="1:6" ht="15">
      <c r="A808" s="31"/>
      <c r="B808" s="35"/>
      <c r="C808" s="28" t="s">
        <v>69</v>
      </c>
      <c r="D808" s="59">
        <v>31364</v>
      </c>
      <c r="E808" s="59"/>
      <c r="F808" s="59">
        <f>SUM(D808:E808)</f>
        <v>31364</v>
      </c>
    </row>
    <row r="809" spans="1:6" ht="15">
      <c r="A809" s="31"/>
      <c r="B809" s="35"/>
      <c r="C809" s="28"/>
      <c r="D809" s="59"/>
      <c r="E809" s="59"/>
      <c r="F809" s="59"/>
    </row>
    <row r="810" spans="1:6" ht="29.25" customHeight="1">
      <c r="A810" s="42" t="s">
        <v>503</v>
      </c>
      <c r="B810" s="41">
        <v>10200</v>
      </c>
      <c r="C810" s="27" t="s">
        <v>636</v>
      </c>
      <c r="D810" s="61"/>
      <c r="E810" s="61"/>
      <c r="F810" s="61"/>
    </row>
    <row r="811" spans="1:6" ht="14.25">
      <c r="A811" s="31"/>
      <c r="B811" s="35"/>
      <c r="C811" s="47" t="s">
        <v>66</v>
      </c>
      <c r="D811" s="58">
        <f>SUM(D812:D813)</f>
        <v>5474</v>
      </c>
      <c r="E811" s="58">
        <f>SUM(E812:E813)</f>
        <v>26</v>
      </c>
      <c r="F811" s="58">
        <f>SUM(D811:E811)</f>
        <v>5500</v>
      </c>
    </row>
    <row r="812" spans="1:6" ht="15">
      <c r="A812" s="31"/>
      <c r="B812" s="35"/>
      <c r="C812" s="28" t="s">
        <v>68</v>
      </c>
      <c r="D812" s="59">
        <f>SUM(D815)</f>
        <v>5474</v>
      </c>
      <c r="E812" s="59"/>
      <c r="F812" s="59">
        <f>SUM(D812:E812)</f>
        <v>5474</v>
      </c>
    </row>
    <row r="813" spans="1:6" ht="15">
      <c r="A813" s="31"/>
      <c r="B813" s="35"/>
      <c r="C813" s="28" t="s">
        <v>228</v>
      </c>
      <c r="D813" s="59"/>
      <c r="E813" s="59">
        <f>SUM(E815)</f>
        <v>26</v>
      </c>
      <c r="F813" s="59">
        <f>SUM(D813:E813)</f>
        <v>26</v>
      </c>
    </row>
    <row r="814" spans="1:6" ht="15">
      <c r="A814" s="31"/>
      <c r="B814" s="35"/>
      <c r="C814" s="28"/>
      <c r="D814" s="59"/>
      <c r="E814" s="59"/>
      <c r="F814" s="59"/>
    </row>
    <row r="815" spans="1:6" ht="14.25">
      <c r="A815" s="31"/>
      <c r="B815" s="35"/>
      <c r="C815" s="47" t="s">
        <v>67</v>
      </c>
      <c r="D815" s="58">
        <f>SUM(D816:D816)</f>
        <v>5474</v>
      </c>
      <c r="E815" s="58">
        <f>SUM(E816:E816)</f>
        <v>26</v>
      </c>
      <c r="F815" s="58">
        <f>SUM(D815:E815)</f>
        <v>5500</v>
      </c>
    </row>
    <row r="816" spans="1:6" ht="15">
      <c r="A816" s="31"/>
      <c r="B816" s="35"/>
      <c r="C816" s="28" t="s">
        <v>69</v>
      </c>
      <c r="D816" s="59">
        <v>5474</v>
      </c>
      <c r="E816" s="59">
        <v>26</v>
      </c>
      <c r="F816" s="59">
        <f>SUM(D816:E816)</f>
        <v>5500</v>
      </c>
    </row>
    <row r="817" spans="1:6" ht="15">
      <c r="A817" s="31"/>
      <c r="B817" s="35"/>
      <c r="C817" s="28"/>
      <c r="D817" s="59"/>
      <c r="E817" s="59"/>
      <c r="F817" s="59"/>
    </row>
    <row r="818" spans="1:6" ht="30">
      <c r="A818" s="42" t="s">
        <v>504</v>
      </c>
      <c r="B818" s="41">
        <v>10200</v>
      </c>
      <c r="C818" s="27" t="s">
        <v>451</v>
      </c>
      <c r="D818" s="61"/>
      <c r="E818" s="61"/>
      <c r="F818" s="61"/>
    </row>
    <row r="819" spans="1:6" ht="14.25">
      <c r="A819" s="31"/>
      <c r="B819" s="35"/>
      <c r="C819" s="47" t="s">
        <v>66</v>
      </c>
      <c r="D819" s="58">
        <f>SUM(D820:D822)</f>
        <v>2852</v>
      </c>
      <c r="E819" s="58">
        <f>SUM(E820:E822)</f>
        <v>970</v>
      </c>
      <c r="F819" s="58">
        <f>SUM(D819:E819)</f>
        <v>3822</v>
      </c>
    </row>
    <row r="820" spans="1:6" ht="15">
      <c r="A820" s="31"/>
      <c r="B820" s="35"/>
      <c r="C820" s="28" t="s">
        <v>68</v>
      </c>
      <c r="D820" s="59">
        <f>SUM(D824)</f>
        <v>2852</v>
      </c>
      <c r="E820" s="59"/>
      <c r="F820" s="59">
        <f>SUM(D820:E820)</f>
        <v>2852</v>
      </c>
    </row>
    <row r="821" spans="1:6" ht="15">
      <c r="A821" s="31"/>
      <c r="B821" s="35"/>
      <c r="C821" s="28" t="s">
        <v>228</v>
      </c>
      <c r="D821" s="59"/>
      <c r="E821" s="59">
        <f>503+110+100+82+3+32</f>
        <v>830</v>
      </c>
      <c r="F821" s="59">
        <f>SUM(D821:E821)</f>
        <v>830</v>
      </c>
    </row>
    <row r="822" spans="1:6" ht="15">
      <c r="A822" s="31"/>
      <c r="B822" s="35"/>
      <c r="C822" s="28" t="s">
        <v>224</v>
      </c>
      <c r="D822" s="59"/>
      <c r="E822" s="59">
        <v>140</v>
      </c>
      <c r="F822" s="59">
        <f>SUM(D822:E822)</f>
        <v>140</v>
      </c>
    </row>
    <row r="823" spans="1:6" ht="15">
      <c r="A823" s="31"/>
      <c r="B823" s="35"/>
      <c r="C823" s="28"/>
      <c r="D823" s="59"/>
      <c r="E823" s="59"/>
      <c r="F823" s="59"/>
    </row>
    <row r="824" spans="1:6" ht="14.25">
      <c r="A824" s="31"/>
      <c r="B824" s="35"/>
      <c r="C824" s="47" t="s">
        <v>67</v>
      </c>
      <c r="D824" s="58">
        <f>SUM(D825:D825)</f>
        <v>2852</v>
      </c>
      <c r="E824" s="58">
        <f>SUM(E825:E825)</f>
        <v>970</v>
      </c>
      <c r="F824" s="58">
        <f>SUM(D824:E824)</f>
        <v>3822</v>
      </c>
    </row>
    <row r="825" spans="1:6" ht="15">
      <c r="A825" s="31"/>
      <c r="B825" s="35"/>
      <c r="C825" s="28" t="s">
        <v>69</v>
      </c>
      <c r="D825" s="59">
        <v>2852</v>
      </c>
      <c r="E825" s="59">
        <v>970</v>
      </c>
      <c r="F825" s="59">
        <f>SUM(D825:E825)</f>
        <v>3822</v>
      </c>
    </row>
    <row r="826" spans="1:6" ht="15">
      <c r="A826" s="31"/>
      <c r="B826" s="35"/>
      <c r="C826" s="28"/>
      <c r="D826" s="59"/>
      <c r="E826" s="59"/>
      <c r="F826" s="59"/>
    </row>
    <row r="827" spans="1:6" ht="30">
      <c r="A827" s="42" t="s">
        <v>505</v>
      </c>
      <c r="B827" s="41">
        <v>10200</v>
      </c>
      <c r="C827" s="27" t="s">
        <v>450</v>
      </c>
      <c r="D827" s="61"/>
      <c r="E827" s="61"/>
      <c r="F827" s="61"/>
    </row>
    <row r="828" spans="1:6" ht="14.25">
      <c r="A828" s="31"/>
      <c r="B828" s="35"/>
      <c r="C828" s="47" t="s">
        <v>66</v>
      </c>
      <c r="D828" s="58">
        <f>SUM(D829:D832)</f>
        <v>11998</v>
      </c>
      <c r="E828" s="58">
        <f>SUM(E829:E832)</f>
        <v>10322</v>
      </c>
      <c r="F828" s="58">
        <f>SUM(D828:E828)</f>
        <v>22320</v>
      </c>
    </row>
    <row r="829" spans="1:6" ht="15">
      <c r="A829" s="31"/>
      <c r="B829" s="35"/>
      <c r="C829" s="28" t="s">
        <v>68</v>
      </c>
      <c r="D829" s="59">
        <f>SUM(D834)</f>
        <v>11998</v>
      </c>
      <c r="E829" s="59"/>
      <c r="F829" s="59">
        <f>SUM(D829:E829)</f>
        <v>11998</v>
      </c>
    </row>
    <row r="830" spans="1:6" ht="15">
      <c r="A830" s="31"/>
      <c r="B830" s="35"/>
      <c r="C830" s="28" t="s">
        <v>228</v>
      </c>
      <c r="D830" s="59"/>
      <c r="E830" s="59">
        <v>10245</v>
      </c>
      <c r="F830" s="59">
        <f>SUM(D830:E830)</f>
        <v>10245</v>
      </c>
    </row>
    <row r="831" spans="1:6" ht="15">
      <c r="A831" s="31"/>
      <c r="B831" s="35"/>
      <c r="C831" s="28" t="s">
        <v>663</v>
      </c>
      <c r="D831" s="59"/>
      <c r="E831" s="59">
        <v>42</v>
      </c>
      <c r="F831" s="59">
        <f>SUM(D831:E831)</f>
        <v>42</v>
      </c>
    </row>
    <row r="832" spans="1:6" ht="12.75">
      <c r="A832" s="31"/>
      <c r="B832" s="35"/>
      <c r="C832" s="70" t="s">
        <v>672</v>
      </c>
      <c r="E832" s="13">
        <v>35</v>
      </c>
      <c r="F832" s="59">
        <f>SUM(D832:E832)</f>
        <v>35</v>
      </c>
    </row>
    <row r="833" spans="1:6" ht="15">
      <c r="A833" s="31"/>
      <c r="B833" s="35"/>
      <c r="C833" s="28"/>
      <c r="D833" s="59"/>
      <c r="E833" s="59"/>
      <c r="F833" s="59"/>
    </row>
    <row r="834" spans="1:6" ht="14.25">
      <c r="A834" s="31"/>
      <c r="B834" s="35"/>
      <c r="C834" s="47" t="s">
        <v>67</v>
      </c>
      <c r="D834" s="58">
        <f>SUM(D835:D836)</f>
        <v>11998</v>
      </c>
      <c r="E834" s="58">
        <f>SUM(E835:E836)</f>
        <v>10322</v>
      </c>
      <c r="F834" s="58">
        <f>SUM(D834:E834)</f>
        <v>22320</v>
      </c>
    </row>
    <row r="835" spans="1:6" ht="15">
      <c r="A835" s="31"/>
      <c r="B835" s="35"/>
      <c r="C835" s="28" t="s">
        <v>69</v>
      </c>
      <c r="D835" s="59">
        <v>11998</v>
      </c>
      <c r="E835" s="59">
        <v>10192</v>
      </c>
      <c r="F835" s="59">
        <f>SUM(D835:E835)</f>
        <v>22190</v>
      </c>
    </row>
    <row r="836" spans="1:6" ht="15">
      <c r="A836" s="31"/>
      <c r="B836" s="35"/>
      <c r="C836" s="28" t="s">
        <v>71</v>
      </c>
      <c r="D836" s="59"/>
      <c r="E836" s="59">
        <v>130</v>
      </c>
      <c r="F836" s="59">
        <f>SUM(D836:E836)</f>
        <v>130</v>
      </c>
    </row>
    <row r="837" spans="1:6" ht="15">
      <c r="A837" s="31"/>
      <c r="B837" s="35"/>
      <c r="C837" s="28"/>
      <c r="D837" s="59"/>
      <c r="E837" s="59"/>
      <c r="F837" s="59"/>
    </row>
    <row r="838" spans="1:6" ht="15">
      <c r="A838" s="42" t="s">
        <v>506</v>
      </c>
      <c r="B838" s="41">
        <v>10201</v>
      </c>
      <c r="C838" s="27" t="s">
        <v>121</v>
      </c>
      <c r="D838" s="61"/>
      <c r="E838" s="61"/>
      <c r="F838" s="61"/>
    </row>
    <row r="839" spans="1:6" ht="14.25">
      <c r="A839" s="31"/>
      <c r="B839" s="35"/>
      <c r="C839" s="47" t="s">
        <v>66</v>
      </c>
      <c r="D839" s="58">
        <f>SUM(D840:D840)</f>
        <v>914</v>
      </c>
      <c r="E839" s="58">
        <f>SUM(E840:E840)</f>
        <v>0</v>
      </c>
      <c r="F839" s="58">
        <f>SUM(D839:E839)</f>
        <v>914</v>
      </c>
    </row>
    <row r="840" spans="1:6" ht="15">
      <c r="A840" s="31"/>
      <c r="B840" s="35"/>
      <c r="C840" s="28" t="s">
        <v>68</v>
      </c>
      <c r="D840" s="59">
        <f>SUM(D842)</f>
        <v>914</v>
      </c>
      <c r="E840" s="59"/>
      <c r="F840" s="59">
        <f>SUM(D840:E840)</f>
        <v>914</v>
      </c>
    </row>
    <row r="841" spans="1:6" ht="15">
      <c r="A841" s="31"/>
      <c r="B841" s="35"/>
      <c r="C841" s="28"/>
      <c r="D841" s="59"/>
      <c r="E841" s="59"/>
      <c r="F841" s="59"/>
    </row>
    <row r="842" spans="1:6" ht="14.25">
      <c r="A842" s="31"/>
      <c r="B842" s="35"/>
      <c r="C842" s="47" t="s">
        <v>67</v>
      </c>
      <c r="D842" s="58">
        <f>SUM(D843:D843)</f>
        <v>914</v>
      </c>
      <c r="E842" s="58">
        <f>SUM(E843:E843)</f>
        <v>0</v>
      </c>
      <c r="F842" s="58">
        <f>SUM(D842:E842)</f>
        <v>914</v>
      </c>
    </row>
    <row r="843" spans="1:6" ht="15">
      <c r="A843" s="31"/>
      <c r="B843" s="35"/>
      <c r="C843" s="28" t="s">
        <v>69</v>
      </c>
      <c r="D843" s="59">
        <v>914</v>
      </c>
      <c r="E843" s="59"/>
      <c r="F843" s="59">
        <f>SUM(D843:E843)</f>
        <v>914</v>
      </c>
    </row>
    <row r="844" spans="1:6" ht="15">
      <c r="A844" s="31"/>
      <c r="B844" s="35"/>
      <c r="C844" s="28"/>
      <c r="D844" s="59"/>
      <c r="E844" s="59"/>
      <c r="F844" s="59"/>
    </row>
    <row r="845" spans="1:6" ht="15">
      <c r="A845" s="42" t="s">
        <v>507</v>
      </c>
      <c r="B845" s="41">
        <v>10400</v>
      </c>
      <c r="C845" s="27" t="s">
        <v>441</v>
      </c>
      <c r="D845" s="61"/>
      <c r="E845" s="61"/>
      <c r="F845" s="61"/>
    </row>
    <row r="846" spans="1:6" ht="14.25">
      <c r="A846" s="31"/>
      <c r="B846" s="35"/>
      <c r="C846" s="47" t="s">
        <v>66</v>
      </c>
      <c r="D846" s="58">
        <f>SUM(D847)</f>
        <v>1944</v>
      </c>
      <c r="E846" s="58">
        <f>SUM(E847)</f>
        <v>0</v>
      </c>
      <c r="F846" s="58">
        <f>SUM(D846:E846)</f>
        <v>1944</v>
      </c>
    </row>
    <row r="847" spans="1:6" ht="15">
      <c r="A847" s="31"/>
      <c r="B847" s="35"/>
      <c r="C847" s="28" t="s">
        <v>68</v>
      </c>
      <c r="D847" s="59">
        <f>SUM(D849)</f>
        <v>1944</v>
      </c>
      <c r="E847" s="59"/>
      <c r="F847" s="59">
        <f>SUM(D847:E847)</f>
        <v>1944</v>
      </c>
    </row>
    <row r="848" spans="1:6" ht="15">
      <c r="A848" s="31"/>
      <c r="B848" s="35"/>
      <c r="C848" s="28"/>
      <c r="D848" s="59"/>
      <c r="E848" s="59"/>
      <c r="F848" s="59"/>
    </row>
    <row r="849" spans="1:6" ht="14.25">
      <c r="A849" s="31"/>
      <c r="B849" s="35"/>
      <c r="C849" s="47" t="s">
        <v>67</v>
      </c>
      <c r="D849" s="58">
        <f>SUM(D850:D850)</f>
        <v>1944</v>
      </c>
      <c r="E849" s="58">
        <f>SUM(E850:E850)</f>
        <v>0</v>
      </c>
      <c r="F849" s="58">
        <f>SUM(D849:E849)</f>
        <v>1944</v>
      </c>
    </row>
    <row r="850" spans="1:6" ht="15">
      <c r="A850" s="31"/>
      <c r="B850" s="35"/>
      <c r="C850" s="28" t="s">
        <v>69</v>
      </c>
      <c r="D850" s="59">
        <v>1944</v>
      </c>
      <c r="E850" s="59"/>
      <c r="F850" s="59">
        <f>SUM(D850:E850)</f>
        <v>1944</v>
      </c>
    </row>
    <row r="851" spans="1:6" ht="15">
      <c r="A851" s="31"/>
      <c r="B851" s="35"/>
      <c r="C851" s="28"/>
      <c r="D851" s="59"/>
      <c r="E851" s="59"/>
      <c r="F851" s="59"/>
    </row>
    <row r="852" spans="1:6" ht="45">
      <c r="A852" s="42" t="s">
        <v>508</v>
      </c>
      <c r="B852" s="41">
        <v>10401</v>
      </c>
      <c r="C852" s="27" t="s">
        <v>637</v>
      </c>
      <c r="D852" s="61"/>
      <c r="E852" s="61"/>
      <c r="F852" s="61"/>
    </row>
    <row r="853" spans="1:6" ht="14.25">
      <c r="A853" s="31"/>
      <c r="B853" s="35"/>
      <c r="C853" s="47" t="s">
        <v>66</v>
      </c>
      <c r="D853" s="58">
        <f>SUM(D854:D855)</f>
        <v>3517</v>
      </c>
      <c r="E853" s="58">
        <f>SUM(E854:E855)</f>
        <v>80</v>
      </c>
      <c r="F853" s="58">
        <f>SUM(D853:E853)</f>
        <v>3597</v>
      </c>
    </row>
    <row r="854" spans="1:6" ht="15">
      <c r="A854" s="31"/>
      <c r="B854" s="35"/>
      <c r="C854" s="28" t="s">
        <v>68</v>
      </c>
      <c r="D854" s="59">
        <f>SUM(D857)</f>
        <v>3517</v>
      </c>
      <c r="E854" s="59"/>
      <c r="F854" s="59">
        <f>SUM(D854:E854)</f>
        <v>3517</v>
      </c>
    </row>
    <row r="855" spans="1:6" ht="15">
      <c r="A855" s="31"/>
      <c r="B855" s="35"/>
      <c r="C855" s="28" t="s">
        <v>228</v>
      </c>
      <c r="D855" s="59"/>
      <c r="E855" s="59">
        <f>SUM(E857)</f>
        <v>80</v>
      </c>
      <c r="F855" s="59">
        <f>SUM(D855:E855)</f>
        <v>80</v>
      </c>
    </row>
    <row r="856" spans="1:6" ht="15">
      <c r="A856" s="31"/>
      <c r="B856" s="35"/>
      <c r="C856" s="28"/>
      <c r="D856" s="59"/>
      <c r="E856" s="59"/>
      <c r="F856" s="59"/>
    </row>
    <row r="857" spans="1:6" ht="14.25">
      <c r="A857" s="31"/>
      <c r="B857" s="35"/>
      <c r="C857" s="47" t="s">
        <v>67</v>
      </c>
      <c r="D857" s="58">
        <f>SUM(D858:D858)</f>
        <v>3517</v>
      </c>
      <c r="E857" s="58">
        <f>SUM(E858:E858)</f>
        <v>80</v>
      </c>
      <c r="F857" s="58">
        <f>SUM(D857:E857)</f>
        <v>3597</v>
      </c>
    </row>
    <row r="858" spans="1:6" ht="15">
      <c r="A858" s="31"/>
      <c r="B858" s="35"/>
      <c r="C858" s="28" t="s">
        <v>69</v>
      </c>
      <c r="D858" s="59">
        <v>3517</v>
      </c>
      <c r="E858" s="59">
        <v>80</v>
      </c>
      <c r="F858" s="59">
        <f>SUM(D858:E858)</f>
        <v>3597</v>
      </c>
    </row>
    <row r="859" spans="1:6" ht="15">
      <c r="A859" s="31"/>
      <c r="B859" s="35"/>
      <c r="C859" s="28"/>
      <c r="D859" s="59"/>
      <c r="E859" s="59"/>
      <c r="F859" s="59"/>
    </row>
    <row r="860" spans="1:6" ht="30">
      <c r="A860" s="42" t="s">
        <v>509</v>
      </c>
      <c r="B860" s="41">
        <v>10402</v>
      </c>
      <c r="C860" s="27" t="s">
        <v>122</v>
      </c>
      <c r="D860" s="61"/>
      <c r="E860" s="61"/>
      <c r="F860" s="61"/>
    </row>
    <row r="861" spans="1:6" ht="14.25">
      <c r="A861" s="31"/>
      <c r="B861" s="35"/>
      <c r="C861" s="47" t="s">
        <v>66</v>
      </c>
      <c r="D861" s="58">
        <f>SUM(D862:D862)</f>
        <v>11222</v>
      </c>
      <c r="E861" s="58">
        <f>SUM(E862:E862)</f>
        <v>0</v>
      </c>
      <c r="F861" s="58">
        <f>SUM(D861:E861)</f>
        <v>11222</v>
      </c>
    </row>
    <row r="862" spans="1:6" ht="15">
      <c r="A862" s="31"/>
      <c r="B862" s="35"/>
      <c r="C862" s="28" t="s">
        <v>68</v>
      </c>
      <c r="D862" s="59">
        <f>SUM(D864)</f>
        <v>11222</v>
      </c>
      <c r="E862" s="59"/>
      <c r="F862" s="59">
        <f>SUM(D862:E862)</f>
        <v>11222</v>
      </c>
    </row>
    <row r="863" spans="1:6" ht="15">
      <c r="A863" s="31"/>
      <c r="B863" s="35"/>
      <c r="C863" s="28"/>
      <c r="D863" s="59"/>
      <c r="E863" s="59"/>
      <c r="F863" s="59"/>
    </row>
    <row r="864" spans="1:6" ht="14.25">
      <c r="A864" s="31"/>
      <c r="B864" s="35"/>
      <c r="C864" s="47" t="s">
        <v>67</v>
      </c>
      <c r="D864" s="58">
        <f>SUM(D865:D865)</f>
        <v>11222</v>
      </c>
      <c r="E864" s="58">
        <f>SUM(E865:E865)</f>
        <v>0</v>
      </c>
      <c r="F864" s="58">
        <f>SUM(D864:E864)</f>
        <v>11222</v>
      </c>
    </row>
    <row r="865" spans="1:6" ht="15">
      <c r="A865" s="31"/>
      <c r="B865" s="35"/>
      <c r="C865" s="28" t="s">
        <v>69</v>
      </c>
      <c r="D865" s="59">
        <f>13422-2200</f>
        <v>11222</v>
      </c>
      <c r="E865" s="59"/>
      <c r="F865" s="59">
        <f>SUM(D865:E865)</f>
        <v>11222</v>
      </c>
    </row>
    <row r="866" spans="1:6" ht="15">
      <c r="A866" s="31"/>
      <c r="B866" s="35"/>
      <c r="C866" s="28"/>
      <c r="D866" s="59"/>
      <c r="E866" s="59"/>
      <c r="F866" s="59"/>
    </row>
    <row r="867" spans="1:6" ht="30">
      <c r="A867" s="42" t="s">
        <v>510</v>
      </c>
      <c r="B867" s="41">
        <v>10500</v>
      </c>
      <c r="C867" s="27" t="s">
        <v>658</v>
      </c>
      <c r="D867" s="61"/>
      <c r="E867" s="61"/>
      <c r="F867" s="61"/>
    </row>
    <row r="868" spans="1:6" ht="14.25">
      <c r="A868" s="31"/>
      <c r="B868" s="35"/>
      <c r="C868" s="47" t="s">
        <v>66</v>
      </c>
      <c r="D868" s="58">
        <f>SUM(D869:D869)</f>
        <v>65</v>
      </c>
      <c r="E868" s="58">
        <f>SUM(E869:E869)</f>
        <v>0</v>
      </c>
      <c r="F868" s="58">
        <f>SUM(D868:E868)</f>
        <v>65</v>
      </c>
    </row>
    <row r="869" spans="1:6" ht="15">
      <c r="A869" s="31"/>
      <c r="B869" s="35"/>
      <c r="C869" s="28" t="s">
        <v>68</v>
      </c>
      <c r="D869" s="59">
        <f>SUM(D871)</f>
        <v>65</v>
      </c>
      <c r="E869" s="59"/>
      <c r="F869" s="59">
        <f>SUM(D869:E869)</f>
        <v>65</v>
      </c>
    </row>
    <row r="870" spans="1:6" ht="15">
      <c r="A870" s="31"/>
      <c r="B870" s="35"/>
      <c r="C870" s="28"/>
      <c r="D870" s="59"/>
      <c r="E870" s="59"/>
      <c r="F870" s="59"/>
    </row>
    <row r="871" spans="1:6" ht="14.25">
      <c r="A871" s="31"/>
      <c r="B871" s="35"/>
      <c r="C871" s="47" t="s">
        <v>67</v>
      </c>
      <c r="D871" s="58">
        <f>SUM(D872:D872)</f>
        <v>65</v>
      </c>
      <c r="E871" s="58">
        <f>SUM(E872:E872)</f>
        <v>0</v>
      </c>
      <c r="F871" s="58">
        <f>SUM(D871:E871)</f>
        <v>65</v>
      </c>
    </row>
    <row r="872" spans="1:6" ht="15">
      <c r="A872" s="31"/>
      <c r="B872" s="35"/>
      <c r="C872" s="28" t="s">
        <v>69</v>
      </c>
      <c r="D872" s="59">
        <v>65</v>
      </c>
      <c r="E872" s="59"/>
      <c r="F872" s="59">
        <f>SUM(D872:E872)</f>
        <v>65</v>
      </c>
    </row>
    <row r="873" spans="1:6" ht="15">
      <c r="A873" s="31"/>
      <c r="B873" s="35"/>
      <c r="C873" s="28"/>
      <c r="D873" s="59"/>
      <c r="E873" s="59"/>
      <c r="F873" s="59"/>
    </row>
    <row r="874" spans="1:6" ht="30">
      <c r="A874" s="42" t="s">
        <v>511</v>
      </c>
      <c r="B874" s="41">
        <v>10700</v>
      </c>
      <c r="C874" s="27" t="s">
        <v>440</v>
      </c>
      <c r="D874" s="61"/>
      <c r="E874" s="61"/>
      <c r="F874" s="61"/>
    </row>
    <row r="875" spans="1:6" ht="14.25">
      <c r="A875" s="31"/>
      <c r="B875" s="35"/>
      <c r="C875" s="47" t="s">
        <v>66</v>
      </c>
      <c r="D875" s="58">
        <f>SUM(D876:D877)</f>
        <v>3011</v>
      </c>
      <c r="E875" s="58">
        <f>SUM(E876:E877)</f>
        <v>110</v>
      </c>
      <c r="F875" s="58">
        <f>SUM(D875:E875)</f>
        <v>3121</v>
      </c>
    </row>
    <row r="876" spans="1:6" ht="15">
      <c r="A876" s="31"/>
      <c r="B876" s="35"/>
      <c r="C876" s="28" t="s">
        <v>68</v>
      </c>
      <c r="D876" s="59">
        <f>SUM(D879)</f>
        <v>3011</v>
      </c>
      <c r="E876" s="59"/>
      <c r="F876" s="59">
        <f>SUM(D876:E876)</f>
        <v>3011</v>
      </c>
    </row>
    <row r="877" spans="1:6" ht="15">
      <c r="A877" s="31"/>
      <c r="B877" s="35"/>
      <c r="C877" s="28" t="s">
        <v>228</v>
      </c>
      <c r="D877" s="59"/>
      <c r="E877" s="59">
        <f>SUM(E879)</f>
        <v>110</v>
      </c>
      <c r="F877" s="59">
        <f>SUM(D877:E877)</f>
        <v>110</v>
      </c>
    </row>
    <row r="878" spans="1:6" ht="15">
      <c r="A878" s="31"/>
      <c r="B878" s="35"/>
      <c r="C878" s="28"/>
      <c r="D878" s="59"/>
      <c r="E878" s="59"/>
      <c r="F878" s="59"/>
    </row>
    <row r="879" spans="1:6" ht="14.25">
      <c r="A879" s="31"/>
      <c r="B879" s="35"/>
      <c r="C879" s="47" t="s">
        <v>67</v>
      </c>
      <c r="D879" s="58">
        <f>SUM(D880:D880)</f>
        <v>3011</v>
      </c>
      <c r="E879" s="58">
        <f>SUM(E880:E880)</f>
        <v>110</v>
      </c>
      <c r="F879" s="58">
        <f>SUM(D879:E879)</f>
        <v>3121</v>
      </c>
    </row>
    <row r="880" spans="1:6" ht="15">
      <c r="A880" s="31"/>
      <c r="B880" s="35"/>
      <c r="C880" s="28" t="s">
        <v>69</v>
      </c>
      <c r="D880" s="59">
        <v>3011</v>
      </c>
      <c r="E880" s="59">
        <v>110</v>
      </c>
      <c r="F880" s="59">
        <f>SUM(D880:E880)</f>
        <v>3121</v>
      </c>
    </row>
    <row r="881" spans="1:6" ht="15">
      <c r="A881" s="31"/>
      <c r="B881" s="35"/>
      <c r="C881" s="28"/>
      <c r="D881" s="59"/>
      <c r="E881" s="59"/>
      <c r="F881" s="59"/>
    </row>
    <row r="882" spans="1:6" ht="15">
      <c r="A882" s="42" t="s">
        <v>512</v>
      </c>
      <c r="B882" s="41">
        <v>10701</v>
      </c>
      <c r="C882" s="27" t="s">
        <v>123</v>
      </c>
      <c r="D882" s="61"/>
      <c r="E882" s="61"/>
      <c r="F882" s="61"/>
    </row>
    <row r="883" spans="1:6" ht="14.25">
      <c r="A883" s="31"/>
      <c r="B883" s="35"/>
      <c r="C883" s="47" t="s">
        <v>66</v>
      </c>
      <c r="D883" s="58">
        <f>SUM(D884:D884)</f>
        <v>9142</v>
      </c>
      <c r="E883" s="58">
        <f>SUM(E884:E884)</f>
        <v>0</v>
      </c>
      <c r="F883" s="58">
        <f>SUM(D883:E883)</f>
        <v>9142</v>
      </c>
    </row>
    <row r="884" spans="1:6" ht="15">
      <c r="A884" s="31"/>
      <c r="B884" s="35"/>
      <c r="C884" s="28" t="s">
        <v>68</v>
      </c>
      <c r="D884" s="59">
        <f>SUM(D885)</f>
        <v>9142</v>
      </c>
      <c r="E884" s="59"/>
      <c r="F884" s="59">
        <f>SUM(D884:E884)</f>
        <v>9142</v>
      </c>
    </row>
    <row r="885" spans="1:6" ht="15">
      <c r="A885" s="31"/>
      <c r="B885" s="35"/>
      <c r="C885" s="28" t="s">
        <v>513</v>
      </c>
      <c r="D885" s="59">
        <f>SUM(D887)</f>
        <v>9142</v>
      </c>
      <c r="E885" s="59"/>
      <c r="F885" s="59">
        <f>SUM(D885:E885)</f>
        <v>9142</v>
      </c>
    </row>
    <row r="886" spans="1:6" ht="15">
      <c r="A886" s="31"/>
      <c r="B886" s="35"/>
      <c r="C886" s="28"/>
      <c r="D886" s="59"/>
      <c r="E886" s="59"/>
      <c r="F886" s="59"/>
    </row>
    <row r="887" spans="1:6" ht="14.25">
      <c r="A887" s="31"/>
      <c r="B887" s="35"/>
      <c r="C887" s="47" t="s">
        <v>67</v>
      </c>
      <c r="D887" s="58">
        <f>SUM(D888:D888)</f>
        <v>9142</v>
      </c>
      <c r="E887" s="58">
        <f>SUM(E888:E888)</f>
        <v>0</v>
      </c>
      <c r="F887" s="58">
        <f>SUM(D887:E887)</f>
        <v>9142</v>
      </c>
    </row>
    <row r="888" spans="1:6" ht="15">
      <c r="A888" s="31"/>
      <c r="B888" s="35"/>
      <c r="C888" s="28" t="s">
        <v>69</v>
      </c>
      <c r="D888" s="59">
        <v>9142</v>
      </c>
      <c r="E888" s="59"/>
      <c r="F888" s="59">
        <f>SUM(D888:E888)</f>
        <v>9142</v>
      </c>
    </row>
    <row r="889" spans="1:6" ht="15">
      <c r="A889" s="31"/>
      <c r="B889" s="35"/>
      <c r="C889" s="28"/>
      <c r="D889" s="59"/>
      <c r="E889" s="59"/>
      <c r="F889" s="59"/>
    </row>
    <row r="890" spans="1:6" ht="15">
      <c r="A890" s="42" t="s">
        <v>514</v>
      </c>
      <c r="B890" s="41">
        <v>10702</v>
      </c>
      <c r="C890" s="27" t="s">
        <v>638</v>
      </c>
      <c r="D890" s="61"/>
      <c r="E890" s="61"/>
      <c r="F890" s="61"/>
    </row>
    <row r="891" spans="1:6" ht="14.25">
      <c r="A891" s="31"/>
      <c r="B891" s="35"/>
      <c r="C891" s="47" t="s">
        <v>66</v>
      </c>
      <c r="D891" s="58">
        <f>SUM(D892:D892)</f>
        <v>7745</v>
      </c>
      <c r="E891" s="58">
        <f>SUM(E892:E892)</f>
        <v>0</v>
      </c>
      <c r="F891" s="58">
        <f>SUM(D891:E891)</f>
        <v>7745</v>
      </c>
    </row>
    <row r="892" spans="1:6" ht="15">
      <c r="A892" s="31"/>
      <c r="B892" s="35"/>
      <c r="C892" s="28" t="s">
        <v>68</v>
      </c>
      <c r="D892" s="59">
        <f>SUM(D895)</f>
        <v>7745</v>
      </c>
      <c r="E892" s="59"/>
      <c r="F892" s="59">
        <f>SUM(D892:E892)</f>
        <v>7745</v>
      </c>
    </row>
    <row r="893" spans="1:6" ht="15">
      <c r="A893" s="31"/>
      <c r="B893" s="35"/>
      <c r="C893" s="28"/>
      <c r="D893" s="59"/>
      <c r="E893" s="59"/>
      <c r="F893" s="59"/>
    </row>
    <row r="894" spans="1:6" ht="14.25">
      <c r="A894" s="31"/>
      <c r="B894" s="35"/>
      <c r="C894" s="47" t="s">
        <v>67</v>
      </c>
      <c r="D894" s="58">
        <f>SUM(D895:D895)</f>
        <v>7745</v>
      </c>
      <c r="E894" s="58">
        <f>SUM(E895:E895)</f>
        <v>0</v>
      </c>
      <c r="F894" s="58">
        <f>SUM(D894:E894)</f>
        <v>7745</v>
      </c>
    </row>
    <row r="895" spans="1:6" ht="15">
      <c r="A895" s="31"/>
      <c r="B895" s="35"/>
      <c r="C895" s="28" t="s">
        <v>69</v>
      </c>
      <c r="D895" s="59">
        <v>7745</v>
      </c>
      <c r="E895" s="59"/>
      <c r="F895" s="59">
        <f>SUM(D895:E895)</f>
        <v>7745</v>
      </c>
    </row>
    <row r="896" spans="1:6" ht="15">
      <c r="A896" s="31"/>
      <c r="B896" s="35"/>
      <c r="C896" s="28"/>
      <c r="D896" s="59"/>
      <c r="E896" s="59"/>
      <c r="F896" s="59"/>
    </row>
    <row r="897" spans="1:6" ht="15">
      <c r="A897" s="42" t="s">
        <v>726</v>
      </c>
      <c r="B897" s="41">
        <v>10900</v>
      </c>
      <c r="C897" s="27" t="s">
        <v>534</v>
      </c>
      <c r="D897" s="61"/>
      <c r="E897" s="61"/>
      <c r="F897" s="61"/>
    </row>
    <row r="898" spans="1:6" ht="14.25">
      <c r="A898" s="31"/>
      <c r="B898" s="35"/>
      <c r="C898" s="47" t="s">
        <v>66</v>
      </c>
      <c r="D898" s="58">
        <f>SUM(D899:D900)</f>
        <v>245</v>
      </c>
      <c r="E898" s="58">
        <f>SUM(E899:E900)</f>
        <v>100</v>
      </c>
      <c r="F898" s="58">
        <f>SUM(D898:E898)</f>
        <v>345</v>
      </c>
    </row>
    <row r="899" spans="1:6" ht="15">
      <c r="A899" s="31"/>
      <c r="B899" s="35"/>
      <c r="C899" s="28" t="s">
        <v>68</v>
      </c>
      <c r="D899" s="59">
        <f>SUM(D902)</f>
        <v>245</v>
      </c>
      <c r="E899" s="59"/>
      <c r="F899" s="59">
        <f>SUM(D899:E899)</f>
        <v>245</v>
      </c>
    </row>
    <row r="900" spans="1:6" ht="15">
      <c r="A900" s="31"/>
      <c r="B900" s="35"/>
      <c r="C900" s="28" t="s">
        <v>228</v>
      </c>
      <c r="D900" s="59"/>
      <c r="E900" s="59">
        <f>SUM(E902)</f>
        <v>100</v>
      </c>
      <c r="F900" s="59">
        <f>SUM(D900:E900)</f>
        <v>100</v>
      </c>
    </row>
    <row r="901" spans="1:6" ht="15">
      <c r="A901" s="31"/>
      <c r="B901" s="35"/>
      <c r="C901" s="28"/>
      <c r="D901" s="59"/>
      <c r="E901" s="59"/>
      <c r="F901" s="59"/>
    </row>
    <row r="902" spans="1:6" ht="14.25">
      <c r="A902" s="31"/>
      <c r="B902" s="35"/>
      <c r="C902" s="47" t="s">
        <v>67</v>
      </c>
      <c r="D902" s="58">
        <f>SUM(D903:D903)</f>
        <v>245</v>
      </c>
      <c r="E902" s="58">
        <f>SUM(E903:E903)</f>
        <v>100</v>
      </c>
      <c r="F902" s="58">
        <f>SUM(D902:E902)</f>
        <v>345</v>
      </c>
    </row>
    <row r="903" spans="1:6" ht="15">
      <c r="A903" s="31"/>
      <c r="B903" s="35"/>
      <c r="C903" s="28" t="s">
        <v>69</v>
      </c>
      <c r="D903" s="59">
        <v>245</v>
      </c>
      <c r="E903" s="59">
        <v>100</v>
      </c>
      <c r="F903" s="59">
        <f>SUM(D903:E903)</f>
        <v>345</v>
      </c>
    </row>
    <row r="904" spans="1:6" ht="15">
      <c r="A904" s="31"/>
      <c r="B904" s="35"/>
      <c r="C904" s="28"/>
      <c r="D904" s="59"/>
      <c r="E904" s="59"/>
      <c r="F904" s="59"/>
    </row>
    <row r="905" spans="1:6" ht="14.25">
      <c r="A905" s="25" t="s">
        <v>344</v>
      </c>
      <c r="B905" s="36"/>
      <c r="C905" s="47" t="s">
        <v>457</v>
      </c>
      <c r="D905" s="59"/>
      <c r="E905" s="59"/>
      <c r="F905" s="59"/>
    </row>
    <row r="906" spans="1:6" ht="14.25">
      <c r="A906" s="32"/>
      <c r="B906" s="35"/>
      <c r="C906" s="47" t="s">
        <v>66</v>
      </c>
      <c r="D906" s="58">
        <f>SUM(D911,D919,D926,D933,D940)</f>
        <v>6543</v>
      </c>
      <c r="E906" s="58">
        <f>SUM(E911,E919,E926,E933,E940)</f>
        <v>10</v>
      </c>
      <c r="F906" s="58">
        <f>SUM(D906:E906)</f>
        <v>6553</v>
      </c>
    </row>
    <row r="907" spans="1:6" ht="14.25">
      <c r="A907" s="32"/>
      <c r="B907" s="35"/>
      <c r="C907" s="47" t="s">
        <v>67</v>
      </c>
      <c r="D907" s="58">
        <f>SUM(D908:D908)</f>
        <v>6543</v>
      </c>
      <c r="E907" s="58">
        <f>SUM(E908:E908)</f>
        <v>10</v>
      </c>
      <c r="F907" s="58">
        <f>SUM(D907:E907)</f>
        <v>6553</v>
      </c>
    </row>
    <row r="908" spans="1:6" ht="15">
      <c r="A908" s="32"/>
      <c r="B908" s="35"/>
      <c r="C908" s="28" t="s">
        <v>62</v>
      </c>
      <c r="D908" s="59">
        <f>SUM(D915,D923,D930,D937,D945)</f>
        <v>6543</v>
      </c>
      <c r="E908" s="59">
        <f>SUM(E915,E923,E930,E937,E945)</f>
        <v>10</v>
      </c>
      <c r="F908" s="59">
        <f>SUM(D908:E908)</f>
        <v>6553</v>
      </c>
    </row>
    <row r="909" spans="1:6" ht="14.25">
      <c r="A909" s="25" t="s">
        <v>345</v>
      </c>
      <c r="B909" s="35"/>
      <c r="C909" s="47" t="s">
        <v>8</v>
      </c>
      <c r="D909" s="58">
        <f>SUM(D914)</f>
        <v>943</v>
      </c>
      <c r="E909" s="58">
        <f>SUM(E914)</f>
        <v>0</v>
      </c>
      <c r="F909" s="58">
        <f>SUM(D909:E909)</f>
        <v>943</v>
      </c>
    </row>
    <row r="910" spans="1:6" ht="15">
      <c r="A910" s="42" t="s">
        <v>346</v>
      </c>
      <c r="B910" s="41" t="s">
        <v>74</v>
      </c>
      <c r="C910" s="27" t="s">
        <v>633</v>
      </c>
      <c r="D910" s="61"/>
      <c r="E910" s="61"/>
      <c r="F910" s="61"/>
    </row>
    <row r="911" spans="1:6" ht="14.25">
      <c r="A911" s="31"/>
      <c r="B911" s="35"/>
      <c r="C911" s="47" t="s">
        <v>66</v>
      </c>
      <c r="D911" s="58">
        <f>SUM(D912)</f>
        <v>943</v>
      </c>
      <c r="E911" s="58">
        <f>SUM(E912)</f>
        <v>0</v>
      </c>
      <c r="F911" s="58">
        <f>SUM(D911:E911)</f>
        <v>943</v>
      </c>
    </row>
    <row r="912" spans="1:6" ht="15">
      <c r="A912" s="31"/>
      <c r="B912" s="35"/>
      <c r="C912" s="28" t="s">
        <v>68</v>
      </c>
      <c r="D912" s="59">
        <f>SUM(D914)</f>
        <v>943</v>
      </c>
      <c r="E912" s="59"/>
      <c r="F912" s="59">
        <f>SUM(D912:E912)</f>
        <v>943</v>
      </c>
    </row>
    <row r="913" spans="1:6" ht="15">
      <c r="A913" s="31"/>
      <c r="B913" s="35"/>
      <c r="C913" s="28"/>
      <c r="D913" s="59"/>
      <c r="E913" s="59"/>
      <c r="F913" s="59"/>
    </row>
    <row r="914" spans="1:6" ht="14.25">
      <c r="A914" s="31"/>
      <c r="B914" s="35"/>
      <c r="C914" s="47" t="s">
        <v>67</v>
      </c>
      <c r="D914" s="58">
        <f>SUM(D915:D915)</f>
        <v>943</v>
      </c>
      <c r="E914" s="58">
        <f>SUM(E915:E915)</f>
        <v>0</v>
      </c>
      <c r="F914" s="58">
        <f>SUM(D914:E914)</f>
        <v>943</v>
      </c>
    </row>
    <row r="915" spans="1:6" ht="15">
      <c r="A915" s="31"/>
      <c r="B915" s="35"/>
      <c r="C915" s="28" t="s">
        <v>69</v>
      </c>
      <c r="D915" s="59">
        <v>943</v>
      </c>
      <c r="E915" s="59"/>
      <c r="F915" s="59">
        <f>SUM(D915:E915)</f>
        <v>943</v>
      </c>
    </row>
    <row r="916" spans="1:6" ht="15">
      <c r="A916" s="31"/>
      <c r="B916" s="35"/>
      <c r="C916" s="28"/>
      <c r="D916" s="59"/>
      <c r="E916" s="59"/>
      <c r="F916" s="59"/>
    </row>
    <row r="917" spans="1:6" ht="14.25">
      <c r="A917" s="25" t="s">
        <v>515</v>
      </c>
      <c r="B917" s="36"/>
      <c r="C917" s="47" t="s">
        <v>13</v>
      </c>
      <c r="D917" s="58">
        <f>SUM(D922,D929,D936,D944)</f>
        <v>5600</v>
      </c>
      <c r="E917" s="58">
        <f>SUM(E922,E929,E936,E944)</f>
        <v>10</v>
      </c>
      <c r="F917" s="58">
        <f>SUM(D917:E917)</f>
        <v>5610</v>
      </c>
    </row>
    <row r="918" spans="1:6" ht="15">
      <c r="A918" s="42" t="s">
        <v>516</v>
      </c>
      <c r="B918" s="41" t="s">
        <v>107</v>
      </c>
      <c r="C918" s="27" t="s">
        <v>438</v>
      </c>
      <c r="D918" s="61"/>
      <c r="E918" s="61"/>
      <c r="F918" s="61"/>
    </row>
    <row r="919" spans="1:6" ht="14.25">
      <c r="A919" s="31"/>
      <c r="B919" s="35"/>
      <c r="C919" s="47" t="s">
        <v>66</v>
      </c>
      <c r="D919" s="58">
        <f>SUM(D920)</f>
        <v>350</v>
      </c>
      <c r="E919" s="58">
        <f>SUM(E920)</f>
        <v>0</v>
      </c>
      <c r="F919" s="58">
        <f>SUM(D919:E919)</f>
        <v>350</v>
      </c>
    </row>
    <row r="920" spans="1:6" ht="15">
      <c r="A920" s="31"/>
      <c r="B920" s="35"/>
      <c r="C920" s="28" t="s">
        <v>68</v>
      </c>
      <c r="D920" s="59">
        <f>SUM(D922)</f>
        <v>350</v>
      </c>
      <c r="E920" s="59"/>
      <c r="F920" s="59">
        <f>SUM(D920:E920)</f>
        <v>350</v>
      </c>
    </row>
    <row r="921" spans="1:6" ht="15">
      <c r="A921" s="31"/>
      <c r="B921" s="35"/>
      <c r="C921" s="28"/>
      <c r="D921" s="59"/>
      <c r="E921" s="59"/>
      <c r="F921" s="59"/>
    </row>
    <row r="922" spans="1:6" ht="14.25">
      <c r="A922" s="31"/>
      <c r="B922" s="35"/>
      <c r="C922" s="47" t="s">
        <v>67</v>
      </c>
      <c r="D922" s="58">
        <f>SUM(D923:D923)</f>
        <v>350</v>
      </c>
      <c r="E922" s="58">
        <f>SUM(E923:E923)</f>
        <v>0</v>
      </c>
      <c r="F922" s="58">
        <f>SUM(D922:E922)</f>
        <v>350</v>
      </c>
    </row>
    <row r="923" spans="1:6" ht="15">
      <c r="A923" s="31"/>
      <c r="B923" s="35"/>
      <c r="C923" s="28" t="s">
        <v>69</v>
      </c>
      <c r="D923" s="59">
        <v>350</v>
      </c>
      <c r="E923" s="59"/>
      <c r="F923" s="59">
        <f>SUM(D923:E923)</f>
        <v>350</v>
      </c>
    </row>
    <row r="924" spans="1:6" ht="15">
      <c r="A924" s="31"/>
      <c r="B924" s="35"/>
      <c r="C924" s="28"/>
      <c r="D924" s="59"/>
      <c r="E924" s="59"/>
      <c r="F924" s="59"/>
    </row>
    <row r="925" spans="1:6" ht="15">
      <c r="A925" s="42" t="s">
        <v>517</v>
      </c>
      <c r="B925" s="41" t="s">
        <v>108</v>
      </c>
      <c r="C925" s="27" t="s">
        <v>295</v>
      </c>
      <c r="D925" s="61"/>
      <c r="E925" s="61"/>
      <c r="F925" s="61"/>
    </row>
    <row r="926" spans="1:6" ht="14.25">
      <c r="A926" s="31"/>
      <c r="B926" s="35"/>
      <c r="C926" s="47" t="s">
        <v>66</v>
      </c>
      <c r="D926" s="58">
        <f>SUM(D927:D927)</f>
        <v>1363</v>
      </c>
      <c r="E926" s="58">
        <f>SUM(E927:E927)</f>
        <v>0</v>
      </c>
      <c r="F926" s="58">
        <f>SUM(D926:E926)</f>
        <v>1363</v>
      </c>
    </row>
    <row r="927" spans="1:6" ht="15">
      <c r="A927" s="31"/>
      <c r="B927" s="35"/>
      <c r="C927" s="28" t="s">
        <v>68</v>
      </c>
      <c r="D927" s="59">
        <f>SUM(D929)</f>
        <v>1363</v>
      </c>
      <c r="E927" s="59"/>
      <c r="F927" s="59">
        <f>SUM(D927:E927)</f>
        <v>1363</v>
      </c>
    </row>
    <row r="928" spans="1:6" ht="15">
      <c r="A928" s="31"/>
      <c r="B928" s="35"/>
      <c r="C928" s="28"/>
      <c r="D928" s="59"/>
      <c r="E928" s="59"/>
      <c r="F928" s="59"/>
    </row>
    <row r="929" spans="1:6" ht="14.25">
      <c r="A929" s="31"/>
      <c r="B929" s="35"/>
      <c r="C929" s="47" t="s">
        <v>67</v>
      </c>
      <c r="D929" s="58">
        <f>SUM(D930:D930)</f>
        <v>1363</v>
      </c>
      <c r="E929" s="58">
        <f>SUM(E930:E930)</f>
        <v>0</v>
      </c>
      <c r="F929" s="58">
        <f>SUM(D929:E929)</f>
        <v>1363</v>
      </c>
    </row>
    <row r="930" spans="1:6" ht="15">
      <c r="A930" s="31"/>
      <c r="B930" s="35"/>
      <c r="C930" s="28" t="s">
        <v>69</v>
      </c>
      <c r="D930" s="59">
        <v>1363</v>
      </c>
      <c r="E930" s="59"/>
      <c r="F930" s="59">
        <f>SUM(D930:E930)</f>
        <v>1363</v>
      </c>
    </row>
    <row r="931" spans="1:6" ht="15">
      <c r="A931" s="31"/>
      <c r="B931" s="35"/>
      <c r="C931" s="28"/>
      <c r="D931" s="59"/>
      <c r="E931" s="59"/>
      <c r="F931" s="59"/>
    </row>
    <row r="932" spans="1:6" ht="15">
      <c r="A932" s="42" t="s">
        <v>518</v>
      </c>
      <c r="B932" s="41" t="s">
        <v>109</v>
      </c>
      <c r="C932" s="27" t="s">
        <v>439</v>
      </c>
      <c r="D932" s="61"/>
      <c r="E932" s="61"/>
      <c r="F932" s="61"/>
    </row>
    <row r="933" spans="1:6" ht="14.25">
      <c r="A933" s="31"/>
      <c r="B933" s="35"/>
      <c r="C933" s="47" t="s">
        <v>66</v>
      </c>
      <c r="D933" s="58">
        <f>SUM(D934:D934)</f>
        <v>3400</v>
      </c>
      <c r="E933" s="58">
        <f>SUM(E934:E934)</f>
        <v>0</v>
      </c>
      <c r="F933" s="58">
        <f>SUM(D933:E933)</f>
        <v>3400</v>
      </c>
    </row>
    <row r="934" spans="1:6" ht="15">
      <c r="A934" s="31"/>
      <c r="B934" s="35"/>
      <c r="C934" s="28" t="s">
        <v>68</v>
      </c>
      <c r="D934" s="59">
        <f>SUM(D936)</f>
        <v>3400</v>
      </c>
      <c r="E934" s="59"/>
      <c r="F934" s="59">
        <f>SUM(D934:E934)</f>
        <v>3400</v>
      </c>
    </row>
    <row r="935" spans="1:6" ht="15">
      <c r="A935" s="31"/>
      <c r="B935" s="35"/>
      <c r="C935" s="28"/>
      <c r="D935" s="59"/>
      <c r="E935" s="59"/>
      <c r="F935" s="59"/>
    </row>
    <row r="936" spans="1:6" ht="14.25">
      <c r="A936" s="31"/>
      <c r="B936" s="35"/>
      <c r="C936" s="47" t="s">
        <v>67</v>
      </c>
      <c r="D936" s="58">
        <f>SUM(D937:D937)</f>
        <v>3400</v>
      </c>
      <c r="E936" s="58">
        <f>SUM(E937:E937)</f>
        <v>0</v>
      </c>
      <c r="F936" s="58">
        <f>SUM(D936:E936)</f>
        <v>3400</v>
      </c>
    </row>
    <row r="937" spans="1:6" ht="15">
      <c r="A937" s="31"/>
      <c r="B937" s="35"/>
      <c r="C937" s="28" t="s">
        <v>69</v>
      </c>
      <c r="D937" s="59">
        <v>3400</v>
      </c>
      <c r="E937" s="59"/>
      <c r="F937" s="59">
        <f>SUM(D937:E937)</f>
        <v>3400</v>
      </c>
    </row>
    <row r="938" spans="1:6" ht="15">
      <c r="A938" s="31"/>
      <c r="B938" s="35"/>
      <c r="C938" s="28"/>
      <c r="D938" s="59"/>
      <c r="E938" s="59"/>
      <c r="F938" s="59"/>
    </row>
    <row r="939" spans="1:6" ht="15">
      <c r="A939" s="42" t="s">
        <v>519</v>
      </c>
      <c r="B939" s="41" t="s">
        <v>110</v>
      </c>
      <c r="C939" s="27" t="s">
        <v>111</v>
      </c>
      <c r="D939" s="61"/>
      <c r="E939" s="61"/>
      <c r="F939" s="61"/>
    </row>
    <row r="940" spans="1:6" ht="14.25">
      <c r="A940" s="31"/>
      <c r="B940" s="35"/>
      <c r="C940" s="47" t="s">
        <v>66</v>
      </c>
      <c r="D940" s="58">
        <f>SUM(D941:D942)</f>
        <v>487</v>
      </c>
      <c r="E940" s="58">
        <f>SUM(E941:E942)</f>
        <v>10</v>
      </c>
      <c r="F940" s="58">
        <f>SUM(D940:E940)</f>
        <v>497</v>
      </c>
    </row>
    <row r="941" spans="1:6" ht="15">
      <c r="A941" s="31"/>
      <c r="B941" s="35"/>
      <c r="C941" s="28" t="s">
        <v>68</v>
      </c>
      <c r="D941" s="59">
        <f>SUM(D944)</f>
        <v>487</v>
      </c>
      <c r="E941" s="59"/>
      <c r="F941" s="59">
        <f>SUM(D941:E941)</f>
        <v>487</v>
      </c>
    </row>
    <row r="942" spans="1:6" ht="15">
      <c r="A942" s="31"/>
      <c r="B942" s="35"/>
      <c r="C942" s="28" t="s">
        <v>229</v>
      </c>
      <c r="D942" s="59"/>
      <c r="E942" s="59">
        <f>SUM(E944)</f>
        <v>10</v>
      </c>
      <c r="F942" s="59">
        <f>SUM(D942:E942)</f>
        <v>10</v>
      </c>
    </row>
    <row r="943" spans="1:6" ht="15">
      <c r="A943" s="31"/>
      <c r="B943" s="35"/>
      <c r="C943" s="28"/>
      <c r="D943" s="59"/>
      <c r="E943" s="59"/>
      <c r="F943" s="59"/>
    </row>
    <row r="944" spans="1:6" ht="14.25">
      <c r="A944" s="31"/>
      <c r="B944" s="35"/>
      <c r="C944" s="47" t="s">
        <v>67</v>
      </c>
      <c r="D944" s="58">
        <f>SUM(D945:D945)</f>
        <v>487</v>
      </c>
      <c r="E944" s="58">
        <f>SUM(E945:E945)</f>
        <v>10</v>
      </c>
      <c r="F944" s="58">
        <f>SUM(D944:E944)</f>
        <v>497</v>
      </c>
    </row>
    <row r="945" spans="1:6" ht="15">
      <c r="A945" s="31"/>
      <c r="B945" s="35"/>
      <c r="C945" s="28" t="s">
        <v>69</v>
      </c>
      <c r="D945" s="59">
        <v>487</v>
      </c>
      <c r="E945" s="59">
        <v>10</v>
      </c>
      <c r="F945" s="59">
        <f>SUM(D945:E945)</f>
        <v>497</v>
      </c>
    </row>
    <row r="946" spans="1:6" ht="15">
      <c r="A946" s="31"/>
      <c r="B946" s="35"/>
      <c r="C946" s="28"/>
      <c r="D946" s="59"/>
      <c r="E946" s="59"/>
      <c r="F946" s="59"/>
    </row>
    <row r="947" spans="1:6" ht="14.25">
      <c r="A947" s="25" t="s">
        <v>347</v>
      </c>
      <c r="B947" s="36"/>
      <c r="C947" s="47" t="s">
        <v>239</v>
      </c>
      <c r="D947" s="59"/>
      <c r="E947" s="59"/>
      <c r="F947" s="59"/>
    </row>
    <row r="948" spans="1:6" ht="14.25">
      <c r="A948" s="32"/>
      <c r="B948" s="35"/>
      <c r="C948" s="47" t="s">
        <v>66</v>
      </c>
      <c r="D948" s="58">
        <f>SUM(D953)</f>
        <v>490</v>
      </c>
      <c r="E948" s="58">
        <f>SUM(E953)</f>
        <v>0</v>
      </c>
      <c r="F948" s="58">
        <f>SUM(D948:E948)</f>
        <v>490</v>
      </c>
    </row>
    <row r="949" spans="1:6" ht="14.25">
      <c r="A949" s="32"/>
      <c r="B949" s="35"/>
      <c r="C949" s="47" t="s">
        <v>67</v>
      </c>
      <c r="D949" s="58">
        <f>SUM(D950:D950)</f>
        <v>490</v>
      </c>
      <c r="E949" s="58">
        <f>SUM(E956)</f>
        <v>0</v>
      </c>
      <c r="F949" s="58">
        <f>SUM(D949:E949)</f>
        <v>490</v>
      </c>
    </row>
    <row r="950" spans="1:6" ht="15">
      <c r="A950" s="32"/>
      <c r="B950" s="35"/>
      <c r="C950" s="28" t="s">
        <v>62</v>
      </c>
      <c r="D950" s="59">
        <f>SUM(D957)</f>
        <v>490</v>
      </c>
      <c r="E950" s="59">
        <f>SUM(E957)</f>
        <v>0</v>
      </c>
      <c r="F950" s="59">
        <f>SUM(D950:E950)</f>
        <v>490</v>
      </c>
    </row>
    <row r="951" spans="1:6" ht="14.25">
      <c r="A951" s="25" t="s">
        <v>348</v>
      </c>
      <c r="B951" s="35"/>
      <c r="C951" s="47" t="s">
        <v>40</v>
      </c>
      <c r="D951" s="58">
        <f>SUM(D956)</f>
        <v>490</v>
      </c>
      <c r="E951" s="58">
        <f>SUM(E956)</f>
        <v>0</v>
      </c>
      <c r="F951" s="58">
        <f>SUM(D951:E951)</f>
        <v>490</v>
      </c>
    </row>
    <row r="952" spans="1:6" ht="15">
      <c r="A952" s="42" t="s">
        <v>349</v>
      </c>
      <c r="B952" s="41" t="s">
        <v>240</v>
      </c>
      <c r="C952" s="27" t="s">
        <v>241</v>
      </c>
      <c r="D952" s="61"/>
      <c r="E952" s="61"/>
      <c r="F952" s="61"/>
    </row>
    <row r="953" spans="1:6" ht="14.25">
      <c r="A953" s="31"/>
      <c r="B953" s="35"/>
      <c r="C953" s="47" t="s">
        <v>66</v>
      </c>
      <c r="D953" s="58">
        <f>SUM(D954)</f>
        <v>490</v>
      </c>
      <c r="E953" s="58">
        <f>SUM(E954)</f>
        <v>0</v>
      </c>
      <c r="F953" s="58">
        <f>SUM(D953:E953)</f>
        <v>490</v>
      </c>
    </row>
    <row r="954" spans="1:6" ht="15">
      <c r="A954" s="31"/>
      <c r="B954" s="35"/>
      <c r="C954" s="28" t="s">
        <v>68</v>
      </c>
      <c r="D954" s="59">
        <f>SUM(D956)</f>
        <v>490</v>
      </c>
      <c r="E954" s="59"/>
      <c r="F954" s="59">
        <f>SUM(D954:E954)</f>
        <v>490</v>
      </c>
    </row>
    <row r="955" spans="1:6" ht="15">
      <c r="A955" s="31"/>
      <c r="B955" s="35"/>
      <c r="C955" s="28"/>
      <c r="D955" s="59"/>
      <c r="E955" s="59"/>
      <c r="F955" s="59"/>
    </row>
    <row r="956" spans="1:6" ht="14.25">
      <c r="A956" s="31"/>
      <c r="B956" s="35"/>
      <c r="C956" s="47" t="s">
        <v>67</v>
      </c>
      <c r="D956" s="58">
        <f>SUM(D957:D957)</f>
        <v>490</v>
      </c>
      <c r="E956" s="58">
        <f>SUM(E957:E957)</f>
        <v>0</v>
      </c>
      <c r="F956" s="58">
        <f>SUM(D956:E956)</f>
        <v>490</v>
      </c>
    </row>
    <row r="957" spans="1:6" ht="15">
      <c r="A957" s="31"/>
      <c r="B957" s="35"/>
      <c r="C957" s="28" t="s">
        <v>69</v>
      </c>
      <c r="D957" s="59">
        <f>545-55</f>
        <v>490</v>
      </c>
      <c r="E957" s="59"/>
      <c r="F957" s="59">
        <f>SUM(D957:E957)</f>
        <v>490</v>
      </c>
    </row>
    <row r="958" spans="1:6" ht="15">
      <c r="A958" s="31"/>
      <c r="B958" s="35"/>
      <c r="C958" s="28"/>
      <c r="D958" s="59"/>
      <c r="E958" s="59"/>
      <c r="F958" s="59"/>
    </row>
    <row r="959" spans="1:6" ht="14.25">
      <c r="A959" s="25" t="s">
        <v>350</v>
      </c>
      <c r="B959" s="36"/>
      <c r="C959" s="47" t="s">
        <v>544</v>
      </c>
      <c r="D959" s="59"/>
      <c r="E959" s="59"/>
      <c r="F959" s="59"/>
    </row>
    <row r="960" spans="1:6" ht="14.25">
      <c r="A960" s="32"/>
      <c r="B960" s="35"/>
      <c r="C960" s="47" t="s">
        <v>66</v>
      </c>
      <c r="D960" s="58">
        <f>SUM(D965)</f>
        <v>750</v>
      </c>
      <c r="E960" s="58">
        <f>SUM(E965)</f>
        <v>0</v>
      </c>
      <c r="F960" s="58">
        <f>SUM(D960:E960)</f>
        <v>750</v>
      </c>
    </row>
    <row r="961" spans="1:6" ht="14.25">
      <c r="A961" s="32"/>
      <c r="B961" s="35"/>
      <c r="C961" s="47" t="s">
        <v>67</v>
      </c>
      <c r="D961" s="58">
        <f>SUM(D962:D962)</f>
        <v>750</v>
      </c>
      <c r="E961" s="58">
        <f>SUM(E962:E962)</f>
        <v>0</v>
      </c>
      <c r="F961" s="58">
        <f>SUM(D961:E961)</f>
        <v>750</v>
      </c>
    </row>
    <row r="962" spans="1:6" ht="15">
      <c r="A962" s="32"/>
      <c r="B962" s="35"/>
      <c r="C962" s="28" t="s">
        <v>62</v>
      </c>
      <c r="D962" s="59">
        <f>SUM(D969)</f>
        <v>750</v>
      </c>
      <c r="E962" s="59">
        <f>SUM(E969)</f>
        <v>0</v>
      </c>
      <c r="F962" s="59">
        <f>SUM(D962:E962)</f>
        <v>750</v>
      </c>
    </row>
    <row r="963" spans="1:6" ht="14.25">
      <c r="A963" s="25" t="s">
        <v>351</v>
      </c>
      <c r="B963" s="35"/>
      <c r="C963" s="47" t="s">
        <v>10</v>
      </c>
      <c r="D963" s="58">
        <f>SUM(D968)</f>
        <v>750</v>
      </c>
      <c r="E963" s="58">
        <f>SUM(E968)</f>
        <v>0</v>
      </c>
      <c r="F963" s="58">
        <f>SUM(D963:E963)</f>
        <v>750</v>
      </c>
    </row>
    <row r="964" spans="1:6" ht="15">
      <c r="A964" s="42" t="s">
        <v>352</v>
      </c>
      <c r="B964" s="41" t="s">
        <v>356</v>
      </c>
      <c r="C964" s="27" t="s">
        <v>357</v>
      </c>
      <c r="D964" s="61"/>
      <c r="E964" s="61"/>
      <c r="F964" s="61"/>
    </row>
    <row r="965" spans="1:6" ht="14.25">
      <c r="A965" s="31"/>
      <c r="B965" s="35"/>
      <c r="C965" s="47" t="s">
        <v>66</v>
      </c>
      <c r="D965" s="58">
        <f>SUM(D966)</f>
        <v>750</v>
      </c>
      <c r="E965" s="58">
        <f>SUM(E966)</f>
        <v>0</v>
      </c>
      <c r="F965" s="58">
        <f>SUM(D965:E965)</f>
        <v>750</v>
      </c>
    </row>
    <row r="966" spans="1:6" ht="15">
      <c r="A966" s="31"/>
      <c r="B966" s="35"/>
      <c r="C966" s="28" t="s">
        <v>68</v>
      </c>
      <c r="D966" s="59">
        <f>SUM(D968)</f>
        <v>750</v>
      </c>
      <c r="E966" s="59"/>
      <c r="F966" s="59">
        <f>SUM(D966:E966)</f>
        <v>750</v>
      </c>
    </row>
    <row r="967" spans="1:6" ht="15">
      <c r="A967" s="31"/>
      <c r="B967" s="35"/>
      <c r="C967" s="28"/>
      <c r="D967" s="59"/>
      <c r="E967" s="59"/>
      <c r="F967" s="59"/>
    </row>
    <row r="968" spans="1:6" ht="14.25">
      <c r="A968" s="31"/>
      <c r="B968" s="35"/>
      <c r="C968" s="47" t="s">
        <v>67</v>
      </c>
      <c r="D968" s="58">
        <f>SUM(D969:D969)</f>
        <v>750</v>
      </c>
      <c r="E968" s="58">
        <f>SUM(E969:E969)</f>
        <v>0</v>
      </c>
      <c r="F968" s="58">
        <f>SUM(D968:E968)</f>
        <v>750</v>
      </c>
    </row>
    <row r="969" spans="1:6" ht="15">
      <c r="A969" s="31"/>
      <c r="B969" s="35"/>
      <c r="C969" s="28" t="s">
        <v>69</v>
      </c>
      <c r="D969" s="59">
        <v>750</v>
      </c>
      <c r="E969" s="59"/>
      <c r="F969" s="59">
        <f>SUM(D969:E969)</f>
        <v>750</v>
      </c>
    </row>
    <row r="970" spans="1:6" ht="15">
      <c r="A970" s="31"/>
      <c r="B970" s="35"/>
      <c r="C970" s="28"/>
      <c r="D970" s="59"/>
      <c r="E970" s="59"/>
      <c r="F970" s="59"/>
    </row>
    <row r="971" spans="1:6" ht="14.25">
      <c r="A971" s="25" t="s">
        <v>353</v>
      </c>
      <c r="B971" s="36"/>
      <c r="C971" s="47" t="s">
        <v>191</v>
      </c>
      <c r="D971" s="59"/>
      <c r="E971" s="59"/>
      <c r="F971" s="59"/>
    </row>
    <row r="972" spans="1:6" ht="14.25">
      <c r="A972" s="32"/>
      <c r="B972" s="35"/>
      <c r="C972" s="47" t="s">
        <v>66</v>
      </c>
      <c r="D972" s="58">
        <f>SUM(D977)</f>
        <v>2300</v>
      </c>
      <c r="E972" s="58">
        <f>SUM(E977)</f>
        <v>0</v>
      </c>
      <c r="F972" s="58">
        <f>SUM(D972:E972)</f>
        <v>2300</v>
      </c>
    </row>
    <row r="973" spans="1:6" ht="14.25">
      <c r="A973" s="32"/>
      <c r="B973" s="35"/>
      <c r="C973" s="47" t="s">
        <v>67</v>
      </c>
      <c r="D973" s="58">
        <f>SUM(D974:D974)</f>
        <v>2300</v>
      </c>
      <c r="E973" s="58">
        <f>SUM(E974:E974)</f>
        <v>0</v>
      </c>
      <c r="F973" s="58">
        <f>SUM(D973:E973)</f>
        <v>2300</v>
      </c>
    </row>
    <row r="974" spans="1:6" ht="15">
      <c r="A974" s="32"/>
      <c r="B974" s="35"/>
      <c r="C974" s="28" t="s">
        <v>62</v>
      </c>
      <c r="D974" s="59">
        <f>SUM(D981)</f>
        <v>2300</v>
      </c>
      <c r="E974" s="59">
        <f>SUM(E981)</f>
        <v>0</v>
      </c>
      <c r="F974" s="59">
        <f>SUM(D974:E974)</f>
        <v>2300</v>
      </c>
    </row>
    <row r="975" spans="1:6" ht="14.25">
      <c r="A975" s="25" t="s">
        <v>354</v>
      </c>
      <c r="B975" s="35"/>
      <c r="C975" s="47" t="s">
        <v>10</v>
      </c>
      <c r="D975" s="58">
        <f>SUM(D980)</f>
        <v>2300</v>
      </c>
      <c r="E975" s="58">
        <f>SUM(E980,E1011,E1019)</f>
        <v>0</v>
      </c>
      <c r="F975" s="58">
        <f>SUM(D975:E975)</f>
        <v>2300</v>
      </c>
    </row>
    <row r="976" spans="1:6" ht="15">
      <c r="A976" s="42" t="s">
        <v>355</v>
      </c>
      <c r="B976" s="41" t="s">
        <v>174</v>
      </c>
      <c r="C976" s="27" t="s">
        <v>175</v>
      </c>
      <c r="D976" s="61"/>
      <c r="E976" s="61"/>
      <c r="F976" s="61"/>
    </row>
    <row r="977" spans="1:6" ht="14.25">
      <c r="A977" s="31"/>
      <c r="B977" s="35"/>
      <c r="C977" s="47" t="s">
        <v>66</v>
      </c>
      <c r="D977" s="58">
        <f>SUM(D978)</f>
        <v>2300</v>
      </c>
      <c r="E977" s="58">
        <f>SUM(E978)</f>
        <v>0</v>
      </c>
      <c r="F977" s="58">
        <f>SUM(D977:E977)</f>
        <v>2300</v>
      </c>
    </row>
    <row r="978" spans="1:6" ht="15">
      <c r="A978" s="31"/>
      <c r="B978" s="35"/>
      <c r="C978" s="28" t="s">
        <v>68</v>
      </c>
      <c r="D978" s="59">
        <f>SUM(D980)</f>
        <v>2300</v>
      </c>
      <c r="E978" s="59"/>
      <c r="F978" s="59">
        <f>SUM(D978:E978)</f>
        <v>2300</v>
      </c>
    </row>
    <row r="979" spans="1:6" ht="15">
      <c r="A979" s="31"/>
      <c r="B979" s="35"/>
      <c r="C979" s="28"/>
      <c r="D979" s="59"/>
      <c r="E979" s="59"/>
      <c r="F979" s="59"/>
    </row>
    <row r="980" spans="1:6" ht="14.25">
      <c r="A980" s="31"/>
      <c r="B980" s="35"/>
      <c r="C980" s="47" t="s">
        <v>67</v>
      </c>
      <c r="D980" s="58">
        <f>SUM(D981:D981)</f>
        <v>2300</v>
      </c>
      <c r="E980" s="58">
        <f>SUM(E981:E981)</f>
        <v>0</v>
      </c>
      <c r="F980" s="58">
        <f>SUM(D980:E980)</f>
        <v>2300</v>
      </c>
    </row>
    <row r="981" spans="1:6" ht="15">
      <c r="A981" s="31"/>
      <c r="B981" s="35"/>
      <c r="C981" s="28" t="s">
        <v>69</v>
      </c>
      <c r="D981" s="59">
        <v>2300</v>
      </c>
      <c r="E981" s="59"/>
      <c r="F981" s="59">
        <f>SUM(D981:E981)</f>
        <v>2300</v>
      </c>
    </row>
    <row r="982" spans="1:6" ht="13.5" customHeight="1">
      <c r="A982" s="31"/>
      <c r="B982" s="35"/>
      <c r="C982" s="28"/>
      <c r="D982" s="59"/>
      <c r="E982" s="59"/>
      <c r="F982" s="59"/>
    </row>
    <row r="983" spans="1:6" ht="13.5" customHeight="1">
      <c r="A983" s="25" t="s">
        <v>358</v>
      </c>
      <c r="B983" s="36"/>
      <c r="C983" s="47" t="s">
        <v>520</v>
      </c>
      <c r="D983" s="59"/>
      <c r="E983" s="59"/>
      <c r="F983" s="59"/>
    </row>
    <row r="984" spans="1:6" ht="13.5" customHeight="1">
      <c r="A984" s="32"/>
      <c r="B984" s="35"/>
      <c r="C984" s="47" t="s">
        <v>66</v>
      </c>
      <c r="D984" s="58">
        <f>SUM(D989)</f>
        <v>300</v>
      </c>
      <c r="E984" s="58">
        <f>SUM(E989)</f>
        <v>0</v>
      </c>
      <c r="F984" s="58">
        <f>SUM(D984:E984)</f>
        <v>300</v>
      </c>
    </row>
    <row r="985" spans="1:6" ht="13.5" customHeight="1">
      <c r="A985" s="32"/>
      <c r="B985" s="35"/>
      <c r="C985" s="47" t="s">
        <v>67</v>
      </c>
      <c r="D985" s="58">
        <f>SUM(D986:D986)</f>
        <v>300</v>
      </c>
      <c r="E985" s="58">
        <f>SUM(E986:E986)</f>
        <v>0</v>
      </c>
      <c r="F985" s="58">
        <f>SUM(D985:E985)</f>
        <v>300</v>
      </c>
    </row>
    <row r="986" spans="1:6" ht="13.5" customHeight="1">
      <c r="A986" s="32"/>
      <c r="B986" s="35"/>
      <c r="C986" s="28" t="s">
        <v>62</v>
      </c>
      <c r="D986" s="59">
        <f>SUM(D993)</f>
        <v>300</v>
      </c>
      <c r="E986" s="59">
        <f>SUM(E993)</f>
        <v>0</v>
      </c>
      <c r="F986" s="59">
        <f>SUM(D986:E986)</f>
        <v>300</v>
      </c>
    </row>
    <row r="987" spans="1:6" ht="13.5" customHeight="1">
      <c r="A987" s="25" t="s">
        <v>359</v>
      </c>
      <c r="B987" s="35"/>
      <c r="C987" s="47" t="s">
        <v>10</v>
      </c>
      <c r="D987" s="58">
        <f>SUM(D992)</f>
        <v>300</v>
      </c>
      <c r="E987" s="58">
        <f>SUM(E992,E1035,E1043)</f>
        <v>0</v>
      </c>
      <c r="F987" s="58">
        <f>SUM(D987:E987)</f>
        <v>300</v>
      </c>
    </row>
    <row r="988" spans="1:6" ht="13.5" customHeight="1">
      <c r="A988" s="42" t="s">
        <v>360</v>
      </c>
      <c r="B988" s="41" t="s">
        <v>174</v>
      </c>
      <c r="C988" s="27" t="s">
        <v>175</v>
      </c>
      <c r="D988" s="61"/>
      <c r="E988" s="61"/>
      <c r="F988" s="61"/>
    </row>
    <row r="989" spans="1:6" ht="13.5" customHeight="1">
      <c r="A989" s="31"/>
      <c r="B989" s="35"/>
      <c r="C989" s="47" t="s">
        <v>66</v>
      </c>
      <c r="D989" s="58">
        <f>SUM(D990)</f>
        <v>300</v>
      </c>
      <c r="E989" s="58">
        <f>SUM(E990)</f>
        <v>0</v>
      </c>
      <c r="F989" s="58">
        <f>SUM(D989:E989)</f>
        <v>300</v>
      </c>
    </row>
    <row r="990" spans="1:6" ht="13.5" customHeight="1">
      <c r="A990" s="31"/>
      <c r="B990" s="35"/>
      <c r="C990" s="28" t="s">
        <v>68</v>
      </c>
      <c r="D990" s="59">
        <f>SUM(D992)</f>
        <v>300</v>
      </c>
      <c r="E990" s="59"/>
      <c r="F990" s="59">
        <f>SUM(D990:E990)</f>
        <v>300</v>
      </c>
    </row>
    <row r="991" spans="1:6" ht="13.5" customHeight="1">
      <c r="A991" s="31"/>
      <c r="B991" s="35"/>
      <c r="C991" s="28"/>
      <c r="D991" s="59"/>
      <c r="E991" s="59"/>
      <c r="F991" s="59"/>
    </row>
    <row r="992" spans="1:6" ht="13.5" customHeight="1">
      <c r="A992" s="31"/>
      <c r="B992" s="35"/>
      <c r="C992" s="47" t="s">
        <v>67</v>
      </c>
      <c r="D992" s="58">
        <f>SUM(D993:D993)</f>
        <v>300</v>
      </c>
      <c r="E992" s="58">
        <f>SUM(E993:E993)</f>
        <v>0</v>
      </c>
      <c r="F992" s="58">
        <f>SUM(D992:E992)</f>
        <v>300</v>
      </c>
    </row>
    <row r="993" spans="1:6" ht="13.5" customHeight="1">
      <c r="A993" s="31"/>
      <c r="B993" s="35"/>
      <c r="C993" s="28" t="s">
        <v>69</v>
      </c>
      <c r="D993" s="59">
        <v>300</v>
      </c>
      <c r="E993" s="59"/>
      <c r="F993" s="59">
        <f>SUM(D993:E993)</f>
        <v>300</v>
      </c>
    </row>
    <row r="994" spans="1:6" ht="13.5" customHeight="1">
      <c r="A994" s="31"/>
      <c r="B994" s="35"/>
      <c r="C994" s="28"/>
      <c r="D994" s="59"/>
      <c r="E994" s="59"/>
      <c r="F994" s="59"/>
    </row>
    <row r="995" spans="1:6" ht="28.5">
      <c r="A995" s="25" t="s">
        <v>361</v>
      </c>
      <c r="B995" s="36"/>
      <c r="C995" s="47" t="s">
        <v>655</v>
      </c>
      <c r="D995" s="59"/>
      <c r="E995" s="59"/>
      <c r="F995" s="59"/>
    </row>
    <row r="996" spans="1:6" ht="13.5" customHeight="1">
      <c r="A996" s="32"/>
      <c r="B996" s="35"/>
      <c r="C996" s="47" t="s">
        <v>66</v>
      </c>
      <c r="D996" s="58">
        <f>SUM(D1001)</f>
        <v>264</v>
      </c>
      <c r="E996" s="58">
        <f>SUM(E1001)</f>
        <v>0</v>
      </c>
      <c r="F996" s="58">
        <f>SUM(D996:E996)</f>
        <v>264</v>
      </c>
    </row>
    <row r="997" spans="1:6" ht="13.5" customHeight="1">
      <c r="A997" s="32"/>
      <c r="B997" s="35"/>
      <c r="C997" s="47" t="s">
        <v>67</v>
      </c>
      <c r="D997" s="58">
        <f>SUM(D998:D998)</f>
        <v>264</v>
      </c>
      <c r="E997" s="58">
        <f>SUM(E998:E998)</f>
        <v>0</v>
      </c>
      <c r="F997" s="58">
        <f>SUM(D997:E997)</f>
        <v>264</v>
      </c>
    </row>
    <row r="998" spans="1:6" ht="13.5" customHeight="1">
      <c r="A998" s="32"/>
      <c r="B998" s="35"/>
      <c r="C998" s="28" t="s">
        <v>62</v>
      </c>
      <c r="D998" s="59">
        <f>SUM(D1005)</f>
        <v>264</v>
      </c>
      <c r="E998" s="59">
        <f>SUM(E1005)</f>
        <v>0</v>
      </c>
      <c r="F998" s="59">
        <f>SUM(D998:E998)</f>
        <v>264</v>
      </c>
    </row>
    <row r="999" spans="1:6" ht="13.5" customHeight="1">
      <c r="A999" s="38" t="s">
        <v>362</v>
      </c>
      <c r="B999" s="35"/>
      <c r="C999" s="47" t="s">
        <v>10</v>
      </c>
      <c r="D999" s="58">
        <f>SUM(D1004)</f>
        <v>264</v>
      </c>
      <c r="E999" s="58">
        <f>SUM(E1004)</f>
        <v>0</v>
      </c>
      <c r="F999" s="58">
        <f>SUM(D999:E999)</f>
        <v>264</v>
      </c>
    </row>
    <row r="1000" spans="1:6" ht="13.5" customHeight="1">
      <c r="A1000" s="42" t="s">
        <v>363</v>
      </c>
      <c r="B1000" s="41" t="s">
        <v>158</v>
      </c>
      <c r="C1000" s="27" t="s">
        <v>170</v>
      </c>
      <c r="D1000" s="61"/>
      <c r="E1000" s="61"/>
      <c r="F1000" s="61"/>
    </row>
    <row r="1001" spans="1:6" ht="13.5" customHeight="1">
      <c r="A1001" s="31"/>
      <c r="B1001" s="35"/>
      <c r="C1001" s="47" t="s">
        <v>66</v>
      </c>
      <c r="D1001" s="58">
        <f>SUM(D1002)</f>
        <v>264</v>
      </c>
      <c r="E1001" s="58">
        <f>SUM(E1002)</f>
        <v>0</v>
      </c>
      <c r="F1001" s="58">
        <f>SUM(D1001:E1001)</f>
        <v>264</v>
      </c>
    </row>
    <row r="1002" spans="1:6" ht="13.5" customHeight="1">
      <c r="A1002" s="31"/>
      <c r="B1002" s="35"/>
      <c r="C1002" s="28" t="s">
        <v>68</v>
      </c>
      <c r="D1002" s="59">
        <f>SUM(D1004)</f>
        <v>264</v>
      </c>
      <c r="E1002" s="59"/>
      <c r="F1002" s="59">
        <f>SUM(D1002:E1002)</f>
        <v>264</v>
      </c>
    </row>
    <row r="1003" spans="1:6" ht="13.5" customHeight="1">
      <c r="A1003" s="31"/>
      <c r="B1003" s="35"/>
      <c r="C1003" s="28"/>
      <c r="D1003" s="59"/>
      <c r="E1003" s="59"/>
      <c r="F1003" s="59"/>
    </row>
    <row r="1004" spans="1:6" ht="13.5" customHeight="1">
      <c r="A1004" s="31"/>
      <c r="B1004" s="35"/>
      <c r="C1004" s="47" t="s">
        <v>67</v>
      </c>
      <c r="D1004" s="58">
        <f>SUM(D1005:D1006)</f>
        <v>264</v>
      </c>
      <c r="E1004" s="58">
        <f>SUM(E1005:E1006)</f>
        <v>0</v>
      </c>
      <c r="F1004" s="58">
        <f>SUM(D1004:E1004)</f>
        <v>264</v>
      </c>
    </row>
    <row r="1005" spans="1:6" ht="13.5" customHeight="1">
      <c r="A1005" s="31"/>
      <c r="B1005" s="35"/>
      <c r="C1005" s="28" t="s">
        <v>69</v>
      </c>
      <c r="D1005" s="59">
        <v>264</v>
      </c>
      <c r="E1005" s="59"/>
      <c r="F1005" s="59">
        <f>SUM(D1005:E1005)</f>
        <v>264</v>
      </c>
    </row>
    <row r="1006" spans="1:6" ht="13.5" customHeight="1">
      <c r="A1006" s="31"/>
      <c r="B1006" s="35"/>
      <c r="C1006" s="28"/>
      <c r="D1006" s="59"/>
      <c r="E1006" s="59"/>
      <c r="F1006" s="59"/>
    </row>
    <row r="1007" spans="1:6" ht="14.25">
      <c r="A1007" s="25" t="s">
        <v>364</v>
      </c>
      <c r="B1007" s="36"/>
      <c r="C1007" s="47" t="s">
        <v>190</v>
      </c>
      <c r="D1007" s="59"/>
      <c r="E1007" s="59"/>
      <c r="F1007" s="59"/>
    </row>
    <row r="1008" spans="1:6" ht="14.25">
      <c r="A1008" s="32"/>
      <c r="B1008" s="35"/>
      <c r="C1008" s="47" t="s">
        <v>66</v>
      </c>
      <c r="D1008" s="58">
        <f>SUM(D1014)</f>
        <v>900</v>
      </c>
      <c r="E1008" s="58">
        <f>SUM(E1014)</f>
        <v>0</v>
      </c>
      <c r="F1008" s="58">
        <f>SUM(D1008:E1008)</f>
        <v>900</v>
      </c>
    </row>
    <row r="1009" spans="1:6" ht="14.25">
      <c r="A1009" s="32"/>
      <c r="B1009" s="35"/>
      <c r="C1009" s="47" t="s">
        <v>67</v>
      </c>
      <c r="D1009" s="58">
        <f>SUM(D1010:D1011)</f>
        <v>900</v>
      </c>
      <c r="E1009" s="58">
        <f>SUM(E1010:E1011)</f>
        <v>0</v>
      </c>
      <c r="F1009" s="58">
        <f>SUM(D1009:E1009)</f>
        <v>900</v>
      </c>
    </row>
    <row r="1010" spans="1:6" ht="15">
      <c r="A1010" s="32"/>
      <c r="B1010" s="35"/>
      <c r="C1010" s="28" t="s">
        <v>62</v>
      </c>
      <c r="D1010" s="59">
        <f>SUM(D1018)</f>
        <v>500</v>
      </c>
      <c r="E1010" s="59">
        <f>SUM(E1018)</f>
        <v>0</v>
      </c>
      <c r="F1010" s="59">
        <f>SUM(D1010:E1010)</f>
        <v>500</v>
      </c>
    </row>
    <row r="1011" spans="1:6" ht="15">
      <c r="A1011" s="32"/>
      <c r="B1011" s="35"/>
      <c r="C1011" s="28" t="s">
        <v>70</v>
      </c>
      <c r="D1011" s="59">
        <f>SUM(D1019)</f>
        <v>400</v>
      </c>
      <c r="E1011" s="59">
        <f>SUM(E1019)</f>
        <v>0</v>
      </c>
      <c r="F1011" s="59">
        <f>SUM(D1011:E1011)</f>
        <v>400</v>
      </c>
    </row>
    <row r="1012" spans="1:6" ht="14.25">
      <c r="A1012" s="38" t="s">
        <v>365</v>
      </c>
      <c r="B1012" s="35"/>
      <c r="C1012" s="47" t="s">
        <v>10</v>
      </c>
      <c r="D1012" s="58">
        <f>SUM(D1017)</f>
        <v>900</v>
      </c>
      <c r="E1012" s="58">
        <f>SUM(E1017)</f>
        <v>0</v>
      </c>
      <c r="F1012" s="58">
        <f>SUM(D1012:E1012)</f>
        <v>900</v>
      </c>
    </row>
    <row r="1013" spans="1:6" ht="15">
      <c r="A1013" s="42" t="s">
        <v>366</v>
      </c>
      <c r="B1013" s="41" t="s">
        <v>158</v>
      </c>
      <c r="C1013" s="27" t="s">
        <v>170</v>
      </c>
      <c r="D1013" s="61"/>
      <c r="E1013" s="61"/>
      <c r="F1013" s="61"/>
    </row>
    <row r="1014" spans="1:6" ht="14.25">
      <c r="A1014" s="31"/>
      <c r="B1014" s="35"/>
      <c r="C1014" s="47" t="s">
        <v>66</v>
      </c>
      <c r="D1014" s="58">
        <f>SUM(D1015)</f>
        <v>900</v>
      </c>
      <c r="E1014" s="58">
        <f>SUM(E1015)</f>
        <v>0</v>
      </c>
      <c r="F1014" s="58">
        <f>SUM(D1014:E1014)</f>
        <v>900</v>
      </c>
    </row>
    <row r="1015" spans="1:6" ht="15">
      <c r="A1015" s="31"/>
      <c r="B1015" s="35"/>
      <c r="C1015" s="28" t="s">
        <v>68</v>
      </c>
      <c r="D1015" s="59">
        <f>SUM(D1017)</f>
        <v>900</v>
      </c>
      <c r="E1015" s="59"/>
      <c r="F1015" s="59">
        <f>SUM(D1015:E1015)</f>
        <v>900</v>
      </c>
    </row>
    <row r="1016" spans="1:6" ht="15">
      <c r="A1016" s="31"/>
      <c r="B1016" s="35"/>
      <c r="C1016" s="28"/>
      <c r="D1016" s="59"/>
      <c r="E1016" s="59"/>
      <c r="F1016" s="59"/>
    </row>
    <row r="1017" spans="1:6" ht="14.25">
      <c r="A1017" s="31"/>
      <c r="B1017" s="35"/>
      <c r="C1017" s="47" t="s">
        <v>67</v>
      </c>
      <c r="D1017" s="58">
        <f>SUM(D1018:D1019)</f>
        <v>900</v>
      </c>
      <c r="E1017" s="58">
        <f>SUM(E1018:E1019)</f>
        <v>0</v>
      </c>
      <c r="F1017" s="58">
        <f>SUM(D1017:E1017)</f>
        <v>900</v>
      </c>
    </row>
    <row r="1018" spans="1:6" ht="15">
      <c r="A1018" s="31"/>
      <c r="B1018" s="35"/>
      <c r="C1018" s="28" t="s">
        <v>69</v>
      </c>
      <c r="D1018" s="59">
        <v>500</v>
      </c>
      <c r="E1018" s="59"/>
      <c r="F1018" s="59">
        <f>SUM(D1018:E1018)</f>
        <v>500</v>
      </c>
    </row>
    <row r="1019" spans="1:6" ht="15">
      <c r="A1019" s="31"/>
      <c r="B1019" s="35"/>
      <c r="C1019" s="28" t="s">
        <v>71</v>
      </c>
      <c r="D1019" s="59">
        <v>400</v>
      </c>
      <c r="E1019" s="59"/>
      <c r="F1019" s="59">
        <f>SUM(D1019:E1019)</f>
        <v>400</v>
      </c>
    </row>
    <row r="1020" spans="1:6" ht="15">
      <c r="A1020" s="31"/>
      <c r="B1020" s="35"/>
      <c r="C1020" s="28"/>
      <c r="D1020" s="59"/>
      <c r="E1020" s="59"/>
      <c r="F1020" s="59"/>
    </row>
    <row r="1021" spans="1:6" ht="14.25">
      <c r="A1021" s="25" t="s">
        <v>367</v>
      </c>
      <c r="B1021" s="36"/>
      <c r="C1021" s="47" t="s">
        <v>189</v>
      </c>
      <c r="D1021" s="59"/>
      <c r="E1021" s="59"/>
      <c r="F1021" s="59"/>
    </row>
    <row r="1022" spans="1:6" ht="14.25">
      <c r="A1022" s="32"/>
      <c r="B1022" s="35"/>
      <c r="C1022" s="47" t="s">
        <v>66</v>
      </c>
      <c r="D1022" s="58">
        <f>SUM(D1027)</f>
        <v>383</v>
      </c>
      <c r="E1022" s="58">
        <f>SUM(E1027)</f>
        <v>0</v>
      </c>
      <c r="F1022" s="58">
        <f>SUM(D1022:E1022)</f>
        <v>383</v>
      </c>
    </row>
    <row r="1023" spans="1:6" ht="14.25">
      <c r="A1023" s="32"/>
      <c r="B1023" s="35"/>
      <c r="C1023" s="47" t="s">
        <v>67</v>
      </c>
      <c r="D1023" s="58">
        <f>SUM(D1024:D1024)</f>
        <v>383</v>
      </c>
      <c r="E1023" s="58">
        <f>SUM(E1024:E1024)</f>
        <v>0</v>
      </c>
      <c r="F1023" s="58">
        <f>SUM(D1023:E1023)</f>
        <v>383</v>
      </c>
    </row>
    <row r="1024" spans="1:6" ht="15">
      <c r="A1024" s="32"/>
      <c r="B1024" s="35"/>
      <c r="C1024" s="28" t="s">
        <v>62</v>
      </c>
      <c r="D1024" s="59">
        <f>SUM(D1031)</f>
        <v>383</v>
      </c>
      <c r="E1024" s="59">
        <f>SUM(E1031)</f>
        <v>0</v>
      </c>
      <c r="F1024" s="59">
        <f>SUM(D1024:E1024)</f>
        <v>383</v>
      </c>
    </row>
    <row r="1025" spans="1:6" ht="14.25">
      <c r="A1025" s="25" t="s">
        <v>368</v>
      </c>
      <c r="B1025" s="35"/>
      <c r="C1025" s="47" t="s">
        <v>10</v>
      </c>
      <c r="D1025" s="58">
        <f>SUM(D1030)</f>
        <v>383</v>
      </c>
      <c r="E1025" s="58">
        <f>SUM(E1030)</f>
        <v>0</v>
      </c>
      <c r="F1025" s="58">
        <f>SUM(D1025:E1025)</f>
        <v>383</v>
      </c>
    </row>
    <row r="1026" spans="1:6" ht="15">
      <c r="A1026" s="42" t="s">
        <v>369</v>
      </c>
      <c r="B1026" s="41" t="s">
        <v>158</v>
      </c>
      <c r="C1026" s="27" t="s">
        <v>170</v>
      </c>
      <c r="D1026" s="61"/>
      <c r="E1026" s="61"/>
      <c r="F1026" s="61"/>
    </row>
    <row r="1027" spans="1:6" ht="14.25">
      <c r="A1027" s="31"/>
      <c r="B1027" s="35"/>
      <c r="C1027" s="47" t="s">
        <v>66</v>
      </c>
      <c r="D1027" s="58">
        <f>SUM(D1028)</f>
        <v>383</v>
      </c>
      <c r="E1027" s="58">
        <f>SUM(E1028)</f>
        <v>0</v>
      </c>
      <c r="F1027" s="58">
        <f>SUM(D1027:E1027)</f>
        <v>383</v>
      </c>
    </row>
    <row r="1028" spans="1:6" ht="15">
      <c r="A1028" s="31"/>
      <c r="B1028" s="35"/>
      <c r="C1028" s="28" t="s">
        <v>68</v>
      </c>
      <c r="D1028" s="59">
        <f>SUM(D1030)</f>
        <v>383</v>
      </c>
      <c r="E1028" s="59"/>
      <c r="F1028" s="59">
        <f>SUM(D1028:E1028)</f>
        <v>383</v>
      </c>
    </row>
    <row r="1029" spans="1:6" ht="15">
      <c r="A1029" s="31"/>
      <c r="B1029" s="35"/>
      <c r="C1029" s="28"/>
      <c r="D1029" s="59"/>
      <c r="E1029" s="59"/>
      <c r="F1029" s="59"/>
    </row>
    <row r="1030" spans="1:6" ht="14.25">
      <c r="A1030" s="31"/>
      <c r="B1030" s="35"/>
      <c r="C1030" s="47" t="s">
        <v>67</v>
      </c>
      <c r="D1030" s="58">
        <f>SUM(D1031:D1031)</f>
        <v>383</v>
      </c>
      <c r="E1030" s="58">
        <f>SUM(E1031:E1031)</f>
        <v>0</v>
      </c>
      <c r="F1030" s="58">
        <f>SUM(D1030:E1030)</f>
        <v>383</v>
      </c>
    </row>
    <row r="1031" spans="1:6" ht="15">
      <c r="A1031" s="31"/>
      <c r="B1031" s="35"/>
      <c r="C1031" s="28" t="s">
        <v>69</v>
      </c>
      <c r="D1031" s="59">
        <v>383</v>
      </c>
      <c r="E1031" s="59"/>
      <c r="F1031" s="59">
        <f>SUM(D1031:E1031)</f>
        <v>383</v>
      </c>
    </row>
    <row r="1032" spans="1:6" ht="15">
      <c r="A1032" s="31"/>
      <c r="B1032" s="35"/>
      <c r="C1032" s="28"/>
      <c r="D1032" s="59"/>
      <c r="E1032" s="59"/>
      <c r="F1032" s="59"/>
    </row>
    <row r="1033" spans="1:6" ht="14.25">
      <c r="A1033" s="25" t="s">
        <v>370</v>
      </c>
      <c r="B1033" s="36"/>
      <c r="C1033" s="47" t="s">
        <v>188</v>
      </c>
      <c r="D1033" s="59"/>
      <c r="E1033" s="59"/>
      <c r="F1033" s="59"/>
    </row>
    <row r="1034" spans="1:6" ht="14.25">
      <c r="A1034" s="32"/>
      <c r="B1034" s="35"/>
      <c r="C1034" s="47" t="s">
        <v>66</v>
      </c>
      <c r="D1034" s="58">
        <f>SUM(D1039)</f>
        <v>90</v>
      </c>
      <c r="E1034" s="58">
        <f>SUM(E1039)</f>
        <v>0</v>
      </c>
      <c r="F1034" s="58">
        <f>SUM(D1034:E1034)</f>
        <v>90</v>
      </c>
    </row>
    <row r="1035" spans="1:6" ht="14.25">
      <c r="A1035" s="32"/>
      <c r="B1035" s="35"/>
      <c r="C1035" s="47" t="s">
        <v>67</v>
      </c>
      <c r="D1035" s="58">
        <f>SUM(D1036:D1036)</f>
        <v>90</v>
      </c>
      <c r="E1035" s="58">
        <f>SUM(E1036:E1036)</f>
        <v>0</v>
      </c>
      <c r="F1035" s="58">
        <f>SUM(D1035:E1035)</f>
        <v>90</v>
      </c>
    </row>
    <row r="1036" spans="1:6" ht="15">
      <c r="A1036" s="32"/>
      <c r="B1036" s="35"/>
      <c r="C1036" s="28" t="s">
        <v>62</v>
      </c>
      <c r="D1036" s="59">
        <f>SUM(D1043)</f>
        <v>90</v>
      </c>
      <c r="E1036" s="59">
        <f>SUM(E1043)</f>
        <v>0</v>
      </c>
      <c r="F1036" s="59">
        <f>SUM(D1036:E1036)</f>
        <v>90</v>
      </c>
    </row>
    <row r="1037" spans="1:6" ht="14.25">
      <c r="A1037" s="25" t="s">
        <v>371</v>
      </c>
      <c r="B1037" s="35"/>
      <c r="C1037" s="47" t="s">
        <v>10</v>
      </c>
      <c r="D1037" s="58">
        <f>SUM(D1042)</f>
        <v>90</v>
      </c>
      <c r="E1037" s="58">
        <f>SUM(E1042,E1062,E1070)</f>
        <v>0</v>
      </c>
      <c r="F1037" s="58">
        <f>SUM(D1037:E1037)</f>
        <v>90</v>
      </c>
    </row>
    <row r="1038" spans="1:6" ht="15">
      <c r="A1038" s="42" t="s">
        <v>372</v>
      </c>
      <c r="B1038" s="41" t="s">
        <v>153</v>
      </c>
      <c r="C1038" s="27" t="s">
        <v>176</v>
      </c>
      <c r="D1038" s="61"/>
      <c r="E1038" s="61"/>
      <c r="F1038" s="61"/>
    </row>
    <row r="1039" spans="1:6" ht="14.25">
      <c r="A1039" s="31"/>
      <c r="B1039" s="35"/>
      <c r="C1039" s="47" t="s">
        <v>66</v>
      </c>
      <c r="D1039" s="58">
        <f>SUM(D1040)</f>
        <v>90</v>
      </c>
      <c r="E1039" s="58">
        <f>SUM(E1040)</f>
        <v>0</v>
      </c>
      <c r="F1039" s="58">
        <f>SUM(D1039:E1039)</f>
        <v>90</v>
      </c>
    </row>
    <row r="1040" spans="1:6" ht="15">
      <c r="A1040" s="31"/>
      <c r="B1040" s="35"/>
      <c r="C1040" s="28" t="s">
        <v>68</v>
      </c>
      <c r="D1040" s="59">
        <f>SUM(D1042)</f>
        <v>90</v>
      </c>
      <c r="E1040" s="59"/>
      <c r="F1040" s="59">
        <f>SUM(D1040:E1040)</f>
        <v>90</v>
      </c>
    </row>
    <row r="1041" spans="1:6" ht="15">
      <c r="A1041" s="31"/>
      <c r="B1041" s="35"/>
      <c r="C1041" s="28"/>
      <c r="D1041" s="59"/>
      <c r="E1041" s="59"/>
      <c r="F1041" s="59"/>
    </row>
    <row r="1042" spans="1:6" ht="14.25">
      <c r="A1042" s="31"/>
      <c r="B1042" s="35"/>
      <c r="C1042" s="47" t="s">
        <v>67</v>
      </c>
      <c r="D1042" s="58">
        <f>SUM(D1043:D1043)</f>
        <v>90</v>
      </c>
      <c r="E1042" s="58">
        <f>SUM(E1043:E1043)</f>
        <v>0</v>
      </c>
      <c r="F1042" s="58">
        <f>SUM(D1042:E1042)</f>
        <v>90</v>
      </c>
    </row>
    <row r="1043" spans="1:6" ht="15">
      <c r="A1043" s="31"/>
      <c r="B1043" s="35"/>
      <c r="C1043" s="28" t="s">
        <v>69</v>
      </c>
      <c r="D1043" s="59">
        <v>90</v>
      </c>
      <c r="E1043" s="59"/>
      <c r="F1043" s="59">
        <f>SUM(D1043:E1043)</f>
        <v>90</v>
      </c>
    </row>
    <row r="1044" spans="1:6" ht="15">
      <c r="A1044" s="31"/>
      <c r="B1044" s="35"/>
      <c r="C1044" s="28"/>
      <c r="D1044" s="59"/>
      <c r="E1044" s="59"/>
      <c r="F1044" s="59"/>
    </row>
    <row r="1045" spans="1:6" ht="14.25">
      <c r="A1045" s="25" t="s">
        <v>373</v>
      </c>
      <c r="B1045" s="36"/>
      <c r="C1045" s="47" t="s">
        <v>405</v>
      </c>
      <c r="D1045" s="59"/>
      <c r="E1045" s="59"/>
      <c r="F1045" s="59"/>
    </row>
    <row r="1046" spans="1:6" ht="14.25">
      <c r="A1046" s="32"/>
      <c r="B1046" s="35"/>
      <c r="C1046" s="47" t="s">
        <v>66</v>
      </c>
      <c r="D1046" s="58">
        <f>SUM(D1051)</f>
        <v>500</v>
      </c>
      <c r="E1046" s="58">
        <f>SUM(E1051)</f>
        <v>0</v>
      </c>
      <c r="F1046" s="58">
        <f>SUM(D1046:E1046)</f>
        <v>500</v>
      </c>
    </row>
    <row r="1047" spans="1:6" ht="14.25">
      <c r="A1047" s="32"/>
      <c r="B1047" s="35"/>
      <c r="C1047" s="47" t="s">
        <v>67</v>
      </c>
      <c r="D1047" s="58">
        <f>SUM(D1048:D1048)</f>
        <v>500</v>
      </c>
      <c r="E1047" s="58">
        <f>SUM(E1048:E1048)</f>
        <v>0</v>
      </c>
      <c r="F1047" s="58">
        <f>SUM(D1047:E1047)</f>
        <v>500</v>
      </c>
    </row>
    <row r="1048" spans="1:6" ht="15">
      <c r="A1048" s="32"/>
      <c r="B1048" s="35"/>
      <c r="C1048" s="28" t="s">
        <v>62</v>
      </c>
      <c r="D1048" s="59">
        <f>SUM(D1055)</f>
        <v>500</v>
      </c>
      <c r="E1048" s="59">
        <f>SUM(E1055)</f>
        <v>0</v>
      </c>
      <c r="F1048" s="59">
        <f>SUM(D1048:E1048)</f>
        <v>500</v>
      </c>
    </row>
    <row r="1049" spans="1:6" ht="14.25">
      <c r="A1049" s="25" t="s">
        <v>374</v>
      </c>
      <c r="B1049" s="35"/>
      <c r="C1049" s="47" t="s">
        <v>12</v>
      </c>
      <c r="D1049" s="58">
        <f>SUM(D1054)</f>
        <v>500</v>
      </c>
      <c r="E1049" s="58">
        <f>SUM(E1054)</f>
        <v>0</v>
      </c>
      <c r="F1049" s="58">
        <f>SUM(D1049:E1049)</f>
        <v>500</v>
      </c>
    </row>
    <row r="1050" spans="1:6" ht="15">
      <c r="A1050" s="42" t="s">
        <v>375</v>
      </c>
      <c r="B1050" s="41" t="s">
        <v>155</v>
      </c>
      <c r="C1050" s="27" t="s">
        <v>156</v>
      </c>
      <c r="D1050" s="61"/>
      <c r="E1050" s="61"/>
      <c r="F1050" s="61"/>
    </row>
    <row r="1051" spans="1:6" ht="14.25">
      <c r="A1051" s="31"/>
      <c r="B1051" s="35"/>
      <c r="C1051" s="47" t="s">
        <v>66</v>
      </c>
      <c r="D1051" s="58">
        <f>SUM(D1052)</f>
        <v>500</v>
      </c>
      <c r="E1051" s="58">
        <f>SUM(E1052)</f>
        <v>0</v>
      </c>
      <c r="F1051" s="58">
        <f>SUM(D1051:E1051)</f>
        <v>500</v>
      </c>
    </row>
    <row r="1052" spans="1:6" ht="15">
      <c r="A1052" s="31"/>
      <c r="B1052" s="35"/>
      <c r="C1052" s="28" t="s">
        <v>68</v>
      </c>
      <c r="D1052" s="59">
        <f>D1054</f>
        <v>500</v>
      </c>
      <c r="E1052" s="59"/>
      <c r="F1052" s="59">
        <f>SUM(D1052:E1052)</f>
        <v>500</v>
      </c>
    </row>
    <row r="1053" spans="1:6" ht="15">
      <c r="A1053" s="31"/>
      <c r="B1053" s="35"/>
      <c r="C1053" s="28"/>
      <c r="D1053" s="59"/>
      <c r="E1053" s="59"/>
      <c r="F1053" s="59"/>
    </row>
    <row r="1054" spans="1:6" ht="14.25">
      <c r="A1054" s="31"/>
      <c r="B1054" s="35"/>
      <c r="C1054" s="47" t="s">
        <v>67</v>
      </c>
      <c r="D1054" s="58">
        <f>SUM(D1055:D1055)</f>
        <v>500</v>
      </c>
      <c r="E1054" s="58">
        <f>SUM(E1055:E1055)</f>
        <v>0</v>
      </c>
      <c r="F1054" s="58">
        <f>SUM(D1054:E1054)</f>
        <v>500</v>
      </c>
    </row>
    <row r="1055" spans="1:6" ht="15">
      <c r="A1055" s="31"/>
      <c r="B1055" s="35"/>
      <c r="C1055" s="28" t="s">
        <v>69</v>
      </c>
      <c r="D1055" s="59">
        <v>500</v>
      </c>
      <c r="E1055" s="59"/>
      <c r="F1055" s="59">
        <f>SUM(D1055:E1055)</f>
        <v>500</v>
      </c>
    </row>
    <row r="1056" spans="1:6" ht="15">
      <c r="A1056" s="31"/>
      <c r="B1056" s="35"/>
      <c r="C1056" s="28"/>
      <c r="D1056" s="59"/>
      <c r="E1056" s="59"/>
      <c r="F1056" s="59"/>
    </row>
    <row r="1057" spans="1:6" ht="15">
      <c r="A1057" s="31"/>
      <c r="B1057" s="35"/>
      <c r="C1057" s="28"/>
      <c r="D1057" s="59"/>
      <c r="E1057" s="59"/>
      <c r="F1057" s="59"/>
    </row>
    <row r="1058" spans="1:6" ht="14.25">
      <c r="A1058" s="25" t="s">
        <v>727</v>
      </c>
      <c r="B1058" s="36"/>
      <c r="C1058" s="47" t="s">
        <v>187</v>
      </c>
      <c r="D1058" s="59"/>
      <c r="E1058" s="59"/>
      <c r="F1058" s="59"/>
    </row>
    <row r="1059" spans="1:6" ht="14.25">
      <c r="A1059" s="32"/>
      <c r="B1059" s="35"/>
      <c r="C1059" s="47" t="s">
        <v>66</v>
      </c>
      <c r="D1059" s="58">
        <f>SUM(D1065)</f>
        <v>2266</v>
      </c>
      <c r="E1059" s="58">
        <f>SUM(E1065)</f>
        <v>0</v>
      </c>
      <c r="F1059" s="58">
        <f>SUM(D1059:E1059)</f>
        <v>2266</v>
      </c>
    </row>
    <row r="1060" spans="1:6" ht="14.25">
      <c r="A1060" s="32"/>
      <c r="B1060" s="35"/>
      <c r="C1060" s="47" t="s">
        <v>67</v>
      </c>
      <c r="D1060" s="58">
        <f>SUM(D1061:D1062)</f>
        <v>2266</v>
      </c>
      <c r="E1060" s="58">
        <f>SUM(E1061:E1062)</f>
        <v>0</v>
      </c>
      <c r="F1060" s="58">
        <f>SUM(D1060:E1060)</f>
        <v>2266</v>
      </c>
    </row>
    <row r="1061" spans="1:6" ht="15">
      <c r="A1061" s="32"/>
      <c r="B1061" s="35"/>
      <c r="C1061" s="28" t="s">
        <v>62</v>
      </c>
      <c r="D1061" s="59">
        <f>SUM(D1069)</f>
        <v>1800</v>
      </c>
      <c r="E1061" s="59">
        <f>SUM(E1069)</f>
        <v>0</v>
      </c>
      <c r="F1061" s="59">
        <f>SUM(D1061:E1061)</f>
        <v>1800</v>
      </c>
    </row>
    <row r="1062" spans="1:6" ht="15">
      <c r="A1062" s="32"/>
      <c r="B1062" s="35"/>
      <c r="C1062" s="28" t="s">
        <v>70</v>
      </c>
      <c r="D1062" s="59">
        <f>SUM(D1070)</f>
        <v>466</v>
      </c>
      <c r="E1062" s="59">
        <f>SUM(E1070)</f>
        <v>0</v>
      </c>
      <c r="F1062" s="59">
        <f>SUM(D1062:E1062)</f>
        <v>466</v>
      </c>
    </row>
    <row r="1063" spans="1:6" ht="14.25">
      <c r="A1063" s="25" t="s">
        <v>728</v>
      </c>
      <c r="B1063" s="35"/>
      <c r="C1063" s="47" t="s">
        <v>536</v>
      </c>
      <c r="D1063" s="58">
        <f>SUM(D1068)</f>
        <v>2266</v>
      </c>
      <c r="E1063" s="58">
        <f>SUM(E1068)</f>
        <v>0</v>
      </c>
      <c r="F1063" s="58">
        <f>SUM(D1063:E1063)</f>
        <v>2266</v>
      </c>
    </row>
    <row r="1064" spans="1:6" ht="15">
      <c r="A1064" s="42" t="s">
        <v>729</v>
      </c>
      <c r="B1064" s="41" t="s">
        <v>148</v>
      </c>
      <c r="C1064" s="27" t="s">
        <v>149</v>
      </c>
      <c r="D1064" s="61"/>
      <c r="E1064" s="61"/>
      <c r="F1064" s="61"/>
    </row>
    <row r="1065" spans="1:6" ht="14.25">
      <c r="A1065" s="31"/>
      <c r="B1065" s="35"/>
      <c r="C1065" s="47" t="s">
        <v>66</v>
      </c>
      <c r="D1065" s="58">
        <f>SUM(D1066)</f>
        <v>2266</v>
      </c>
      <c r="E1065" s="58">
        <f>SUM(E1066)</f>
        <v>0</v>
      </c>
      <c r="F1065" s="58">
        <f>SUM(D1065:E1065)</f>
        <v>2266</v>
      </c>
    </row>
    <row r="1066" spans="1:6" ht="15">
      <c r="A1066" s="31"/>
      <c r="B1066" s="35"/>
      <c r="C1066" s="28" t="s">
        <v>68</v>
      </c>
      <c r="D1066" s="59">
        <f>SUM(D1068)</f>
        <v>2266</v>
      </c>
      <c r="E1066" s="59"/>
      <c r="F1066" s="59">
        <f>SUM(D1066:E1066)</f>
        <v>2266</v>
      </c>
    </row>
    <row r="1067" spans="1:6" ht="15">
      <c r="A1067" s="31"/>
      <c r="B1067" s="35"/>
      <c r="C1067" s="28"/>
      <c r="D1067" s="59"/>
      <c r="E1067" s="59"/>
      <c r="F1067" s="59"/>
    </row>
    <row r="1068" spans="1:6" ht="14.25">
      <c r="A1068" s="31"/>
      <c r="B1068" s="35"/>
      <c r="C1068" s="47" t="s">
        <v>67</v>
      </c>
      <c r="D1068" s="58">
        <f>SUM(D1069:D1070)</f>
        <v>2266</v>
      </c>
      <c r="E1068" s="58">
        <f>SUM(E1069:E1070)</f>
        <v>0</v>
      </c>
      <c r="F1068" s="58">
        <f>SUM(D1068:E1068)</f>
        <v>2266</v>
      </c>
    </row>
    <row r="1069" spans="1:6" ht="15">
      <c r="A1069" s="31"/>
      <c r="B1069" s="35"/>
      <c r="C1069" s="28" t="s">
        <v>69</v>
      </c>
      <c r="D1069" s="59">
        <v>1800</v>
      </c>
      <c r="E1069" s="59"/>
      <c r="F1069" s="59">
        <f>SUM(D1069:E1069)</f>
        <v>1800</v>
      </c>
    </row>
    <row r="1070" spans="1:6" ht="15">
      <c r="A1070" s="31"/>
      <c r="B1070" s="35"/>
      <c r="C1070" s="28" t="s">
        <v>71</v>
      </c>
      <c r="D1070" s="59">
        <v>466</v>
      </c>
      <c r="E1070" s="59"/>
      <c r="F1070" s="59">
        <f>SUM(D1070:E1070)</f>
        <v>466</v>
      </c>
    </row>
    <row r="1071" spans="1:6" ht="15">
      <c r="A1071" s="31"/>
      <c r="B1071" s="35"/>
      <c r="C1071" s="28"/>
      <c r="D1071" s="59"/>
      <c r="E1071" s="59"/>
      <c r="F1071" s="59"/>
    </row>
    <row r="1072" spans="1:6" ht="14.25">
      <c r="A1072" s="25" t="s">
        <v>377</v>
      </c>
      <c r="B1072" s="36"/>
      <c r="C1072" s="47" t="s">
        <v>376</v>
      </c>
      <c r="D1072" s="59"/>
      <c r="E1072" s="59"/>
      <c r="F1072" s="59"/>
    </row>
    <row r="1073" spans="1:6" ht="14.25">
      <c r="A1073" s="32"/>
      <c r="B1073" s="35"/>
      <c r="C1073" s="47" t="s">
        <v>66</v>
      </c>
      <c r="D1073" s="58">
        <f>SUM(D1078)</f>
        <v>1700</v>
      </c>
      <c r="E1073" s="58">
        <f>SUM(E1078)</f>
        <v>0</v>
      </c>
      <c r="F1073" s="58">
        <f>SUM(D1073:E1073)</f>
        <v>1700</v>
      </c>
    </row>
    <row r="1074" spans="1:6" ht="14.25">
      <c r="A1074" s="32"/>
      <c r="B1074" s="35"/>
      <c r="C1074" s="47" t="s">
        <v>67</v>
      </c>
      <c r="D1074" s="58">
        <f>SUM(D1075:D1075)</f>
        <v>1700</v>
      </c>
      <c r="E1074" s="58">
        <f>SUM(E1075:E1075)</f>
        <v>0</v>
      </c>
      <c r="F1074" s="58">
        <f>SUM(D1074:E1074)</f>
        <v>1700</v>
      </c>
    </row>
    <row r="1075" spans="1:6" ht="15">
      <c r="A1075" s="32"/>
      <c r="B1075" s="35"/>
      <c r="C1075" s="28" t="s">
        <v>62</v>
      </c>
      <c r="D1075" s="59">
        <f>SUM(D1082)</f>
        <v>1700</v>
      </c>
      <c r="E1075" s="59">
        <f>SUM(E1082)</f>
        <v>0</v>
      </c>
      <c r="F1075" s="59">
        <f>SUM(D1075:E1075)</f>
        <v>1700</v>
      </c>
    </row>
    <row r="1076" spans="1:6" ht="14.25">
      <c r="A1076" s="25" t="s">
        <v>378</v>
      </c>
      <c r="B1076" s="35"/>
      <c r="C1076" s="47" t="s">
        <v>536</v>
      </c>
      <c r="D1076" s="58">
        <f>SUM(D1081)</f>
        <v>1700</v>
      </c>
      <c r="E1076" s="58">
        <f>SUM(E1081)</f>
        <v>0</v>
      </c>
      <c r="F1076" s="58">
        <f>SUM(D1076:E1076)</f>
        <v>1700</v>
      </c>
    </row>
    <row r="1077" spans="1:6" ht="15">
      <c r="A1077" s="42" t="s">
        <v>379</v>
      </c>
      <c r="B1077" s="41" t="s">
        <v>148</v>
      </c>
      <c r="C1077" s="27" t="s">
        <v>149</v>
      </c>
      <c r="D1077" s="61"/>
      <c r="E1077" s="61"/>
      <c r="F1077" s="61"/>
    </row>
    <row r="1078" spans="1:6" ht="14.25">
      <c r="A1078" s="31"/>
      <c r="B1078" s="35"/>
      <c r="C1078" s="47" t="s">
        <v>66</v>
      </c>
      <c r="D1078" s="58">
        <f>SUM(D1079)</f>
        <v>1700</v>
      </c>
      <c r="E1078" s="58">
        <f>SUM(E1079)</f>
        <v>0</v>
      </c>
      <c r="F1078" s="58">
        <f>SUM(D1078:E1078)</f>
        <v>1700</v>
      </c>
    </row>
    <row r="1079" spans="1:6" ht="15">
      <c r="A1079" s="31"/>
      <c r="B1079" s="35"/>
      <c r="C1079" s="28" t="s">
        <v>68</v>
      </c>
      <c r="D1079" s="59">
        <f>SUM(D1081)</f>
        <v>1700</v>
      </c>
      <c r="E1079" s="59"/>
      <c r="F1079" s="59">
        <f>SUM(D1079:E1079)</f>
        <v>1700</v>
      </c>
    </row>
    <row r="1080" spans="1:6" ht="15">
      <c r="A1080" s="31"/>
      <c r="B1080" s="35"/>
      <c r="C1080" s="28"/>
      <c r="D1080" s="59"/>
      <c r="E1080" s="59"/>
      <c r="F1080" s="59"/>
    </row>
    <row r="1081" spans="1:6" ht="14.25">
      <c r="A1081" s="31"/>
      <c r="B1081" s="35"/>
      <c r="C1081" s="47" t="s">
        <v>67</v>
      </c>
      <c r="D1081" s="58">
        <f>SUM(D1082:D1082)</f>
        <v>1700</v>
      </c>
      <c r="E1081" s="58">
        <f>SUM(E1082:E1082)</f>
        <v>0</v>
      </c>
      <c r="F1081" s="58">
        <f>SUM(D1081:E1081)</f>
        <v>1700</v>
      </c>
    </row>
    <row r="1082" spans="1:6" ht="15">
      <c r="A1082" s="31"/>
      <c r="B1082" s="35"/>
      <c r="C1082" s="28" t="s">
        <v>69</v>
      </c>
      <c r="D1082" s="59">
        <v>1700</v>
      </c>
      <c r="E1082" s="59"/>
      <c r="F1082" s="59">
        <f>SUM(D1082:E1082)</f>
        <v>1700</v>
      </c>
    </row>
    <row r="1083" spans="1:6" ht="15.75" customHeight="1">
      <c r="A1083" s="31"/>
      <c r="B1083" s="35"/>
      <c r="C1083" s="28"/>
      <c r="D1083" s="59"/>
      <c r="E1083" s="59"/>
      <c r="F1083" s="59"/>
    </row>
    <row r="1084" spans="1:6" ht="14.25">
      <c r="A1084" s="25" t="s">
        <v>380</v>
      </c>
      <c r="B1084" s="36"/>
      <c r="C1084" s="47" t="s">
        <v>458</v>
      </c>
      <c r="D1084" s="59"/>
      <c r="E1084" s="59"/>
      <c r="F1084" s="59"/>
    </row>
    <row r="1085" spans="1:6" ht="14.25">
      <c r="A1085" s="32"/>
      <c r="B1085" s="35"/>
      <c r="C1085" s="47" t="s">
        <v>66</v>
      </c>
      <c r="D1085" s="58">
        <f>SUM(D1090)</f>
        <v>1440</v>
      </c>
      <c r="E1085" s="58">
        <f>SUM(E1090)</f>
        <v>0</v>
      </c>
      <c r="F1085" s="58">
        <f>SUM(D1085:E1085)</f>
        <v>1440</v>
      </c>
    </row>
    <row r="1086" spans="1:6" ht="14.25">
      <c r="A1086" s="32"/>
      <c r="B1086" s="35"/>
      <c r="C1086" s="47" t="s">
        <v>67</v>
      </c>
      <c r="D1086" s="58">
        <f>SUM(D1087:D1087)</f>
        <v>1440</v>
      </c>
      <c r="E1086" s="58">
        <f>SUM(E1087:E1087)</f>
        <v>0</v>
      </c>
      <c r="F1086" s="58">
        <f>SUM(D1086:E1086)</f>
        <v>1440</v>
      </c>
    </row>
    <row r="1087" spans="1:6" ht="15">
      <c r="A1087" s="32"/>
      <c r="B1087" s="35"/>
      <c r="C1087" s="28" t="s">
        <v>62</v>
      </c>
      <c r="D1087" s="59">
        <f>SUM(D1094)</f>
        <v>1440</v>
      </c>
      <c r="E1087" s="59">
        <f>SUM(E1094)</f>
        <v>0</v>
      </c>
      <c r="F1087" s="59">
        <f>SUM(D1087:E1087)</f>
        <v>1440</v>
      </c>
    </row>
    <row r="1088" spans="1:6" ht="14.25">
      <c r="A1088" s="25" t="s">
        <v>381</v>
      </c>
      <c r="B1088" s="35"/>
      <c r="C1088" s="47" t="s">
        <v>536</v>
      </c>
      <c r="D1088" s="58">
        <f>SUM(D1093)</f>
        <v>1440</v>
      </c>
      <c r="E1088" s="58">
        <f>SUM(E1093)</f>
        <v>0</v>
      </c>
      <c r="F1088" s="58">
        <f>SUM(D1088:E1088)</f>
        <v>1440</v>
      </c>
    </row>
    <row r="1089" spans="1:6" ht="15">
      <c r="A1089" s="42" t="s">
        <v>382</v>
      </c>
      <c r="B1089" s="41" t="s">
        <v>459</v>
      </c>
      <c r="C1089" s="27" t="s">
        <v>460</v>
      </c>
      <c r="D1089" s="61"/>
      <c r="E1089" s="61"/>
      <c r="F1089" s="61"/>
    </row>
    <row r="1090" spans="1:6" ht="14.25">
      <c r="A1090" s="31"/>
      <c r="B1090" s="35"/>
      <c r="C1090" s="47" t="s">
        <v>66</v>
      </c>
      <c r="D1090" s="58">
        <f>SUM(D1091)</f>
        <v>1440</v>
      </c>
      <c r="E1090" s="58">
        <f>SUM(E1091)</f>
        <v>0</v>
      </c>
      <c r="F1090" s="58">
        <f>SUM(D1090:E1090)</f>
        <v>1440</v>
      </c>
    </row>
    <row r="1091" spans="1:6" ht="15">
      <c r="A1091" s="31"/>
      <c r="B1091" s="35"/>
      <c r="C1091" s="28" t="s">
        <v>68</v>
      </c>
      <c r="D1091" s="59">
        <f>SUM(D1093)</f>
        <v>1440</v>
      </c>
      <c r="E1091" s="59"/>
      <c r="F1091" s="59">
        <f>SUM(D1091:E1091)</f>
        <v>1440</v>
      </c>
    </row>
    <row r="1092" spans="1:6" ht="15">
      <c r="A1092" s="31"/>
      <c r="B1092" s="35"/>
      <c r="C1092" s="28"/>
      <c r="D1092" s="59"/>
      <c r="E1092" s="59"/>
      <c r="F1092" s="59"/>
    </row>
    <row r="1093" spans="1:6" ht="14.25">
      <c r="A1093" s="31"/>
      <c r="B1093" s="35"/>
      <c r="C1093" s="47" t="s">
        <v>67</v>
      </c>
      <c r="D1093" s="58">
        <f>SUM(D1094:D1094)</f>
        <v>1440</v>
      </c>
      <c r="E1093" s="58">
        <f>SUM(E1094:E1094)</f>
        <v>0</v>
      </c>
      <c r="F1093" s="58">
        <f>SUM(D1093:E1093)</f>
        <v>1440</v>
      </c>
    </row>
    <row r="1094" spans="1:6" ht="15">
      <c r="A1094" s="31"/>
      <c r="B1094" s="35"/>
      <c r="C1094" s="28" t="s">
        <v>69</v>
      </c>
      <c r="D1094" s="59">
        <v>1440</v>
      </c>
      <c r="E1094" s="59"/>
      <c r="F1094" s="59">
        <f>SUM(D1094:E1094)</f>
        <v>1440</v>
      </c>
    </row>
    <row r="1095" spans="1:6" ht="15">
      <c r="A1095" s="31"/>
      <c r="B1095" s="35"/>
      <c r="C1095" s="28"/>
      <c r="D1095" s="59"/>
      <c r="E1095" s="59"/>
      <c r="F1095" s="59"/>
    </row>
    <row r="1096" spans="1:6" ht="14.25">
      <c r="A1096" s="25" t="s">
        <v>383</v>
      </c>
      <c r="B1096" s="36"/>
      <c r="C1096" s="47" t="s">
        <v>560</v>
      </c>
      <c r="D1096" s="59"/>
      <c r="E1096" s="59"/>
      <c r="F1096" s="59"/>
    </row>
    <row r="1097" spans="1:6" ht="14.25">
      <c r="A1097" s="32"/>
      <c r="B1097" s="35"/>
      <c r="C1097" s="47" t="s">
        <v>66</v>
      </c>
      <c r="D1097" s="58">
        <f>SUM(D1102)</f>
        <v>480</v>
      </c>
      <c r="E1097" s="58">
        <f>SUM(E1102)</f>
        <v>0</v>
      </c>
      <c r="F1097" s="58">
        <f>SUM(D1097:E1097)</f>
        <v>480</v>
      </c>
    </row>
    <row r="1098" spans="1:6" ht="14.25">
      <c r="A1098" s="32"/>
      <c r="B1098" s="35"/>
      <c r="C1098" s="47" t="s">
        <v>67</v>
      </c>
      <c r="D1098" s="58">
        <f>SUM(D1099:D1099)</f>
        <v>480</v>
      </c>
      <c r="E1098" s="58">
        <f>SUM(E1099:E1099)</f>
        <v>0</v>
      </c>
      <c r="F1098" s="58">
        <f>SUM(D1098:E1098)</f>
        <v>480</v>
      </c>
    </row>
    <row r="1099" spans="1:6" ht="15">
      <c r="A1099" s="32"/>
      <c r="B1099" s="35"/>
      <c r="C1099" s="28" t="s">
        <v>62</v>
      </c>
      <c r="D1099" s="59">
        <f>SUM(D1106)</f>
        <v>480</v>
      </c>
      <c r="E1099" s="59">
        <f>SUM(E1106)</f>
        <v>0</v>
      </c>
      <c r="F1099" s="59">
        <f>SUM(D1099:E1099)</f>
        <v>480</v>
      </c>
    </row>
    <row r="1100" spans="1:6" ht="14.25">
      <c r="A1100" s="25" t="s">
        <v>384</v>
      </c>
      <c r="B1100" s="35"/>
      <c r="C1100" s="47" t="s">
        <v>536</v>
      </c>
      <c r="D1100" s="58">
        <f>SUM(D1105)</f>
        <v>480</v>
      </c>
      <c r="E1100" s="58">
        <f>SUM(E1105)</f>
        <v>0</v>
      </c>
      <c r="F1100" s="58">
        <f>SUM(D1100:E1100)</f>
        <v>480</v>
      </c>
    </row>
    <row r="1101" spans="1:6" ht="15">
      <c r="A1101" s="42" t="s">
        <v>385</v>
      </c>
      <c r="B1101" s="41" t="s">
        <v>561</v>
      </c>
      <c r="C1101" s="27" t="s">
        <v>562</v>
      </c>
      <c r="D1101" s="61"/>
      <c r="E1101" s="61"/>
      <c r="F1101" s="61"/>
    </row>
    <row r="1102" spans="1:6" ht="14.25">
      <c r="A1102" s="31"/>
      <c r="B1102" s="35"/>
      <c r="C1102" s="47" t="s">
        <v>66</v>
      </c>
      <c r="D1102" s="58">
        <f>SUM(D1103)</f>
        <v>480</v>
      </c>
      <c r="E1102" s="58">
        <f>SUM(E1103)</f>
        <v>0</v>
      </c>
      <c r="F1102" s="58">
        <f>SUM(D1102:E1102)</f>
        <v>480</v>
      </c>
    </row>
    <row r="1103" spans="1:6" ht="15">
      <c r="A1103" s="31"/>
      <c r="B1103" s="35"/>
      <c r="C1103" s="28" t="s">
        <v>68</v>
      </c>
      <c r="D1103" s="59">
        <f>SUM(D1105)</f>
        <v>480</v>
      </c>
      <c r="E1103" s="59"/>
      <c r="F1103" s="59">
        <f>SUM(D1103:E1103)</f>
        <v>480</v>
      </c>
    </row>
    <row r="1104" spans="1:6" ht="15">
      <c r="A1104" s="31"/>
      <c r="B1104" s="35"/>
      <c r="C1104" s="28"/>
      <c r="D1104" s="59"/>
      <c r="E1104" s="59"/>
      <c r="F1104" s="59"/>
    </row>
    <row r="1105" spans="1:6" ht="14.25">
      <c r="A1105" s="31"/>
      <c r="B1105" s="35"/>
      <c r="C1105" s="47" t="s">
        <v>67</v>
      </c>
      <c r="D1105" s="58">
        <f>SUM(D1106:D1106)</f>
        <v>480</v>
      </c>
      <c r="E1105" s="58">
        <f>SUM(E1106:E1106)</f>
        <v>0</v>
      </c>
      <c r="F1105" s="58">
        <f>SUM(D1105:E1105)</f>
        <v>480</v>
      </c>
    </row>
    <row r="1106" spans="1:6" ht="15">
      <c r="A1106" s="31"/>
      <c r="B1106" s="35"/>
      <c r="C1106" s="28" t="s">
        <v>69</v>
      </c>
      <c r="D1106" s="59">
        <v>480</v>
      </c>
      <c r="E1106" s="59"/>
      <c r="F1106" s="59">
        <f>SUM(D1106:E1106)</f>
        <v>480</v>
      </c>
    </row>
    <row r="1107" spans="1:6" ht="15">
      <c r="A1107" s="31"/>
      <c r="B1107" s="35"/>
      <c r="C1107" s="28"/>
      <c r="D1107" s="59"/>
      <c r="E1107" s="59"/>
      <c r="F1107" s="59"/>
    </row>
    <row r="1108" spans="1:6" ht="14.25">
      <c r="A1108" s="25" t="s">
        <v>387</v>
      </c>
      <c r="B1108" s="36"/>
      <c r="C1108" s="47" t="s">
        <v>193</v>
      </c>
      <c r="D1108" s="59"/>
      <c r="E1108" s="59"/>
      <c r="F1108" s="59"/>
    </row>
    <row r="1109" spans="1:6" ht="14.25">
      <c r="A1109" s="32"/>
      <c r="B1109" s="35"/>
      <c r="C1109" s="47" t="s">
        <v>66</v>
      </c>
      <c r="D1109" s="58">
        <f>SUM(D1115)</f>
        <v>1773</v>
      </c>
      <c r="E1109" s="58">
        <f>SUM(E1115)</f>
        <v>0</v>
      </c>
      <c r="F1109" s="58">
        <f>SUM(D1109:E1109)</f>
        <v>1773</v>
      </c>
    </row>
    <row r="1110" spans="1:6" ht="14.25">
      <c r="A1110" s="32"/>
      <c r="B1110" s="35"/>
      <c r="C1110" s="47" t="s">
        <v>67</v>
      </c>
      <c r="D1110" s="58">
        <f>SUM(D1111:D1112)</f>
        <v>1773</v>
      </c>
      <c r="E1110" s="58">
        <f>SUM(E1112:E1112)</f>
        <v>0</v>
      </c>
      <c r="F1110" s="58">
        <f>SUM(D1110:E1110)</f>
        <v>1773</v>
      </c>
    </row>
    <row r="1111" spans="1:6" ht="15">
      <c r="A1111" s="32"/>
      <c r="B1111" s="35"/>
      <c r="C1111" s="28" t="s">
        <v>386</v>
      </c>
      <c r="D1111" s="59">
        <f>SUM(D1119)</f>
        <v>260</v>
      </c>
      <c r="E1111" s="59"/>
      <c r="F1111" s="59">
        <f>SUM(D1111:E1111)</f>
        <v>260</v>
      </c>
    </row>
    <row r="1112" spans="1:6" ht="15">
      <c r="A1112" s="32"/>
      <c r="B1112" s="35"/>
      <c r="C1112" s="28" t="s">
        <v>70</v>
      </c>
      <c r="D1112" s="59">
        <f>SUM(D1120)</f>
        <v>1513</v>
      </c>
      <c r="E1112" s="59">
        <f>SUM(E1120)</f>
        <v>0</v>
      </c>
      <c r="F1112" s="59">
        <f>SUM(D1112:E1112)</f>
        <v>1513</v>
      </c>
    </row>
    <row r="1113" spans="1:6" ht="14.25">
      <c r="A1113" s="25" t="s">
        <v>388</v>
      </c>
      <c r="B1113" s="35"/>
      <c r="C1113" s="47" t="s">
        <v>536</v>
      </c>
      <c r="D1113" s="58">
        <f>SUM(D1118)</f>
        <v>1773</v>
      </c>
      <c r="E1113" s="58">
        <f>SUM(E1118)</f>
        <v>0</v>
      </c>
      <c r="F1113" s="58">
        <f>SUM(D1113:E1113)</f>
        <v>1773</v>
      </c>
    </row>
    <row r="1114" spans="1:6" ht="15">
      <c r="A1114" s="42" t="s">
        <v>389</v>
      </c>
      <c r="B1114" s="41" t="s">
        <v>161</v>
      </c>
      <c r="C1114" s="27" t="s">
        <v>162</v>
      </c>
      <c r="D1114" s="61"/>
      <c r="E1114" s="61"/>
      <c r="F1114" s="61"/>
    </row>
    <row r="1115" spans="1:6" ht="14.25">
      <c r="A1115" s="31"/>
      <c r="B1115" s="35"/>
      <c r="C1115" s="47" t="s">
        <v>66</v>
      </c>
      <c r="D1115" s="58">
        <f>SUM(D1116)</f>
        <v>1773</v>
      </c>
      <c r="E1115" s="58">
        <f>SUM(E1116)</f>
        <v>0</v>
      </c>
      <c r="F1115" s="58">
        <f>SUM(D1115:E1115)</f>
        <v>1773</v>
      </c>
    </row>
    <row r="1116" spans="1:6" ht="15">
      <c r="A1116" s="31"/>
      <c r="B1116" s="35"/>
      <c r="C1116" s="28" t="s">
        <v>68</v>
      </c>
      <c r="D1116" s="59">
        <f>SUM(D1118)</f>
        <v>1773</v>
      </c>
      <c r="E1116" s="59"/>
      <c r="F1116" s="59">
        <f>SUM(D1116:E1116)</f>
        <v>1773</v>
      </c>
    </row>
    <row r="1117" spans="1:6" ht="12" customHeight="1">
      <c r="A1117" s="31"/>
      <c r="B1117" s="35"/>
      <c r="C1117" s="28"/>
      <c r="D1117" s="59"/>
      <c r="E1117" s="59"/>
      <c r="F1117" s="59"/>
    </row>
    <row r="1118" spans="1:6" ht="14.25">
      <c r="A1118" s="31"/>
      <c r="B1118" s="35"/>
      <c r="C1118" s="47" t="s">
        <v>67</v>
      </c>
      <c r="D1118" s="58">
        <f>SUM(D1119:D1120)</f>
        <v>1773</v>
      </c>
      <c r="E1118" s="58">
        <f>SUM(E1120:E1120)</f>
        <v>0</v>
      </c>
      <c r="F1118" s="58">
        <f>SUM(D1118:E1118)</f>
        <v>1773</v>
      </c>
    </row>
    <row r="1119" spans="1:6" ht="15">
      <c r="A1119" s="31"/>
      <c r="B1119" s="35"/>
      <c r="C1119" s="28" t="s">
        <v>69</v>
      </c>
      <c r="D1119" s="59">
        <v>260</v>
      </c>
      <c r="E1119" s="59"/>
      <c r="F1119" s="59">
        <f>SUM(D1119:E1119)</f>
        <v>260</v>
      </c>
    </row>
    <row r="1120" spans="1:6" ht="15">
      <c r="A1120" s="31"/>
      <c r="B1120" s="35"/>
      <c r="C1120" s="28" t="s">
        <v>71</v>
      </c>
      <c r="D1120" s="59">
        <v>1513</v>
      </c>
      <c r="E1120" s="59"/>
      <c r="F1120" s="59">
        <f>SUM(D1120:E1120)</f>
        <v>1513</v>
      </c>
    </row>
    <row r="1121" spans="1:6" ht="15">
      <c r="A1121" s="31"/>
      <c r="B1121" s="35"/>
      <c r="C1121" s="28"/>
      <c r="D1121" s="59"/>
      <c r="E1121" s="59"/>
      <c r="F1121" s="59"/>
    </row>
    <row r="1122" spans="1:6" ht="14.25">
      <c r="A1122" s="25" t="s">
        <v>390</v>
      </c>
      <c r="B1122" s="36"/>
      <c r="C1122" s="47" t="s">
        <v>521</v>
      </c>
      <c r="D1122" s="59"/>
      <c r="E1122" s="59"/>
      <c r="F1122" s="59"/>
    </row>
    <row r="1123" spans="1:6" ht="14.25">
      <c r="A1123" s="32"/>
      <c r="B1123" s="35"/>
      <c r="C1123" s="47" t="s">
        <v>66</v>
      </c>
      <c r="D1123" s="58">
        <f>SUM(D1128)</f>
        <v>2000</v>
      </c>
      <c r="E1123" s="58">
        <f>SUM(E1128)</f>
        <v>0</v>
      </c>
      <c r="F1123" s="58">
        <f>SUM(D1123:E1123)</f>
        <v>2000</v>
      </c>
    </row>
    <row r="1124" spans="1:6" ht="14.25">
      <c r="A1124" s="32"/>
      <c r="B1124" s="35"/>
      <c r="C1124" s="47" t="s">
        <v>67</v>
      </c>
      <c r="D1124" s="58">
        <f>SUM(D1125:D1125)</f>
        <v>2000</v>
      </c>
      <c r="E1124" s="58">
        <f>SUM(E1125:E1125)</f>
        <v>0</v>
      </c>
      <c r="F1124" s="58">
        <f>SUM(D1124:E1124)</f>
        <v>2000</v>
      </c>
    </row>
    <row r="1125" spans="1:6" ht="15">
      <c r="A1125" s="32"/>
      <c r="B1125" s="35"/>
      <c r="C1125" s="28" t="s">
        <v>522</v>
      </c>
      <c r="D1125" s="59">
        <f>SUM(D1132)</f>
        <v>2000</v>
      </c>
      <c r="E1125" s="59">
        <f>SUM(E1132)</f>
        <v>0</v>
      </c>
      <c r="F1125" s="59">
        <f>SUM(D1125:E1125)</f>
        <v>2000</v>
      </c>
    </row>
    <row r="1126" spans="1:6" ht="14.25">
      <c r="A1126" s="25" t="s">
        <v>391</v>
      </c>
      <c r="B1126" s="35"/>
      <c r="C1126" s="47" t="s">
        <v>536</v>
      </c>
      <c r="D1126" s="58">
        <f>SUM(D1131)</f>
        <v>2000</v>
      </c>
      <c r="E1126" s="58">
        <f>SUM(E1131)</f>
        <v>0</v>
      </c>
      <c r="F1126" s="58">
        <f>SUM(D1126:E1126)</f>
        <v>2000</v>
      </c>
    </row>
    <row r="1127" spans="1:6" ht="15">
      <c r="A1127" s="42" t="s">
        <v>392</v>
      </c>
      <c r="B1127" s="41" t="s">
        <v>161</v>
      </c>
      <c r="C1127" s="27" t="s">
        <v>162</v>
      </c>
      <c r="D1127" s="61"/>
      <c r="E1127" s="61"/>
      <c r="F1127" s="61"/>
    </row>
    <row r="1128" spans="1:6" ht="14.25">
      <c r="A1128" s="31"/>
      <c r="B1128" s="35"/>
      <c r="C1128" s="47" t="s">
        <v>66</v>
      </c>
      <c r="D1128" s="58">
        <f>SUM(D1129)</f>
        <v>2000</v>
      </c>
      <c r="E1128" s="58">
        <f>SUM(E1129)</f>
        <v>0</v>
      </c>
      <c r="F1128" s="58">
        <f>SUM(D1128:E1128)</f>
        <v>2000</v>
      </c>
    </row>
    <row r="1129" spans="1:6" ht="15">
      <c r="A1129" s="31"/>
      <c r="B1129" s="35"/>
      <c r="C1129" s="28" t="s">
        <v>68</v>
      </c>
      <c r="D1129" s="59">
        <f>D1131</f>
        <v>2000</v>
      </c>
      <c r="E1129" s="59"/>
      <c r="F1129" s="59">
        <f>SUM(D1129:E1129)</f>
        <v>2000</v>
      </c>
    </row>
    <row r="1130" spans="1:6" ht="15">
      <c r="A1130" s="31"/>
      <c r="B1130" s="35"/>
      <c r="C1130" s="28"/>
      <c r="D1130" s="59"/>
      <c r="E1130" s="59"/>
      <c r="F1130" s="59"/>
    </row>
    <row r="1131" spans="1:6" ht="14.25">
      <c r="A1131" s="31"/>
      <c r="B1131" s="35"/>
      <c r="C1131" s="47" t="s">
        <v>67</v>
      </c>
      <c r="D1131" s="58">
        <f>SUM(D1132:D1132)</f>
        <v>2000</v>
      </c>
      <c r="E1131" s="58">
        <f>SUM(E1132:E1132)</f>
        <v>0</v>
      </c>
      <c r="F1131" s="58">
        <f>SUM(D1131:E1131)</f>
        <v>2000</v>
      </c>
    </row>
    <row r="1132" spans="1:6" ht="15">
      <c r="A1132" s="31"/>
      <c r="B1132" s="35"/>
      <c r="C1132" s="28" t="s">
        <v>71</v>
      </c>
      <c r="D1132" s="59">
        <v>2000</v>
      </c>
      <c r="E1132" s="59"/>
      <c r="F1132" s="59">
        <f>SUM(D1132:E1132)</f>
        <v>2000</v>
      </c>
    </row>
    <row r="1133" spans="1:6" ht="15">
      <c r="A1133" s="31"/>
      <c r="B1133" s="35"/>
      <c r="C1133" s="28"/>
      <c r="D1133" s="59"/>
      <c r="E1133" s="59"/>
      <c r="F1133" s="59"/>
    </row>
    <row r="1134" spans="1:6" ht="14.25">
      <c r="A1134" s="25" t="s">
        <v>393</v>
      </c>
      <c r="B1134" s="36"/>
      <c r="C1134" s="47" t="s">
        <v>197</v>
      </c>
      <c r="D1134" s="59"/>
      <c r="E1134" s="59"/>
      <c r="F1134" s="59"/>
    </row>
    <row r="1135" spans="1:6" ht="14.25">
      <c r="A1135" s="32"/>
      <c r="B1135" s="35"/>
      <c r="C1135" s="47" t="s">
        <v>66</v>
      </c>
      <c r="D1135" s="58">
        <f>SUM(D1140)</f>
        <v>2055</v>
      </c>
      <c r="E1135" s="58">
        <f>SUM(E1140)</f>
        <v>0</v>
      </c>
      <c r="F1135" s="58">
        <f>SUM(D1135:E1135)</f>
        <v>2055</v>
      </c>
    </row>
    <row r="1136" spans="1:6" ht="14.25">
      <c r="A1136" s="32"/>
      <c r="B1136" s="35"/>
      <c r="C1136" s="47" t="s">
        <v>67</v>
      </c>
      <c r="D1136" s="58">
        <f>SUM(D1137)</f>
        <v>2055</v>
      </c>
      <c r="E1136" s="58">
        <f>SUM(E1137)</f>
        <v>0</v>
      </c>
      <c r="F1136" s="58">
        <f>SUM(D1136:E1136)</f>
        <v>2055</v>
      </c>
    </row>
    <row r="1137" spans="1:6" ht="15">
      <c r="A1137" s="32"/>
      <c r="B1137" s="35"/>
      <c r="C1137" s="28" t="s">
        <v>62</v>
      </c>
      <c r="D1137" s="59">
        <f>SUM(D1144)</f>
        <v>2055</v>
      </c>
      <c r="E1137" s="59">
        <f>SUM(E1144)</f>
        <v>0</v>
      </c>
      <c r="F1137" s="59">
        <f>SUM(D1137:E1137)</f>
        <v>2055</v>
      </c>
    </row>
    <row r="1138" spans="1:6" ht="14.25">
      <c r="A1138" s="32" t="s">
        <v>365</v>
      </c>
      <c r="B1138" s="35"/>
      <c r="C1138" s="47" t="s">
        <v>536</v>
      </c>
      <c r="D1138" s="58">
        <f>SUM(D1143)</f>
        <v>2055</v>
      </c>
      <c r="E1138" s="58">
        <f>SUM(E1143)</f>
        <v>0</v>
      </c>
      <c r="F1138" s="58">
        <f>SUM(D1138:E1138)</f>
        <v>2055</v>
      </c>
    </row>
    <row r="1139" spans="1:6" ht="15">
      <c r="A1139" s="42" t="s">
        <v>394</v>
      </c>
      <c r="B1139" s="41" t="s">
        <v>116</v>
      </c>
      <c r="C1139" s="27" t="s">
        <v>235</v>
      </c>
      <c r="D1139" s="61"/>
      <c r="E1139" s="61"/>
      <c r="F1139" s="61"/>
    </row>
    <row r="1140" spans="1:6" ht="14.25">
      <c r="A1140" s="31"/>
      <c r="B1140" s="35"/>
      <c r="C1140" s="47" t="s">
        <v>66</v>
      </c>
      <c r="D1140" s="58">
        <f>SUM(D1141)</f>
        <v>2055</v>
      </c>
      <c r="E1140" s="58">
        <f>SUM(E1141)</f>
        <v>0</v>
      </c>
      <c r="F1140" s="58">
        <f>SUM(D1140:E1140)</f>
        <v>2055</v>
      </c>
    </row>
    <row r="1141" spans="1:6" ht="15">
      <c r="A1141" s="31"/>
      <c r="B1141" s="35"/>
      <c r="C1141" s="28" t="s">
        <v>68</v>
      </c>
      <c r="D1141" s="59">
        <f>D1143</f>
        <v>2055</v>
      </c>
      <c r="E1141" s="59"/>
      <c r="F1141" s="59">
        <f>SUM(D1141:E1141)</f>
        <v>2055</v>
      </c>
    </row>
    <row r="1142" spans="1:6" ht="12" customHeight="1">
      <c r="A1142" s="31"/>
      <c r="B1142" s="35"/>
      <c r="C1142" s="28"/>
      <c r="D1142" s="59"/>
      <c r="E1142" s="59"/>
      <c r="F1142" s="59"/>
    </row>
    <row r="1143" spans="1:6" ht="14.25">
      <c r="A1143" s="31"/>
      <c r="B1143" s="35"/>
      <c r="C1143" s="47" t="s">
        <v>67</v>
      </c>
      <c r="D1143" s="58">
        <f>SUM(D1144:D1144)</f>
        <v>2055</v>
      </c>
      <c r="E1143" s="58">
        <f>SUM(E1144:E1144)</f>
        <v>0</v>
      </c>
      <c r="F1143" s="58">
        <f>SUM(D1143:E1143)</f>
        <v>2055</v>
      </c>
    </row>
    <row r="1144" spans="1:6" ht="15">
      <c r="A1144" s="31"/>
      <c r="B1144" s="35"/>
      <c r="C1144" s="28" t="s">
        <v>69</v>
      </c>
      <c r="D1144" s="59">
        <v>2055</v>
      </c>
      <c r="E1144" s="59"/>
      <c r="F1144" s="59">
        <f>SUM(D1144:E1144)</f>
        <v>2055</v>
      </c>
    </row>
    <row r="1145" spans="1:6" ht="15">
      <c r="A1145" s="31"/>
      <c r="B1145" s="35"/>
      <c r="C1145" s="28"/>
      <c r="D1145" s="59"/>
      <c r="E1145" s="59"/>
      <c r="F1145" s="59"/>
    </row>
    <row r="1146" spans="1:6" ht="28.5">
      <c r="A1146" s="25" t="s">
        <v>730</v>
      </c>
      <c r="B1146" s="36"/>
      <c r="C1146" s="47" t="s">
        <v>232</v>
      </c>
      <c r="D1146" s="59"/>
      <c r="E1146" s="59"/>
      <c r="F1146" s="59"/>
    </row>
    <row r="1147" spans="1:6" ht="14.25">
      <c r="A1147" s="32"/>
      <c r="B1147" s="35"/>
      <c r="C1147" s="47" t="s">
        <v>66</v>
      </c>
      <c r="D1147" s="58">
        <f>SUM(D1152)</f>
        <v>90</v>
      </c>
      <c r="E1147" s="58">
        <f>SUM(E1152)</f>
        <v>0</v>
      </c>
      <c r="F1147" s="58">
        <f>SUM(D1147:E1147)</f>
        <v>90</v>
      </c>
    </row>
    <row r="1148" spans="1:6" ht="14.25">
      <c r="A1148" s="32"/>
      <c r="B1148" s="35"/>
      <c r="C1148" s="47" t="s">
        <v>67</v>
      </c>
      <c r="D1148" s="58">
        <f>SUM(D1153)</f>
        <v>90</v>
      </c>
      <c r="E1148" s="58">
        <f>SUM(E1149:E1149)</f>
        <v>0</v>
      </c>
      <c r="F1148" s="58">
        <f>SUM(D1148:E1148)</f>
        <v>90</v>
      </c>
    </row>
    <row r="1149" spans="1:6" ht="15">
      <c r="A1149" s="32"/>
      <c r="B1149" s="35"/>
      <c r="C1149" s="28" t="s">
        <v>62</v>
      </c>
      <c r="D1149" s="59">
        <f>SUM(D1156)</f>
        <v>90</v>
      </c>
      <c r="E1149" s="59">
        <f>SUM(E1156)</f>
        <v>0</v>
      </c>
      <c r="F1149" s="59">
        <f>SUM(D1149:E1149)</f>
        <v>90</v>
      </c>
    </row>
    <row r="1150" spans="1:6" ht="14.25">
      <c r="A1150" s="25" t="s">
        <v>731</v>
      </c>
      <c r="B1150" s="35"/>
      <c r="C1150" s="47" t="s">
        <v>536</v>
      </c>
      <c r="D1150" s="58">
        <f>SUM(D1155)</f>
        <v>90</v>
      </c>
      <c r="E1150" s="58">
        <f>SUM(E1155)</f>
        <v>0</v>
      </c>
      <c r="F1150" s="58">
        <f>SUM(D1150:E1150)</f>
        <v>90</v>
      </c>
    </row>
    <row r="1151" spans="1:6" ht="15">
      <c r="A1151" s="42" t="s">
        <v>732</v>
      </c>
      <c r="B1151" s="41" t="s">
        <v>194</v>
      </c>
      <c r="C1151" s="27" t="s">
        <v>195</v>
      </c>
      <c r="D1151" s="61"/>
      <c r="E1151" s="61"/>
      <c r="F1151" s="61"/>
    </row>
    <row r="1152" spans="1:6" ht="14.25">
      <c r="A1152" s="31"/>
      <c r="B1152" s="35"/>
      <c r="C1152" s="47" t="s">
        <v>66</v>
      </c>
      <c r="D1152" s="58">
        <f>SUM(D1153)</f>
        <v>90</v>
      </c>
      <c r="E1152" s="58">
        <f>SUM(E1153)</f>
        <v>0</v>
      </c>
      <c r="F1152" s="58">
        <f>SUM(D1152:E1152)</f>
        <v>90</v>
      </c>
    </row>
    <row r="1153" spans="1:6" ht="15">
      <c r="A1153" s="31"/>
      <c r="B1153" s="35"/>
      <c r="C1153" s="28" t="s">
        <v>68</v>
      </c>
      <c r="D1153" s="59">
        <f>SUM(D1155)</f>
        <v>90</v>
      </c>
      <c r="E1153" s="59"/>
      <c r="F1153" s="59">
        <f>SUM(D1153:E1153)</f>
        <v>90</v>
      </c>
    </row>
    <row r="1154" spans="1:6" ht="12" customHeight="1">
      <c r="A1154" s="31"/>
      <c r="B1154" s="35"/>
      <c r="C1154" s="28"/>
      <c r="D1154" s="59"/>
      <c r="E1154" s="59"/>
      <c r="F1154" s="59"/>
    </row>
    <row r="1155" spans="1:6" ht="14.25">
      <c r="A1155" s="31"/>
      <c r="B1155" s="35"/>
      <c r="C1155" s="47" t="s">
        <v>67</v>
      </c>
      <c r="D1155" s="58">
        <f>SUM(D1156:D1156)</f>
        <v>90</v>
      </c>
      <c r="E1155" s="58">
        <f>SUM(E1156:E1156)</f>
        <v>0</v>
      </c>
      <c r="F1155" s="58">
        <f>SUM(D1155:E1155)</f>
        <v>90</v>
      </c>
    </row>
    <row r="1156" spans="1:6" ht="15">
      <c r="A1156" s="31"/>
      <c r="B1156" s="35"/>
      <c r="C1156" s="28" t="s">
        <v>69</v>
      </c>
      <c r="D1156" s="59">
        <v>90</v>
      </c>
      <c r="E1156" s="59"/>
      <c r="F1156" s="59">
        <f>SUM(D1156:E1156)</f>
        <v>90</v>
      </c>
    </row>
    <row r="1157" spans="1:6" ht="15">
      <c r="A1157" s="31"/>
      <c r="B1157" s="35"/>
      <c r="C1157" s="28"/>
      <c r="D1157" s="59"/>
      <c r="E1157" s="59"/>
      <c r="F1157" s="59"/>
    </row>
    <row r="1158" spans="1:6" ht="14.25">
      <c r="A1158" s="25" t="s">
        <v>396</v>
      </c>
      <c r="B1158" s="36"/>
      <c r="C1158" s="47" t="s">
        <v>192</v>
      </c>
      <c r="D1158" s="59"/>
      <c r="E1158" s="59"/>
      <c r="F1158" s="59"/>
    </row>
    <row r="1159" spans="1:6" ht="14.25">
      <c r="A1159" s="32"/>
      <c r="B1159" s="35"/>
      <c r="C1159" s="47" t="s">
        <v>66</v>
      </c>
      <c r="D1159" s="58">
        <f>SUM(D1165,D1172,D1179,D1187)</f>
        <v>2974</v>
      </c>
      <c r="E1159" s="58">
        <f>SUM(E1165,E1179,E1187)</f>
        <v>0</v>
      </c>
      <c r="F1159" s="58">
        <f>SUM(D1159:E1159)</f>
        <v>2974</v>
      </c>
    </row>
    <row r="1160" spans="1:6" ht="14.25">
      <c r="A1160" s="32"/>
      <c r="B1160" s="35"/>
      <c r="C1160" s="47" t="s">
        <v>67</v>
      </c>
      <c r="D1160" s="58">
        <f>SUM(D1161:D1162)</f>
        <v>2974</v>
      </c>
      <c r="E1160" s="58">
        <f>SUM(E1161:E1162)</f>
        <v>0</v>
      </c>
      <c r="F1160" s="58">
        <f>SUM(D1160:E1160)</f>
        <v>2974</v>
      </c>
    </row>
    <row r="1161" spans="1:6" ht="15">
      <c r="A1161" s="32"/>
      <c r="B1161" s="35"/>
      <c r="C1161" s="28" t="s">
        <v>62</v>
      </c>
      <c r="D1161" s="59">
        <f>SUM(D1176,D1183)</f>
        <v>324</v>
      </c>
      <c r="E1161" s="59">
        <f>SUM(E1176,E1183)</f>
        <v>0</v>
      </c>
      <c r="F1161" s="59">
        <f>SUM(D1161:E1161)</f>
        <v>324</v>
      </c>
    </row>
    <row r="1162" spans="1:6" ht="15">
      <c r="A1162" s="32"/>
      <c r="B1162" s="35"/>
      <c r="C1162" s="28" t="s">
        <v>70</v>
      </c>
      <c r="D1162" s="62">
        <f>SUM(D1169,D1191)</f>
        <v>2650</v>
      </c>
      <c r="E1162" s="59">
        <f>SUM(E1169,E1191)</f>
        <v>0</v>
      </c>
      <c r="F1162" s="59">
        <f>SUM(D1162:E1162)</f>
        <v>2650</v>
      </c>
    </row>
    <row r="1163" spans="1:6" ht="14.25">
      <c r="A1163" s="25" t="s">
        <v>397</v>
      </c>
      <c r="B1163" s="35"/>
      <c r="C1163" s="47" t="s">
        <v>536</v>
      </c>
      <c r="D1163" s="58">
        <f>SUM(D1168,D1175,D1182)</f>
        <v>1824</v>
      </c>
      <c r="E1163" s="58">
        <f>SUM(E1168,E1175,E1182)</f>
        <v>0</v>
      </c>
      <c r="F1163" s="58">
        <f>SUM(D1163:E1163)</f>
        <v>1824</v>
      </c>
    </row>
    <row r="1164" spans="1:6" ht="15">
      <c r="A1164" s="42" t="s">
        <v>398</v>
      </c>
      <c r="B1164" s="41" t="s">
        <v>99</v>
      </c>
      <c r="C1164" s="27" t="s">
        <v>98</v>
      </c>
      <c r="D1164" s="61"/>
      <c r="E1164" s="61"/>
      <c r="F1164" s="61"/>
    </row>
    <row r="1165" spans="1:6" ht="14.25">
      <c r="A1165" s="31"/>
      <c r="B1165" s="35"/>
      <c r="C1165" s="47" t="s">
        <v>66</v>
      </c>
      <c r="D1165" s="58">
        <f>SUM(D1166)</f>
        <v>1500</v>
      </c>
      <c r="E1165" s="58">
        <f>SUM(E1166)</f>
        <v>0</v>
      </c>
      <c r="F1165" s="58">
        <f>SUM(D1165:E1165)</f>
        <v>1500</v>
      </c>
    </row>
    <row r="1166" spans="1:6" ht="15">
      <c r="A1166" s="31"/>
      <c r="B1166" s="35"/>
      <c r="C1166" s="28" t="s">
        <v>68</v>
      </c>
      <c r="D1166" s="59">
        <f>SUM(D1168)</f>
        <v>1500</v>
      </c>
      <c r="E1166" s="59"/>
      <c r="F1166" s="59">
        <f>SUM(D1166:E1166)</f>
        <v>1500</v>
      </c>
    </row>
    <row r="1167" spans="1:6" ht="12" customHeight="1">
      <c r="A1167" s="31"/>
      <c r="B1167" s="35"/>
      <c r="C1167" s="28"/>
      <c r="D1167" s="59"/>
      <c r="E1167" s="59"/>
      <c r="F1167" s="59"/>
    </row>
    <row r="1168" spans="1:6" ht="14.25">
      <c r="A1168" s="31"/>
      <c r="B1168" s="35"/>
      <c r="C1168" s="47" t="s">
        <v>67</v>
      </c>
      <c r="D1168" s="58">
        <f>SUM(D1169:D1169)</f>
        <v>1500</v>
      </c>
      <c r="E1168" s="58">
        <f>SUM(E1169:E1169)</f>
        <v>0</v>
      </c>
      <c r="F1168" s="58">
        <f>SUM(D1168:E1168)</f>
        <v>1500</v>
      </c>
    </row>
    <row r="1169" spans="1:6" ht="15">
      <c r="A1169" s="31"/>
      <c r="B1169" s="35"/>
      <c r="C1169" s="28" t="s">
        <v>71</v>
      </c>
      <c r="D1169" s="59">
        <v>1500</v>
      </c>
      <c r="E1169" s="59"/>
      <c r="F1169" s="59">
        <f>SUM(D1169:E1169)</f>
        <v>1500</v>
      </c>
    </row>
    <row r="1170" spans="1:6" ht="15">
      <c r="A1170" s="31"/>
      <c r="B1170" s="35"/>
      <c r="C1170" s="28"/>
      <c r="D1170" s="59"/>
      <c r="E1170" s="59"/>
      <c r="F1170" s="59"/>
    </row>
    <row r="1171" spans="1:6" ht="15">
      <c r="A1171" s="42" t="s">
        <v>746</v>
      </c>
      <c r="B1171" s="41" t="s">
        <v>114</v>
      </c>
      <c r="C1171" s="27" t="s">
        <v>395</v>
      </c>
      <c r="D1171" s="61"/>
      <c r="E1171" s="61"/>
      <c r="F1171" s="61"/>
    </row>
    <row r="1172" spans="1:6" ht="14.25">
      <c r="A1172" s="31"/>
      <c r="B1172" s="35"/>
      <c r="C1172" s="47" t="s">
        <v>66</v>
      </c>
      <c r="D1172" s="58">
        <f>SUM(D1173)</f>
        <v>180</v>
      </c>
      <c r="E1172" s="58">
        <f>SUM(E1173)</f>
        <v>0</v>
      </c>
      <c r="F1172" s="58">
        <f>SUM(D1172:E1172)</f>
        <v>180</v>
      </c>
    </row>
    <row r="1173" spans="1:6" ht="15">
      <c r="A1173" s="31"/>
      <c r="B1173" s="35"/>
      <c r="C1173" s="28" t="s">
        <v>68</v>
      </c>
      <c r="D1173" s="59">
        <f>SUM(D1175)</f>
        <v>180</v>
      </c>
      <c r="E1173" s="59"/>
      <c r="F1173" s="59">
        <f>SUM(D1173:E1173)</f>
        <v>180</v>
      </c>
    </row>
    <row r="1174" spans="1:6" ht="12" customHeight="1">
      <c r="A1174" s="31"/>
      <c r="B1174" s="35"/>
      <c r="C1174" s="28"/>
      <c r="D1174" s="59"/>
      <c r="E1174" s="59"/>
      <c r="F1174" s="59"/>
    </row>
    <row r="1175" spans="1:6" ht="14.25">
      <c r="A1175" s="31"/>
      <c r="B1175" s="35"/>
      <c r="C1175" s="47" t="s">
        <v>67</v>
      </c>
      <c r="D1175" s="58">
        <f>SUM(D1176:D1176)</f>
        <v>180</v>
      </c>
      <c r="E1175" s="58">
        <f>SUM(E1176:E1176)</f>
        <v>0</v>
      </c>
      <c r="F1175" s="58">
        <f>SUM(D1175:E1175)</f>
        <v>180</v>
      </c>
    </row>
    <row r="1176" spans="1:6" ht="15">
      <c r="A1176" s="31"/>
      <c r="B1176" s="35"/>
      <c r="C1176" s="28" t="s">
        <v>69</v>
      </c>
      <c r="D1176" s="59">
        <v>180</v>
      </c>
      <c r="E1176" s="59"/>
      <c r="F1176" s="59">
        <f>SUM(D1176:E1176)</f>
        <v>180</v>
      </c>
    </row>
    <row r="1177" spans="1:6" ht="15">
      <c r="A1177" s="31"/>
      <c r="B1177" s="35"/>
      <c r="C1177" s="28"/>
      <c r="D1177" s="59"/>
      <c r="E1177" s="59"/>
      <c r="F1177" s="59"/>
    </row>
    <row r="1178" spans="1:6" ht="15">
      <c r="A1178" s="42" t="s">
        <v>747</v>
      </c>
      <c r="B1178" s="41" t="s">
        <v>177</v>
      </c>
      <c r="C1178" s="27" t="s">
        <v>178</v>
      </c>
      <c r="D1178" s="61"/>
      <c r="E1178" s="61"/>
      <c r="F1178" s="61"/>
    </row>
    <row r="1179" spans="1:6" ht="14.25">
      <c r="A1179" s="31"/>
      <c r="B1179" s="35"/>
      <c r="C1179" s="47" t="s">
        <v>66</v>
      </c>
      <c r="D1179" s="58">
        <f>SUM(D1180)</f>
        <v>144</v>
      </c>
      <c r="E1179" s="58">
        <f>SUM(E1180)</f>
        <v>0</v>
      </c>
      <c r="F1179" s="58">
        <f>SUM(D1179:E1179)</f>
        <v>144</v>
      </c>
    </row>
    <row r="1180" spans="1:6" ht="15">
      <c r="A1180" s="31"/>
      <c r="B1180" s="35"/>
      <c r="C1180" s="28" t="s">
        <v>68</v>
      </c>
      <c r="D1180" s="59">
        <f>SUM(D1182)</f>
        <v>144</v>
      </c>
      <c r="E1180" s="59"/>
      <c r="F1180" s="59">
        <f>SUM(D1180:E1180)</f>
        <v>144</v>
      </c>
    </row>
    <row r="1181" spans="1:6" ht="12" customHeight="1">
      <c r="A1181" s="31"/>
      <c r="B1181" s="35"/>
      <c r="C1181" s="28"/>
      <c r="D1181" s="59"/>
      <c r="E1181" s="59"/>
      <c r="F1181" s="59"/>
    </row>
    <row r="1182" spans="1:6" ht="14.25">
      <c r="A1182" s="31"/>
      <c r="B1182" s="35"/>
      <c r="C1182" s="47" t="s">
        <v>67</v>
      </c>
      <c r="D1182" s="58">
        <f>SUM(D1183:D1183)</f>
        <v>144</v>
      </c>
      <c r="E1182" s="58">
        <f>SUM(E1183:E1183)</f>
        <v>0</v>
      </c>
      <c r="F1182" s="58">
        <f>SUM(D1182:E1182)</f>
        <v>144</v>
      </c>
    </row>
    <row r="1183" spans="1:6" ht="15">
      <c r="A1183" s="31"/>
      <c r="B1183" s="35"/>
      <c r="C1183" s="28" t="s">
        <v>69</v>
      </c>
      <c r="D1183" s="59">
        <v>144</v>
      </c>
      <c r="E1183" s="59"/>
      <c r="F1183" s="59">
        <f>SUM(D1183:E1183)</f>
        <v>144</v>
      </c>
    </row>
    <row r="1184" spans="1:6" ht="15">
      <c r="A1184" s="31"/>
      <c r="B1184" s="35"/>
      <c r="C1184" s="28"/>
      <c r="D1184" s="59"/>
      <c r="E1184" s="59"/>
      <c r="F1184" s="59"/>
    </row>
    <row r="1185" spans="1:6" ht="14.25">
      <c r="A1185" s="25" t="s">
        <v>748</v>
      </c>
      <c r="B1185" s="35"/>
      <c r="C1185" s="47" t="s">
        <v>14</v>
      </c>
      <c r="D1185" s="58">
        <f>SUM(D1190)</f>
        <v>1150</v>
      </c>
      <c r="E1185" s="58">
        <f>SUM(E1190)</f>
        <v>0</v>
      </c>
      <c r="F1185" s="58">
        <f>SUM(D1185:E1185)</f>
        <v>1150</v>
      </c>
    </row>
    <row r="1186" spans="1:6" ht="15">
      <c r="A1186" s="42" t="s">
        <v>749</v>
      </c>
      <c r="B1186" s="41" t="s">
        <v>179</v>
      </c>
      <c r="C1186" s="27" t="s">
        <v>180</v>
      </c>
      <c r="D1186" s="61"/>
      <c r="E1186" s="61"/>
      <c r="F1186" s="61"/>
    </row>
    <row r="1187" spans="1:6" ht="14.25">
      <c r="A1187" s="31"/>
      <c r="B1187" s="35"/>
      <c r="C1187" s="47" t="s">
        <v>66</v>
      </c>
      <c r="D1187" s="58">
        <f>SUM(D1188)</f>
        <v>1150</v>
      </c>
      <c r="E1187" s="58">
        <f>SUM(E1188)</f>
        <v>0</v>
      </c>
      <c r="F1187" s="58">
        <f>SUM(D1187:E1187)</f>
        <v>1150</v>
      </c>
    </row>
    <row r="1188" spans="1:6" ht="15">
      <c r="A1188" s="31"/>
      <c r="B1188" s="35"/>
      <c r="C1188" s="28" t="s">
        <v>68</v>
      </c>
      <c r="D1188" s="59">
        <f>SUM(D1190)</f>
        <v>1150</v>
      </c>
      <c r="E1188" s="59"/>
      <c r="F1188" s="59">
        <f>SUM(D1188:E1188)</f>
        <v>1150</v>
      </c>
    </row>
    <row r="1189" spans="1:6" ht="12" customHeight="1">
      <c r="A1189" s="31"/>
      <c r="B1189" s="35"/>
      <c r="C1189" s="28"/>
      <c r="D1189" s="59"/>
      <c r="E1189" s="59"/>
      <c r="F1189" s="59"/>
    </row>
    <row r="1190" spans="1:6" ht="14.25">
      <c r="A1190" s="31"/>
      <c r="B1190" s="35"/>
      <c r="C1190" s="47" t="s">
        <v>67</v>
      </c>
      <c r="D1190" s="58">
        <f>SUM(D1191:D1191)</f>
        <v>1150</v>
      </c>
      <c r="E1190" s="58">
        <f>SUM(E1191:E1191)</f>
        <v>0</v>
      </c>
      <c r="F1190" s="58">
        <f>SUM(D1190:E1190)</f>
        <v>1150</v>
      </c>
    </row>
    <row r="1191" spans="1:6" ht="15">
      <c r="A1191" s="31"/>
      <c r="B1191" s="35"/>
      <c r="C1191" s="28" t="s">
        <v>71</v>
      </c>
      <c r="D1191" s="59">
        <v>1150</v>
      </c>
      <c r="E1191" s="59"/>
      <c r="F1191" s="59">
        <f>SUM(D1191:E1191)</f>
        <v>1150</v>
      </c>
    </row>
    <row r="1192" spans="1:6" ht="15">
      <c r="A1192" s="31"/>
      <c r="B1192" s="35"/>
      <c r="C1192" s="28"/>
      <c r="D1192" s="59"/>
      <c r="E1192" s="59"/>
      <c r="F1192" s="59"/>
    </row>
    <row r="1193" spans="1:6" ht="14.25">
      <c r="A1193" s="25" t="s">
        <v>399</v>
      </c>
      <c r="B1193" s="36"/>
      <c r="C1193" s="47" t="s">
        <v>404</v>
      </c>
      <c r="D1193" s="59"/>
      <c r="E1193" s="59"/>
      <c r="F1193" s="59"/>
    </row>
    <row r="1194" spans="1:6" ht="14.25">
      <c r="A1194" s="32"/>
      <c r="B1194" s="35"/>
      <c r="C1194" s="47" t="s">
        <v>66</v>
      </c>
      <c r="D1194" s="58">
        <f>SUM(D1199,D1207)</f>
        <v>1350</v>
      </c>
      <c r="E1194" s="58">
        <f>SUM(E1207)</f>
        <v>0</v>
      </c>
      <c r="F1194" s="58">
        <f>SUM(D1194:E1194)</f>
        <v>1350</v>
      </c>
    </row>
    <row r="1195" spans="1:6" ht="14.25">
      <c r="A1195" s="32"/>
      <c r="B1195" s="35"/>
      <c r="C1195" s="47" t="s">
        <v>67</v>
      </c>
      <c r="D1195" s="58">
        <f>SUM(D1196:D1196)</f>
        <v>1350</v>
      </c>
      <c r="E1195" s="58">
        <f>SUM(E1196:E1196)</f>
        <v>0</v>
      </c>
      <c r="F1195" s="58">
        <f>SUM(D1195:E1195)</f>
        <v>1350</v>
      </c>
    </row>
    <row r="1196" spans="1:6" ht="15">
      <c r="A1196" s="32"/>
      <c r="B1196" s="35"/>
      <c r="C1196" s="28" t="s">
        <v>184</v>
      </c>
      <c r="D1196" s="59">
        <f>SUM(D1203,D1211)</f>
        <v>1350</v>
      </c>
      <c r="E1196" s="58"/>
      <c r="F1196" s="59">
        <f>SUM(D1196:E1196)</f>
        <v>1350</v>
      </c>
    </row>
    <row r="1197" spans="1:6" ht="14.25">
      <c r="A1197" s="25" t="s">
        <v>400</v>
      </c>
      <c r="B1197" s="35"/>
      <c r="C1197" s="47" t="s">
        <v>536</v>
      </c>
      <c r="D1197" s="58">
        <f>SUM(D1202)</f>
        <v>1000</v>
      </c>
      <c r="E1197" s="58">
        <f>SUM(E1202)</f>
        <v>0</v>
      </c>
      <c r="F1197" s="58">
        <f>SUM(D1197:E1197)</f>
        <v>1000</v>
      </c>
    </row>
    <row r="1198" spans="1:6" ht="15">
      <c r="A1198" s="42" t="s">
        <v>401</v>
      </c>
      <c r="B1198" s="41" t="s">
        <v>99</v>
      </c>
      <c r="C1198" s="27" t="s">
        <v>98</v>
      </c>
      <c r="D1198" s="61"/>
      <c r="E1198" s="61"/>
      <c r="F1198" s="61"/>
    </row>
    <row r="1199" spans="1:6" ht="14.25">
      <c r="A1199" s="31"/>
      <c r="B1199" s="35"/>
      <c r="C1199" s="47" t="s">
        <v>66</v>
      </c>
      <c r="D1199" s="58">
        <f>SUM(D1200)</f>
        <v>1000</v>
      </c>
      <c r="E1199" s="58">
        <f>SUM(E1200)</f>
        <v>0</v>
      </c>
      <c r="F1199" s="58">
        <f>SUM(D1199:E1199)</f>
        <v>1000</v>
      </c>
    </row>
    <row r="1200" spans="1:6" ht="15">
      <c r="A1200" s="31"/>
      <c r="B1200" s="35"/>
      <c r="C1200" s="28" t="s">
        <v>68</v>
      </c>
      <c r="D1200" s="59">
        <f>SUM(D1202)</f>
        <v>1000</v>
      </c>
      <c r="E1200" s="59"/>
      <c r="F1200" s="59">
        <f>SUM(D1200:E1200)</f>
        <v>1000</v>
      </c>
    </row>
    <row r="1201" spans="1:6" ht="15">
      <c r="A1201" s="31"/>
      <c r="B1201" s="35"/>
      <c r="C1201" s="28"/>
      <c r="D1201" s="59"/>
      <c r="E1201" s="59"/>
      <c r="F1201" s="59"/>
    </row>
    <row r="1202" spans="1:6" ht="14.25">
      <c r="A1202" s="31"/>
      <c r="B1202" s="35"/>
      <c r="C1202" s="47" t="s">
        <v>67</v>
      </c>
      <c r="D1202" s="58">
        <f>SUM(D1203:D1203)</f>
        <v>1000</v>
      </c>
      <c r="E1202" s="58">
        <f>SUM(E1203:E1203)</f>
        <v>0</v>
      </c>
      <c r="F1202" s="58">
        <f>SUM(D1202:E1202)</f>
        <v>1000</v>
      </c>
    </row>
    <row r="1203" spans="1:6" ht="15">
      <c r="A1203" s="31"/>
      <c r="B1203" s="35"/>
      <c r="C1203" s="28" t="s">
        <v>71</v>
      </c>
      <c r="D1203" s="59">
        <v>1000</v>
      </c>
      <c r="E1203" s="59"/>
      <c r="F1203" s="59">
        <f>SUM(D1203:E1203)</f>
        <v>1000</v>
      </c>
    </row>
    <row r="1204" spans="1:6" ht="15">
      <c r="A1204" s="32"/>
      <c r="B1204" s="35"/>
      <c r="C1204" s="28"/>
      <c r="D1204" s="59"/>
      <c r="E1204" s="58"/>
      <c r="F1204" s="59"/>
    </row>
    <row r="1205" spans="1:6" ht="14.25">
      <c r="A1205" s="25" t="s">
        <v>733</v>
      </c>
      <c r="B1205" s="35"/>
      <c r="C1205" s="47" t="s">
        <v>14</v>
      </c>
      <c r="D1205" s="58">
        <f>SUM(D1210)</f>
        <v>350</v>
      </c>
      <c r="E1205" s="58">
        <f>SUM(E1210)</f>
        <v>0</v>
      </c>
      <c r="F1205" s="58">
        <f>SUM(D1205:E1205)</f>
        <v>350</v>
      </c>
    </row>
    <row r="1206" spans="1:6" ht="15">
      <c r="A1206" s="42" t="s">
        <v>735</v>
      </c>
      <c r="B1206" s="41" t="s">
        <v>179</v>
      </c>
      <c r="C1206" s="27" t="s">
        <v>180</v>
      </c>
      <c r="D1206" s="61"/>
      <c r="E1206" s="61"/>
      <c r="F1206" s="61"/>
    </row>
    <row r="1207" spans="1:6" ht="14.25">
      <c r="A1207" s="31"/>
      <c r="B1207" s="35"/>
      <c r="C1207" s="47" t="s">
        <v>66</v>
      </c>
      <c r="D1207" s="58">
        <f>SUM(D1208)</f>
        <v>350</v>
      </c>
      <c r="E1207" s="58">
        <f>SUM(E1208)</f>
        <v>0</v>
      </c>
      <c r="F1207" s="58">
        <f>SUM(D1207:E1207)</f>
        <v>350</v>
      </c>
    </row>
    <row r="1208" spans="1:6" ht="15">
      <c r="A1208" s="31"/>
      <c r="B1208" s="35"/>
      <c r="C1208" s="28" t="s">
        <v>68</v>
      </c>
      <c r="D1208" s="59">
        <f>SUM(D1210)</f>
        <v>350</v>
      </c>
      <c r="E1208" s="59"/>
      <c r="F1208" s="59">
        <f>SUM(D1208:E1208)</f>
        <v>350</v>
      </c>
    </row>
    <row r="1209" spans="1:6" ht="15">
      <c r="A1209" s="31"/>
      <c r="B1209" s="35"/>
      <c r="C1209" s="28"/>
      <c r="D1209" s="59"/>
      <c r="E1209" s="59"/>
      <c r="F1209" s="59"/>
    </row>
    <row r="1210" spans="1:6" ht="14.25">
      <c r="A1210" s="31"/>
      <c r="B1210" s="35"/>
      <c r="C1210" s="47" t="s">
        <v>67</v>
      </c>
      <c r="D1210" s="58">
        <f>SUM(D1211:D1211)</f>
        <v>350</v>
      </c>
      <c r="E1210" s="58">
        <f>SUM(E1211:E1211)</f>
        <v>0</v>
      </c>
      <c r="F1210" s="58">
        <f>SUM(D1210:E1210)</f>
        <v>350</v>
      </c>
    </row>
    <row r="1211" spans="1:6" ht="15">
      <c r="A1211" s="31"/>
      <c r="B1211" s="35"/>
      <c r="C1211" s="28" t="s">
        <v>71</v>
      </c>
      <c r="D1211" s="59">
        <v>350</v>
      </c>
      <c r="E1211" s="59"/>
      <c r="F1211" s="59">
        <f>SUM(D1211:E1211)</f>
        <v>350</v>
      </c>
    </row>
    <row r="1212" spans="1:6" ht="15">
      <c r="A1212" s="31"/>
      <c r="B1212" s="35"/>
      <c r="C1212" s="28"/>
      <c r="D1212" s="59"/>
      <c r="E1212" s="59"/>
      <c r="F1212" s="59"/>
    </row>
    <row r="1213" spans="1:6" ht="14.25">
      <c r="A1213" s="25" t="s">
        <v>402</v>
      </c>
      <c r="B1213" s="36"/>
      <c r="C1213" s="47" t="s">
        <v>198</v>
      </c>
      <c r="D1213" s="59"/>
      <c r="E1213" s="59"/>
      <c r="F1213" s="59"/>
    </row>
    <row r="1214" spans="1:6" ht="14.25">
      <c r="A1214" s="32"/>
      <c r="B1214" s="35"/>
      <c r="C1214" s="47" t="s">
        <v>66</v>
      </c>
      <c r="D1214" s="58">
        <f>SUM(D1219)</f>
        <v>113</v>
      </c>
      <c r="E1214" s="58">
        <f>SUM(E1219)</f>
        <v>0</v>
      </c>
      <c r="F1214" s="58">
        <f>SUM(D1214:E1214)</f>
        <v>113</v>
      </c>
    </row>
    <row r="1215" spans="1:6" ht="14.25">
      <c r="A1215" s="32"/>
      <c r="B1215" s="35"/>
      <c r="C1215" s="47" t="s">
        <v>67</v>
      </c>
      <c r="D1215" s="58">
        <f>SUM(D1216:D1216)</f>
        <v>113</v>
      </c>
      <c r="E1215" s="58">
        <f>SUM(E1216:E1216)</f>
        <v>0</v>
      </c>
      <c r="F1215" s="58">
        <f>SUM(D1215:E1215)</f>
        <v>113</v>
      </c>
    </row>
    <row r="1216" spans="1:6" ht="15">
      <c r="A1216" s="32"/>
      <c r="B1216" s="35"/>
      <c r="C1216" s="28" t="s">
        <v>62</v>
      </c>
      <c r="D1216" s="59">
        <f>SUM(D1223)</f>
        <v>113</v>
      </c>
      <c r="E1216" s="59">
        <f>SUM(E1223)</f>
        <v>0</v>
      </c>
      <c r="F1216" s="59">
        <f>SUM(D1216:E1216)</f>
        <v>113</v>
      </c>
    </row>
    <row r="1217" spans="1:6" ht="14.25">
      <c r="A1217" s="25" t="s">
        <v>545</v>
      </c>
      <c r="B1217" s="35"/>
      <c r="C1217" s="47" t="s">
        <v>14</v>
      </c>
      <c r="D1217" s="58">
        <f>SUM(D1222)</f>
        <v>113</v>
      </c>
      <c r="E1217" s="58">
        <f>SUM(E1222)</f>
        <v>0</v>
      </c>
      <c r="F1217" s="58">
        <f>SUM(D1217:E1217)</f>
        <v>113</v>
      </c>
    </row>
    <row r="1218" spans="1:6" ht="15">
      <c r="A1218" s="40" t="s">
        <v>403</v>
      </c>
      <c r="B1218" s="41" t="s">
        <v>179</v>
      </c>
      <c r="C1218" s="27" t="s">
        <v>180</v>
      </c>
      <c r="D1218" s="61"/>
      <c r="E1218" s="61"/>
      <c r="F1218" s="61"/>
    </row>
    <row r="1219" spans="1:6" ht="14.25">
      <c r="A1219" s="31"/>
      <c r="B1219" s="35"/>
      <c r="C1219" s="47" t="s">
        <v>66</v>
      </c>
      <c r="D1219" s="58">
        <f>SUM(D1220)</f>
        <v>113</v>
      </c>
      <c r="E1219" s="58">
        <f>SUM(E1220)</f>
        <v>0</v>
      </c>
      <c r="F1219" s="58">
        <f>SUM(D1219:E1219)</f>
        <v>113</v>
      </c>
    </row>
    <row r="1220" spans="1:6" ht="15">
      <c r="A1220" s="31"/>
      <c r="B1220" s="35"/>
      <c r="C1220" s="28" t="s">
        <v>68</v>
      </c>
      <c r="D1220" s="59">
        <f>SUM(D1222)</f>
        <v>113</v>
      </c>
      <c r="E1220" s="59"/>
      <c r="F1220" s="59">
        <f>SUM(D1220:E1220)</f>
        <v>113</v>
      </c>
    </row>
    <row r="1221" spans="1:6" ht="12.75" customHeight="1">
      <c r="A1221" s="31"/>
      <c r="B1221" s="35"/>
      <c r="C1221" s="28"/>
      <c r="D1221" s="59"/>
      <c r="E1221" s="59"/>
      <c r="F1221" s="59"/>
    </row>
    <row r="1222" spans="1:6" ht="14.25">
      <c r="A1222" s="31"/>
      <c r="B1222" s="35"/>
      <c r="C1222" s="47" t="s">
        <v>67</v>
      </c>
      <c r="D1222" s="58">
        <f>SUM(D1223:D1223)</f>
        <v>113</v>
      </c>
      <c r="E1222" s="58">
        <f>SUM(E1223:E1223)</f>
        <v>0</v>
      </c>
      <c r="F1222" s="58">
        <f>SUM(D1222:E1222)</f>
        <v>113</v>
      </c>
    </row>
    <row r="1223" spans="1:6" ht="15">
      <c r="A1223" s="31"/>
      <c r="B1223" s="35"/>
      <c r="C1223" s="28" t="s">
        <v>69</v>
      </c>
      <c r="D1223" s="59">
        <v>113</v>
      </c>
      <c r="E1223" s="59"/>
      <c r="F1223" s="59">
        <f>SUM(D1223:E1223)</f>
        <v>113</v>
      </c>
    </row>
    <row r="1224" spans="1:6" ht="15">
      <c r="A1224" s="31"/>
      <c r="B1224" s="35"/>
      <c r="C1224" s="28"/>
      <c r="D1224" s="59"/>
      <c r="E1224" s="59"/>
      <c r="F1224" s="59"/>
    </row>
    <row r="1225" spans="1:6" ht="14.25">
      <c r="A1225" s="25" t="s">
        <v>406</v>
      </c>
      <c r="B1225" s="36"/>
      <c r="C1225" s="47" t="s">
        <v>183</v>
      </c>
      <c r="D1225" s="59"/>
      <c r="E1225" s="59"/>
      <c r="F1225" s="59"/>
    </row>
    <row r="1226" spans="1:6" ht="14.25">
      <c r="A1226" s="32"/>
      <c r="B1226" s="35"/>
      <c r="C1226" s="47" t="s">
        <v>66</v>
      </c>
      <c r="D1226" s="58">
        <f>SUM(D1231)</f>
        <v>162</v>
      </c>
      <c r="E1226" s="58">
        <f>SUM(E1231)</f>
        <v>0</v>
      </c>
      <c r="F1226" s="58">
        <f>SUM(D1226:E1226)</f>
        <v>162</v>
      </c>
    </row>
    <row r="1227" spans="1:6" ht="14.25">
      <c r="A1227" s="32"/>
      <c r="B1227" s="35"/>
      <c r="C1227" s="47" t="s">
        <v>67</v>
      </c>
      <c r="D1227" s="58">
        <f>SUM(D1228:D1228)</f>
        <v>162</v>
      </c>
      <c r="E1227" s="58">
        <f>SUM(E1228:E1228)</f>
        <v>0</v>
      </c>
      <c r="F1227" s="58">
        <f>SUM(D1227:E1227)</f>
        <v>162</v>
      </c>
    </row>
    <row r="1228" spans="1:6" ht="15">
      <c r="A1228" s="32"/>
      <c r="B1228" s="35"/>
      <c r="C1228" s="28" t="s">
        <v>62</v>
      </c>
      <c r="D1228" s="59">
        <f>SUM(D1235)</f>
        <v>162</v>
      </c>
      <c r="E1228" s="59">
        <f>SUM(E1235)</f>
        <v>0</v>
      </c>
      <c r="F1228" s="59">
        <f>SUM(D1228:E1228)</f>
        <v>162</v>
      </c>
    </row>
    <row r="1229" spans="1:6" ht="14.25">
      <c r="A1229" s="25" t="s">
        <v>407</v>
      </c>
      <c r="B1229" s="35"/>
      <c r="C1229" s="47" t="s">
        <v>14</v>
      </c>
      <c r="D1229" s="58">
        <f>SUM(D1234)</f>
        <v>162</v>
      </c>
      <c r="E1229" s="58">
        <f>SUM(E1234)</f>
        <v>0</v>
      </c>
      <c r="F1229" s="58">
        <f>SUM(D1229:E1229)</f>
        <v>162</v>
      </c>
    </row>
    <row r="1230" spans="1:6" ht="15">
      <c r="A1230" s="42" t="s">
        <v>408</v>
      </c>
      <c r="B1230" s="41" t="s">
        <v>179</v>
      </c>
      <c r="C1230" s="27" t="s">
        <v>180</v>
      </c>
      <c r="D1230" s="61"/>
      <c r="E1230" s="61"/>
      <c r="F1230" s="61"/>
    </row>
    <row r="1231" spans="1:6" ht="14.25">
      <c r="A1231" s="31"/>
      <c r="B1231" s="35"/>
      <c r="C1231" s="47" t="s">
        <v>66</v>
      </c>
      <c r="D1231" s="58">
        <f>SUM(D1232)</f>
        <v>162</v>
      </c>
      <c r="E1231" s="58">
        <f>SUM(E1232)</f>
        <v>0</v>
      </c>
      <c r="F1231" s="58">
        <f>SUM(D1231:E1231)</f>
        <v>162</v>
      </c>
    </row>
    <row r="1232" spans="1:6" ht="15">
      <c r="A1232" s="31"/>
      <c r="B1232" s="35"/>
      <c r="C1232" s="28" t="s">
        <v>68</v>
      </c>
      <c r="D1232" s="59">
        <f>SUM(D1234)</f>
        <v>162</v>
      </c>
      <c r="E1232" s="59"/>
      <c r="F1232" s="59">
        <f>SUM(D1232:E1232)</f>
        <v>162</v>
      </c>
    </row>
    <row r="1233" spans="1:6" ht="12.75" customHeight="1">
      <c r="A1233" s="31"/>
      <c r="B1233" s="35"/>
      <c r="C1233" s="28"/>
      <c r="D1233" s="59"/>
      <c r="E1233" s="59"/>
      <c r="F1233" s="59"/>
    </row>
    <row r="1234" spans="1:6" ht="14.25">
      <c r="A1234" s="31"/>
      <c r="B1234" s="35"/>
      <c r="C1234" s="47" t="s">
        <v>67</v>
      </c>
      <c r="D1234" s="58">
        <f>SUM(D1235:D1235)</f>
        <v>162</v>
      </c>
      <c r="E1234" s="58">
        <f>SUM(E1235:E1235)</f>
        <v>0</v>
      </c>
      <c r="F1234" s="58">
        <f>SUM(D1234:E1234)</f>
        <v>162</v>
      </c>
    </row>
    <row r="1235" spans="1:6" ht="15">
      <c r="A1235" s="31"/>
      <c r="B1235" s="35"/>
      <c r="C1235" s="28" t="s">
        <v>69</v>
      </c>
      <c r="D1235" s="59">
        <f>180-18</f>
        <v>162</v>
      </c>
      <c r="E1235" s="59"/>
      <c r="F1235" s="59">
        <f>SUM(D1235:E1235)</f>
        <v>162</v>
      </c>
    </row>
    <row r="1236" spans="1:6" ht="15">
      <c r="A1236" s="31"/>
      <c r="B1236" s="35"/>
      <c r="C1236" s="28"/>
      <c r="D1236" s="59"/>
      <c r="E1236" s="59"/>
      <c r="F1236" s="59"/>
    </row>
    <row r="1237" spans="1:6" ht="28.5">
      <c r="A1237" s="25" t="s">
        <v>409</v>
      </c>
      <c r="B1237" s="36"/>
      <c r="C1237" s="47" t="s">
        <v>523</v>
      </c>
      <c r="D1237" s="59"/>
      <c r="E1237" s="59"/>
      <c r="F1237" s="59"/>
    </row>
    <row r="1238" spans="1:6" ht="14.25">
      <c r="A1238" s="32"/>
      <c r="B1238" s="35"/>
      <c r="C1238" s="47" t="s">
        <v>66</v>
      </c>
      <c r="D1238" s="58">
        <f>SUM(D1243)</f>
        <v>170</v>
      </c>
      <c r="E1238" s="58">
        <f>SUM(E1243)</f>
        <v>0</v>
      </c>
      <c r="F1238" s="58">
        <f>SUM(D1238:E1238)</f>
        <v>170</v>
      </c>
    </row>
    <row r="1239" spans="1:6" ht="14.25">
      <c r="A1239" s="32"/>
      <c r="B1239" s="35"/>
      <c r="C1239" s="47" t="s">
        <v>67</v>
      </c>
      <c r="D1239" s="58">
        <f>SUM(D1240:D1240)</f>
        <v>170</v>
      </c>
      <c r="E1239" s="58">
        <f>SUM(E1240:E1240)</f>
        <v>0</v>
      </c>
      <c r="F1239" s="58">
        <f>SUM(D1239:E1239)</f>
        <v>170</v>
      </c>
    </row>
    <row r="1240" spans="1:6" ht="15">
      <c r="A1240" s="32"/>
      <c r="B1240" s="35"/>
      <c r="C1240" s="28" t="s">
        <v>62</v>
      </c>
      <c r="D1240" s="59">
        <f>SUM(D1247)</f>
        <v>170</v>
      </c>
      <c r="E1240" s="59">
        <f>SUM(E1247)</f>
        <v>0</v>
      </c>
      <c r="F1240" s="59">
        <f>SUM(D1240:E1240)</f>
        <v>170</v>
      </c>
    </row>
    <row r="1241" spans="1:6" ht="14.25">
      <c r="A1241" s="25" t="s">
        <v>445</v>
      </c>
      <c r="B1241" s="35"/>
      <c r="C1241" s="47" t="s">
        <v>14</v>
      </c>
      <c r="D1241" s="58">
        <f>SUM(D1246)</f>
        <v>170</v>
      </c>
      <c r="E1241" s="58">
        <f>SUM(E1246)</f>
        <v>0</v>
      </c>
      <c r="F1241" s="58">
        <f>SUM(D1241:E1241)</f>
        <v>170</v>
      </c>
    </row>
    <row r="1242" spans="1:6" ht="15">
      <c r="A1242" s="42" t="s">
        <v>446</v>
      </c>
      <c r="B1242" s="41" t="s">
        <v>179</v>
      </c>
      <c r="C1242" s="27" t="s">
        <v>180</v>
      </c>
      <c r="D1242" s="61"/>
      <c r="E1242" s="61"/>
      <c r="F1242" s="61"/>
    </row>
    <row r="1243" spans="1:6" ht="14.25">
      <c r="A1243" s="31"/>
      <c r="B1243" s="35"/>
      <c r="C1243" s="47" t="s">
        <v>66</v>
      </c>
      <c r="D1243" s="58">
        <f>SUM(D1244)</f>
        <v>170</v>
      </c>
      <c r="E1243" s="58">
        <f>SUM(E1244)</f>
        <v>0</v>
      </c>
      <c r="F1243" s="58">
        <f>SUM(D1243:E1243)</f>
        <v>170</v>
      </c>
    </row>
    <row r="1244" spans="1:6" ht="15">
      <c r="A1244" s="31"/>
      <c r="B1244" s="35"/>
      <c r="C1244" s="28" t="s">
        <v>68</v>
      </c>
      <c r="D1244" s="59">
        <f>SUM(D1246)</f>
        <v>170</v>
      </c>
      <c r="E1244" s="59"/>
      <c r="F1244" s="59">
        <f>SUM(D1244:E1244)</f>
        <v>170</v>
      </c>
    </row>
    <row r="1245" spans="1:6" ht="12.75" customHeight="1">
      <c r="A1245" s="31"/>
      <c r="B1245" s="35"/>
      <c r="C1245" s="28"/>
      <c r="D1245" s="59"/>
      <c r="E1245" s="59"/>
      <c r="F1245" s="59"/>
    </row>
    <row r="1246" spans="1:6" ht="14.25">
      <c r="A1246" s="31"/>
      <c r="B1246" s="35"/>
      <c r="C1246" s="47" t="s">
        <v>67</v>
      </c>
      <c r="D1246" s="58">
        <f>SUM(D1247:D1247)</f>
        <v>170</v>
      </c>
      <c r="E1246" s="58">
        <f>SUM(E1247:E1247)</f>
        <v>0</v>
      </c>
      <c r="F1246" s="58">
        <f>SUM(D1246:E1246)</f>
        <v>170</v>
      </c>
    </row>
    <row r="1247" spans="1:6" ht="15">
      <c r="A1247" s="31"/>
      <c r="B1247" s="35"/>
      <c r="C1247" s="28" t="s">
        <v>69</v>
      </c>
      <c r="D1247" s="59">
        <f>189-19</f>
        <v>170</v>
      </c>
      <c r="E1247" s="59"/>
      <c r="F1247" s="59">
        <f>SUM(D1247:E1247)</f>
        <v>170</v>
      </c>
    </row>
    <row r="1248" spans="1:6" ht="15">
      <c r="A1248" s="31"/>
      <c r="B1248" s="35"/>
      <c r="C1248" s="28"/>
      <c r="D1248" s="59"/>
      <c r="E1248" s="59"/>
      <c r="F1248" s="59"/>
    </row>
    <row r="1249" spans="1:6" ht="14.25">
      <c r="A1249" s="25" t="s">
        <v>447</v>
      </c>
      <c r="B1249" s="36"/>
      <c r="C1249" s="47" t="s">
        <v>186</v>
      </c>
      <c r="D1249" s="59"/>
      <c r="E1249" s="59"/>
      <c r="F1249" s="59"/>
    </row>
    <row r="1250" spans="1:6" ht="14.25">
      <c r="A1250" s="32"/>
      <c r="B1250" s="35"/>
      <c r="C1250" s="47" t="s">
        <v>66</v>
      </c>
      <c r="D1250" s="58">
        <f>SUM(D1256)</f>
        <v>892</v>
      </c>
      <c r="E1250" s="58">
        <f>SUM(E1256)</f>
        <v>0</v>
      </c>
      <c r="F1250" s="58">
        <f>SUM(D1250:E1250)</f>
        <v>892</v>
      </c>
    </row>
    <row r="1251" spans="1:6" ht="14.25">
      <c r="A1251" s="32"/>
      <c r="B1251" s="35"/>
      <c r="C1251" s="47" t="s">
        <v>67</v>
      </c>
      <c r="D1251" s="58">
        <f>SUM(D1252:D1253)</f>
        <v>892</v>
      </c>
      <c r="E1251" s="58">
        <f>SUM(E1252:E1252)</f>
        <v>0</v>
      </c>
      <c r="F1251" s="58">
        <f>SUM(D1251:E1251)</f>
        <v>892</v>
      </c>
    </row>
    <row r="1252" spans="1:6" ht="15">
      <c r="A1252" s="32"/>
      <c r="B1252" s="35"/>
      <c r="C1252" s="28" t="s">
        <v>62</v>
      </c>
      <c r="D1252" s="59">
        <f>SUM(D1260)</f>
        <v>715</v>
      </c>
      <c r="E1252" s="59">
        <f>SUM(E1260)</f>
        <v>0</v>
      </c>
      <c r="F1252" s="59">
        <f>SUM(D1252:E1252)</f>
        <v>715</v>
      </c>
    </row>
    <row r="1253" spans="1:6" ht="15">
      <c r="A1253" s="32"/>
      <c r="B1253" s="35"/>
      <c r="C1253" s="28" t="s">
        <v>444</v>
      </c>
      <c r="D1253" s="59">
        <f>SUM(D1261)</f>
        <v>177</v>
      </c>
      <c r="E1253" s="59"/>
      <c r="F1253" s="59">
        <f>SUM(D1253:E1253)</f>
        <v>177</v>
      </c>
    </row>
    <row r="1254" spans="1:6" ht="14.25">
      <c r="A1254" s="25" t="s">
        <v>547</v>
      </c>
      <c r="B1254" s="35"/>
      <c r="C1254" s="47" t="s">
        <v>15</v>
      </c>
      <c r="D1254" s="58">
        <f>SUM(D1259)</f>
        <v>892</v>
      </c>
      <c r="E1254" s="58">
        <f>SUM(E1259)</f>
        <v>0</v>
      </c>
      <c r="F1254" s="58">
        <f>SUM(D1254:E1254)</f>
        <v>892</v>
      </c>
    </row>
    <row r="1255" spans="1:6" ht="15">
      <c r="A1255" s="42" t="s">
        <v>548</v>
      </c>
      <c r="B1255" s="41">
        <v>10702</v>
      </c>
      <c r="C1255" s="27" t="s">
        <v>634</v>
      </c>
      <c r="D1255" s="61"/>
      <c r="E1255" s="61"/>
      <c r="F1255" s="61"/>
    </row>
    <row r="1256" spans="1:6" ht="14.25">
      <c r="A1256" s="31"/>
      <c r="B1256" s="35"/>
      <c r="C1256" s="47" t="s">
        <v>66</v>
      </c>
      <c r="D1256" s="58">
        <f>SUM(D1257)</f>
        <v>892</v>
      </c>
      <c r="E1256" s="58">
        <f>SUM(E1257)</f>
        <v>0</v>
      </c>
      <c r="F1256" s="58">
        <f>SUM(D1256:E1256)</f>
        <v>892</v>
      </c>
    </row>
    <row r="1257" spans="1:6" ht="15">
      <c r="A1257" s="31"/>
      <c r="B1257" s="35"/>
      <c r="C1257" s="28" t="s">
        <v>68</v>
      </c>
      <c r="D1257" s="59">
        <f>SUM(D1259)</f>
        <v>892</v>
      </c>
      <c r="E1257" s="59"/>
      <c r="F1257" s="59">
        <f>SUM(D1257:E1257)</f>
        <v>892</v>
      </c>
    </row>
    <row r="1258" spans="1:6" ht="12.75" customHeight="1">
      <c r="A1258" s="31"/>
      <c r="B1258" s="35"/>
      <c r="C1258" s="28"/>
      <c r="D1258" s="59"/>
      <c r="E1258" s="59"/>
      <c r="F1258" s="59"/>
    </row>
    <row r="1259" spans="1:6" ht="14.25">
      <c r="A1259" s="31"/>
      <c r="B1259" s="35"/>
      <c r="C1259" s="47" t="s">
        <v>67</v>
      </c>
      <c r="D1259" s="58">
        <f>SUM(D1260:D1261)</f>
        <v>892</v>
      </c>
      <c r="E1259" s="58">
        <f>SUM(E1260:E1260)</f>
        <v>0</v>
      </c>
      <c r="F1259" s="58">
        <f>SUM(D1259:E1259)</f>
        <v>892</v>
      </c>
    </row>
    <row r="1260" spans="1:6" ht="15">
      <c r="A1260" s="31"/>
      <c r="B1260" s="35"/>
      <c r="C1260" s="28" t="s">
        <v>69</v>
      </c>
      <c r="D1260" s="59">
        <v>715</v>
      </c>
      <c r="E1260" s="59"/>
      <c r="F1260" s="59">
        <f>SUM(D1260:E1260)</f>
        <v>715</v>
      </c>
    </row>
    <row r="1261" spans="1:6" ht="15">
      <c r="A1261" s="31"/>
      <c r="B1261" s="35"/>
      <c r="C1261" s="28" t="s">
        <v>654</v>
      </c>
      <c r="D1261" s="59">
        <v>177</v>
      </c>
      <c r="E1261" s="59"/>
      <c r="F1261" s="59">
        <f>SUM(D1261:E1261)</f>
        <v>177</v>
      </c>
    </row>
    <row r="1262" spans="1:6" ht="15">
      <c r="A1262" s="31"/>
      <c r="B1262" s="35"/>
      <c r="C1262" s="28"/>
      <c r="D1262" s="59"/>
      <c r="E1262" s="59"/>
      <c r="F1262" s="59"/>
    </row>
    <row r="1263" spans="1:6" ht="14.25">
      <c r="A1263" s="49" t="s">
        <v>448</v>
      </c>
      <c r="B1263" s="36"/>
      <c r="C1263" s="47" t="s">
        <v>181</v>
      </c>
      <c r="D1263" s="58">
        <v>11000</v>
      </c>
      <c r="E1263" s="58"/>
      <c r="F1263" s="58">
        <f>SUM(D1263:E1263)</f>
        <v>11000</v>
      </c>
    </row>
    <row r="1264" ht="12.75">
      <c r="A1264" s="8"/>
    </row>
    <row r="1265" ht="12.75">
      <c r="A1265" s="8"/>
    </row>
    <row r="1266" spans="1:6" ht="12.75">
      <c r="A1266" s="10"/>
      <c r="C1266" s="73"/>
      <c r="D1266" s="14"/>
      <c r="E1266" s="14"/>
      <c r="F1266" s="14"/>
    </row>
    <row r="1267" spans="1:6" ht="12.75">
      <c r="A1267" s="9"/>
      <c r="B1267" s="4"/>
      <c r="C1267" s="74"/>
      <c r="D1267" s="15"/>
      <c r="E1267" s="15"/>
      <c r="F1267" s="15"/>
    </row>
    <row r="1268" spans="3:6" ht="12.75">
      <c r="C1268" s="73"/>
      <c r="D1268" s="14"/>
      <c r="E1268" s="14"/>
      <c r="F1268" s="14"/>
    </row>
    <row r="1271" spans="3:6" ht="12.75">
      <c r="C1271" s="73"/>
      <c r="D1271" s="14"/>
      <c r="E1271" s="14"/>
      <c r="F1271" s="14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4
Tartu Linnavolikogu  ..12.2009. a 
määruse  nr ... juurde </oddHeader>
    <oddFooter>&amp;C&amp;P+8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3"/>
  <sheetViews>
    <sheetView showZeros="0" workbookViewId="0" topLeftCell="A13">
      <selection activeCell="B32" sqref="B32"/>
    </sheetView>
  </sheetViews>
  <sheetFormatPr defaultColWidth="9.140625" defaultRowHeight="12.75"/>
  <cols>
    <col min="1" max="1" width="6.28125" style="140" customWidth="1"/>
    <col min="2" max="2" width="44.140625" style="140" customWidth="1"/>
    <col min="3" max="3" width="9.57421875" style="164" bestFit="1" customWidth="1"/>
    <col min="4" max="4" width="8.7109375" style="164" customWidth="1"/>
    <col min="5" max="5" width="9.28125" style="141" customWidth="1"/>
    <col min="6" max="16384" width="9.140625" style="140" customWidth="1"/>
  </cols>
  <sheetData>
    <row r="1" spans="2:5" ht="12.75">
      <c r="B1" s="197" t="s">
        <v>677</v>
      </c>
      <c r="C1" s="197"/>
      <c r="D1" s="197"/>
      <c r="E1" s="197"/>
    </row>
    <row r="2" spans="2:4" ht="12.75">
      <c r="B2" s="76"/>
      <c r="C2" s="141"/>
      <c r="D2" s="141"/>
    </row>
    <row r="3" spans="1:5" ht="12.75">
      <c r="A3" s="186"/>
      <c r="B3" s="143"/>
      <c r="C3" s="194" t="s">
        <v>570</v>
      </c>
      <c r="D3" s="194"/>
      <c r="E3" s="205" t="s">
        <v>571</v>
      </c>
    </row>
    <row r="4" spans="1:5" ht="22.5">
      <c r="A4" s="186"/>
      <c r="B4" s="144" t="s">
        <v>678</v>
      </c>
      <c r="C4" s="183" t="s">
        <v>572</v>
      </c>
      <c r="D4" s="182" t="s">
        <v>752</v>
      </c>
      <c r="E4" s="205"/>
    </row>
    <row r="5" spans="2:5" ht="12.75">
      <c r="B5" s="162" t="s">
        <v>573</v>
      </c>
      <c r="C5" s="185">
        <f>SUM(C7,C15)</f>
        <v>184666</v>
      </c>
      <c r="D5" s="185">
        <f>SUM(D7,D15)</f>
        <v>173353</v>
      </c>
      <c r="E5" s="185">
        <f>SUM(E7,E15)</f>
        <v>358019</v>
      </c>
    </row>
    <row r="6" spans="2:5" ht="12.75">
      <c r="B6" s="77"/>
      <c r="C6" s="101"/>
      <c r="D6" s="101"/>
      <c r="E6" s="101"/>
    </row>
    <row r="7" spans="2:5" ht="12.75">
      <c r="B7" s="77" t="s">
        <v>574</v>
      </c>
      <c r="C7" s="102">
        <f>SUM(C8:C14)</f>
        <v>117938</v>
      </c>
      <c r="D7" s="102">
        <f>SUM(D8:D14)</f>
        <v>173353</v>
      </c>
      <c r="E7" s="102">
        <f>SUM(E8:E14)</f>
        <v>291291</v>
      </c>
    </row>
    <row r="8" spans="2:5" ht="12.75">
      <c r="B8" s="85" t="s">
        <v>8</v>
      </c>
      <c r="C8" s="103">
        <f>SUM(C23,C26,C84)</f>
        <v>611</v>
      </c>
      <c r="D8" s="103">
        <f>SUM(D26,D84)</f>
        <v>697</v>
      </c>
      <c r="E8" s="103">
        <f>SUM(C8:D8)</f>
        <v>1308</v>
      </c>
    </row>
    <row r="9" spans="2:5" ht="12.75">
      <c r="B9" s="85" t="s">
        <v>10</v>
      </c>
      <c r="C9" s="103">
        <f>SUM(C40,C81,C86,C134)</f>
        <v>57044</v>
      </c>
      <c r="D9" s="103">
        <f>SUM(D40,D81,D86,D134)</f>
        <v>49425</v>
      </c>
      <c r="E9" s="103">
        <f>SUM(E40,E81,E86,E134)</f>
        <v>106469</v>
      </c>
    </row>
    <row r="10" spans="2:5" ht="12.75">
      <c r="B10" s="85" t="s">
        <v>11</v>
      </c>
      <c r="C10" s="103">
        <f>SUM(C70)</f>
        <v>500</v>
      </c>
      <c r="D10" s="103">
        <f>SUM(D70)</f>
        <v>0</v>
      </c>
      <c r="E10" s="103">
        <f>SUM(E70)</f>
        <v>500</v>
      </c>
    </row>
    <row r="11" spans="2:5" ht="12.75">
      <c r="B11" s="85" t="s">
        <v>575</v>
      </c>
      <c r="C11" s="103">
        <f>SUM(C73,C93)</f>
        <v>3046</v>
      </c>
      <c r="D11" s="103">
        <f>SUM(D73,D93)</f>
        <v>0</v>
      </c>
      <c r="E11" s="103">
        <f>SUM(E73,E93)</f>
        <v>3046</v>
      </c>
    </row>
    <row r="12" spans="2:5" ht="12.75">
      <c r="B12" s="85" t="s">
        <v>576</v>
      </c>
      <c r="C12" s="103">
        <f>SUM(C36,C97,C137)</f>
        <v>42185</v>
      </c>
      <c r="D12" s="103">
        <f>SUM(D36,D97,D137)</f>
        <v>50770</v>
      </c>
      <c r="E12" s="103">
        <f>SUM(E36,E97,E137)</f>
        <v>92955</v>
      </c>
    </row>
    <row r="13" spans="2:5" ht="12.75">
      <c r="B13" s="85" t="s">
        <v>14</v>
      </c>
      <c r="C13" s="103">
        <f>SUM(C29,C112,C148)</f>
        <v>12215</v>
      </c>
      <c r="D13" s="103">
        <f>SUM(D29,D112,D148)</f>
        <v>60961</v>
      </c>
      <c r="E13" s="103">
        <f>SUM(E29,E112,E148)</f>
        <v>73176</v>
      </c>
    </row>
    <row r="14" spans="2:5" ht="12.75">
      <c r="B14" s="85" t="s">
        <v>15</v>
      </c>
      <c r="C14" s="103">
        <f>SUM(C126,C130,C151)</f>
        <v>2337</v>
      </c>
      <c r="D14" s="103">
        <f>SUM(D126,D130,D151)</f>
        <v>11500</v>
      </c>
      <c r="E14" s="103">
        <f>SUM(E126,E130,E151)</f>
        <v>13837</v>
      </c>
    </row>
    <row r="15" spans="2:5" ht="12.75">
      <c r="B15" s="77" t="s">
        <v>577</v>
      </c>
      <c r="C15" s="99">
        <f>SUM(C16)</f>
        <v>66728</v>
      </c>
      <c r="D15" s="99">
        <f>SUM(D16)</f>
        <v>0</v>
      </c>
      <c r="E15" s="99">
        <f>SUM(E16)</f>
        <v>66728</v>
      </c>
    </row>
    <row r="16" spans="2:5" ht="12.75">
      <c r="B16" s="85" t="s">
        <v>8</v>
      </c>
      <c r="C16" s="103">
        <f>SUM(C173)</f>
        <v>66728</v>
      </c>
      <c r="D16" s="103"/>
      <c r="E16" s="103">
        <f>SUM(C16:D16)</f>
        <v>66728</v>
      </c>
    </row>
    <row r="17" spans="2:5" ht="12.75">
      <c r="B17" s="145"/>
      <c r="C17" s="78"/>
      <c r="D17" s="78"/>
      <c r="E17" s="78"/>
    </row>
    <row r="18" spans="2:5" ht="12.75">
      <c r="B18" s="200" t="s">
        <v>578</v>
      </c>
      <c r="C18" s="200"/>
      <c r="D18" s="200"/>
      <c r="E18" s="200"/>
    </row>
    <row r="19" spans="1:5" ht="12.75">
      <c r="A19" s="76"/>
      <c r="B19" s="146"/>
      <c r="C19" s="79"/>
      <c r="D19" s="80"/>
      <c r="E19" s="80"/>
    </row>
    <row r="20" spans="1:5" ht="25.5" customHeight="1">
      <c r="A20" s="192" t="s">
        <v>753</v>
      </c>
      <c r="B20" s="184"/>
      <c r="C20" s="201" t="s">
        <v>570</v>
      </c>
      <c r="D20" s="202"/>
      <c r="E20" s="203" t="s">
        <v>571</v>
      </c>
    </row>
    <row r="21" spans="1:5" ht="22.5">
      <c r="A21" s="193"/>
      <c r="B21" s="144"/>
      <c r="C21" s="81" t="s">
        <v>572</v>
      </c>
      <c r="D21" s="182" t="s">
        <v>752</v>
      </c>
      <c r="E21" s="204"/>
    </row>
    <row r="22" spans="1:5" ht="12.75">
      <c r="A22" s="86" t="s">
        <v>82</v>
      </c>
      <c r="B22" s="181" t="s">
        <v>63</v>
      </c>
      <c r="C22" s="104">
        <f>SUM(C23)</f>
        <v>125</v>
      </c>
      <c r="D22" s="104"/>
      <c r="E22" s="104">
        <f aca="true" t="shared" si="0" ref="E22:E27">SUM(C22:D22)</f>
        <v>125</v>
      </c>
    </row>
    <row r="23" spans="1:5" ht="12.75">
      <c r="A23" s="86" t="s">
        <v>284</v>
      </c>
      <c r="B23" s="83" t="s">
        <v>8</v>
      </c>
      <c r="C23" s="105">
        <f>SUM(C24)</f>
        <v>125</v>
      </c>
      <c r="D23" s="105"/>
      <c r="E23" s="104">
        <f t="shared" si="0"/>
        <v>125</v>
      </c>
    </row>
    <row r="24" spans="1:5" ht="12.75">
      <c r="A24" s="86"/>
      <c r="B24" s="85" t="s">
        <v>758</v>
      </c>
      <c r="C24" s="106">
        <v>125</v>
      </c>
      <c r="D24" s="106"/>
      <c r="E24" s="106">
        <f t="shared" si="0"/>
        <v>125</v>
      </c>
    </row>
    <row r="25" spans="1:5" ht="21" customHeight="1">
      <c r="A25" s="86" t="s">
        <v>84</v>
      </c>
      <c r="B25" s="181" t="s">
        <v>72</v>
      </c>
      <c r="C25" s="104">
        <f>SUM(C26)</f>
        <v>255</v>
      </c>
      <c r="D25" s="104"/>
      <c r="E25" s="104">
        <f t="shared" si="0"/>
        <v>255</v>
      </c>
    </row>
    <row r="26" spans="1:5" ht="12.75">
      <c r="A26" s="86" t="s">
        <v>286</v>
      </c>
      <c r="B26" s="83" t="s">
        <v>8</v>
      </c>
      <c r="C26" s="105">
        <f>SUM(C27)</f>
        <v>255</v>
      </c>
      <c r="D26" s="105"/>
      <c r="E26" s="104">
        <f t="shared" si="0"/>
        <v>255</v>
      </c>
    </row>
    <row r="27" spans="1:5" ht="12.75">
      <c r="A27" s="86"/>
      <c r="B27" s="85" t="s">
        <v>579</v>
      </c>
      <c r="C27" s="106">
        <f>205+50</f>
        <v>255</v>
      </c>
      <c r="D27" s="106"/>
      <c r="E27" s="106">
        <f t="shared" si="0"/>
        <v>255</v>
      </c>
    </row>
    <row r="28" spans="1:5" ht="19.5" customHeight="1">
      <c r="A28" s="86" t="s">
        <v>209</v>
      </c>
      <c r="B28" s="84" t="s">
        <v>95</v>
      </c>
      <c r="C28" s="104">
        <f>SUM(C29)</f>
        <v>3270</v>
      </c>
      <c r="D28" s="104">
        <f>SUM(D29)</f>
        <v>54944</v>
      </c>
      <c r="E28" s="104">
        <f>SUM(E29)</f>
        <v>58214</v>
      </c>
    </row>
    <row r="29" spans="1:5" ht="12.75">
      <c r="A29" s="86" t="s">
        <v>465</v>
      </c>
      <c r="B29" s="84" t="s">
        <v>14</v>
      </c>
      <c r="C29" s="104">
        <f>SUM(C30,C32)</f>
        <v>3270</v>
      </c>
      <c r="D29" s="104">
        <f>SUM(D30,D32)</f>
        <v>54944</v>
      </c>
      <c r="E29" s="104">
        <f>SUM(E30,E32)</f>
        <v>58214</v>
      </c>
    </row>
    <row r="30" spans="1:5" ht="12.75">
      <c r="A30" s="86" t="s">
        <v>466</v>
      </c>
      <c r="B30" s="83" t="s">
        <v>581</v>
      </c>
      <c r="C30" s="104">
        <f>SUM(C31:C31)</f>
        <v>3270</v>
      </c>
      <c r="D30" s="104">
        <f>SUM(D31:D31)</f>
        <v>0</v>
      </c>
      <c r="E30" s="104">
        <f>SUM(C30:D30)</f>
        <v>3270</v>
      </c>
    </row>
    <row r="31" spans="1:5" ht="12.75">
      <c r="A31" s="86"/>
      <c r="B31" s="85" t="s">
        <v>679</v>
      </c>
      <c r="C31" s="106">
        <v>3270</v>
      </c>
      <c r="D31" s="106"/>
      <c r="E31" s="106">
        <f>SUM(C31:D31)</f>
        <v>3270</v>
      </c>
    </row>
    <row r="32" spans="1:5" ht="12.75">
      <c r="A32" s="86" t="s">
        <v>470</v>
      </c>
      <c r="B32" s="83" t="s">
        <v>583</v>
      </c>
      <c r="C32" s="105">
        <f>SUM(C33)</f>
        <v>0</v>
      </c>
      <c r="D32" s="105">
        <f>SUM(D33:D34)</f>
        <v>54944</v>
      </c>
      <c r="E32" s="104">
        <f>SUM(C32:D32)</f>
        <v>54944</v>
      </c>
    </row>
    <row r="33" spans="1:5" ht="12.75">
      <c r="A33" s="86"/>
      <c r="B33" s="82" t="s">
        <v>584</v>
      </c>
      <c r="C33" s="106"/>
      <c r="D33" s="106">
        <f>4323+21614</f>
        <v>25937</v>
      </c>
      <c r="E33" s="106">
        <f>SUM(C33:D33)</f>
        <v>25937</v>
      </c>
    </row>
    <row r="34" spans="1:5" ht="12.75">
      <c r="A34" s="86"/>
      <c r="B34" s="82" t="s">
        <v>680</v>
      </c>
      <c r="C34" s="106"/>
      <c r="D34" s="106">
        <f>14007+15000</f>
        <v>29007</v>
      </c>
      <c r="E34" s="106">
        <f>SUM(C34:D34)</f>
        <v>29007</v>
      </c>
    </row>
    <row r="35" spans="1:5" ht="19.5" customHeight="1">
      <c r="A35" s="86" t="s">
        <v>210</v>
      </c>
      <c r="B35" s="84" t="s">
        <v>94</v>
      </c>
      <c r="C35" s="104">
        <f aca="true" t="shared" si="1" ref="C35:E36">SUM(C36)</f>
        <v>100</v>
      </c>
      <c r="D35" s="104">
        <f t="shared" si="1"/>
        <v>0</v>
      </c>
      <c r="E35" s="104">
        <f t="shared" si="1"/>
        <v>100</v>
      </c>
    </row>
    <row r="36" spans="1:5" ht="12.75">
      <c r="A36" s="86" t="s">
        <v>302</v>
      </c>
      <c r="B36" s="77" t="s">
        <v>576</v>
      </c>
      <c r="C36" s="104">
        <f t="shared" si="1"/>
        <v>100</v>
      </c>
      <c r="D36" s="104">
        <f t="shared" si="1"/>
        <v>0</v>
      </c>
      <c r="E36" s="104">
        <f t="shared" si="1"/>
        <v>100</v>
      </c>
    </row>
    <row r="37" spans="1:5" ht="12.75">
      <c r="A37" s="86" t="s">
        <v>474</v>
      </c>
      <c r="B37" s="77" t="s">
        <v>587</v>
      </c>
      <c r="C37" s="105">
        <f>SUM(C38:C38)</f>
        <v>100</v>
      </c>
      <c r="D37" s="105">
        <f>SUM(D38:D38)</f>
        <v>0</v>
      </c>
      <c r="E37" s="104">
        <f>SUM(C37:D37)</f>
        <v>100</v>
      </c>
    </row>
    <row r="38" spans="1:5" ht="17.25" customHeight="1">
      <c r="A38" s="86"/>
      <c r="B38" s="87" t="s">
        <v>681</v>
      </c>
      <c r="C38" s="106">
        <v>100</v>
      </c>
      <c r="D38" s="106"/>
      <c r="E38" s="106">
        <f>SUM(C38:D38)</f>
        <v>100</v>
      </c>
    </row>
    <row r="39" spans="1:5" ht="24" customHeight="1">
      <c r="A39" s="86" t="s">
        <v>211</v>
      </c>
      <c r="B39" s="88" t="s">
        <v>124</v>
      </c>
      <c r="C39" s="107">
        <f>SUM(C40,C70,C73)</f>
        <v>45130</v>
      </c>
      <c r="D39" s="107">
        <f>SUM(D40,D70,D73)</f>
        <v>41862</v>
      </c>
      <c r="E39" s="107">
        <f>SUM(E40,E70,E73)</f>
        <v>86992</v>
      </c>
    </row>
    <row r="40" spans="1:5" ht="12.75">
      <c r="A40" s="86" t="s">
        <v>311</v>
      </c>
      <c r="B40" s="139" t="s">
        <v>10</v>
      </c>
      <c r="C40" s="107">
        <f>SUM(C41,C68)</f>
        <v>43034</v>
      </c>
      <c r="D40" s="107">
        <f>SUM(D41,D68)</f>
        <v>41862</v>
      </c>
      <c r="E40" s="107">
        <f>SUM(E41,E68)</f>
        <v>84896</v>
      </c>
    </row>
    <row r="41" spans="1:5" ht="12.75">
      <c r="A41" s="86" t="s">
        <v>312</v>
      </c>
      <c r="B41" s="139" t="s">
        <v>589</v>
      </c>
      <c r="C41" s="107">
        <f>SUM(C42,C49,C52,C55,C56,C60)</f>
        <v>42034</v>
      </c>
      <c r="D41" s="107">
        <f>SUM(D42,D49,D52,D55,D56,D60)</f>
        <v>36162</v>
      </c>
      <c r="E41" s="107">
        <f>SUM(E42,E49,E52,E55,E56,E60)</f>
        <v>78196</v>
      </c>
    </row>
    <row r="42" spans="1:5" ht="12.75">
      <c r="A42" s="86"/>
      <c r="B42" s="139" t="s">
        <v>590</v>
      </c>
      <c r="C42" s="107">
        <f>SUM(C43:C48)</f>
        <v>8618</v>
      </c>
      <c r="D42" s="107">
        <f>SUM(D43:D48)</f>
        <v>19950</v>
      </c>
      <c r="E42" s="107">
        <f aca="true" t="shared" si="2" ref="E42:E59">SUM(C42:D42)</f>
        <v>28568</v>
      </c>
    </row>
    <row r="43" spans="1:5" ht="22.5">
      <c r="A43" s="86"/>
      <c r="B43" s="89" t="s">
        <v>591</v>
      </c>
      <c r="C43" s="108">
        <v>1750</v>
      </c>
      <c r="D43" s="106">
        <v>9950</v>
      </c>
      <c r="E43" s="106">
        <f t="shared" si="2"/>
        <v>11700</v>
      </c>
    </row>
    <row r="44" spans="1:5" ht="12.75">
      <c r="A44" s="86"/>
      <c r="B44" s="89" t="s">
        <v>682</v>
      </c>
      <c r="C44" s="108">
        <v>2000</v>
      </c>
      <c r="D44" s="106"/>
      <c r="E44" s="106">
        <f t="shared" si="2"/>
        <v>2000</v>
      </c>
    </row>
    <row r="45" spans="1:5" ht="12.75">
      <c r="A45" s="86"/>
      <c r="B45" s="89" t="s">
        <v>593</v>
      </c>
      <c r="C45" s="108">
        <f>2500-386</f>
        <v>2114</v>
      </c>
      <c r="D45" s="106"/>
      <c r="E45" s="106">
        <f t="shared" si="2"/>
        <v>2114</v>
      </c>
    </row>
    <row r="46" spans="1:5" ht="12.75">
      <c r="A46" s="86"/>
      <c r="B46" s="89" t="s">
        <v>756</v>
      </c>
      <c r="C46" s="108">
        <v>127</v>
      </c>
      <c r="D46" s="106"/>
      <c r="E46" s="106">
        <f t="shared" si="2"/>
        <v>127</v>
      </c>
    </row>
    <row r="47" spans="1:5" ht="12.75">
      <c r="A47" s="86"/>
      <c r="B47" s="90" t="s">
        <v>683</v>
      </c>
      <c r="C47" s="108">
        <v>827</v>
      </c>
      <c r="D47" s="106"/>
      <c r="E47" s="106">
        <f t="shared" si="2"/>
        <v>827</v>
      </c>
    </row>
    <row r="48" spans="1:5" ht="12.75">
      <c r="A48" s="86"/>
      <c r="B48" s="90" t="s">
        <v>757</v>
      </c>
      <c r="C48" s="108">
        <v>1800</v>
      </c>
      <c r="D48" s="106">
        <v>10000</v>
      </c>
      <c r="E48" s="106">
        <f t="shared" si="2"/>
        <v>11800</v>
      </c>
    </row>
    <row r="49" spans="1:5" ht="12.75">
      <c r="A49" s="86"/>
      <c r="B49" s="139" t="s">
        <v>592</v>
      </c>
      <c r="C49" s="104">
        <f>SUM(C50:C51)</f>
        <v>15259</v>
      </c>
      <c r="D49" s="106"/>
      <c r="E49" s="107">
        <f t="shared" si="2"/>
        <v>15259</v>
      </c>
    </row>
    <row r="50" spans="1:5" ht="12.75">
      <c r="A50" s="86"/>
      <c r="B50" s="90" t="s">
        <v>723</v>
      </c>
      <c r="C50" s="106">
        <v>13980</v>
      </c>
      <c r="D50" s="106"/>
      <c r="E50" s="106">
        <f t="shared" si="2"/>
        <v>13980</v>
      </c>
    </row>
    <row r="51" spans="1:5" ht="12.75">
      <c r="A51" s="86"/>
      <c r="B51" s="85" t="s">
        <v>755</v>
      </c>
      <c r="C51" s="106">
        <f>1020+259</f>
        <v>1279</v>
      </c>
      <c r="D51" s="106"/>
      <c r="E51" s="106">
        <f t="shared" si="2"/>
        <v>1279</v>
      </c>
    </row>
    <row r="52" spans="1:5" ht="12.75">
      <c r="A52" s="86"/>
      <c r="B52" s="139" t="s">
        <v>684</v>
      </c>
      <c r="C52" s="107">
        <f>SUM(C53:C54)</f>
        <v>2861</v>
      </c>
      <c r="D52" s="107">
        <f>SUM(D53:D54)</f>
        <v>16212</v>
      </c>
      <c r="E52" s="107">
        <f t="shared" si="2"/>
        <v>19073</v>
      </c>
    </row>
    <row r="53" spans="1:5" ht="12.75">
      <c r="A53" s="86"/>
      <c r="B53" s="91" t="s">
        <v>685</v>
      </c>
      <c r="C53" s="109">
        <v>1303</v>
      </c>
      <c r="D53" s="109">
        <v>7382</v>
      </c>
      <c r="E53" s="109">
        <f t="shared" si="2"/>
        <v>8685</v>
      </c>
    </row>
    <row r="54" spans="1:5" ht="12.75">
      <c r="A54" s="86"/>
      <c r="B54" s="90" t="s">
        <v>686</v>
      </c>
      <c r="C54" s="108">
        <v>1558</v>
      </c>
      <c r="D54" s="106">
        <v>8830</v>
      </c>
      <c r="E54" s="109">
        <f t="shared" si="2"/>
        <v>10388</v>
      </c>
    </row>
    <row r="55" spans="1:5" ht="12.75">
      <c r="A55" s="86"/>
      <c r="B55" s="139" t="s">
        <v>631</v>
      </c>
      <c r="C55" s="104">
        <v>2000</v>
      </c>
      <c r="D55" s="107"/>
      <c r="E55" s="104">
        <f t="shared" si="2"/>
        <v>2000</v>
      </c>
    </row>
    <row r="56" spans="1:5" ht="12.75">
      <c r="A56" s="86"/>
      <c r="B56" s="139" t="s">
        <v>586</v>
      </c>
      <c r="C56" s="107">
        <f>SUM(C57:C59)</f>
        <v>4109</v>
      </c>
      <c r="D56" s="107">
        <f>SUM(D57)</f>
        <v>0</v>
      </c>
      <c r="E56" s="107">
        <f t="shared" si="2"/>
        <v>4109</v>
      </c>
    </row>
    <row r="57" spans="1:5" ht="12.75">
      <c r="A57" s="86"/>
      <c r="B57" s="90" t="s">
        <v>594</v>
      </c>
      <c r="C57" s="106">
        <v>3429</v>
      </c>
      <c r="D57" s="106"/>
      <c r="E57" s="110">
        <f t="shared" si="2"/>
        <v>3429</v>
      </c>
    </row>
    <row r="58" spans="1:5" ht="12.75">
      <c r="A58" s="86"/>
      <c r="B58" s="90" t="s">
        <v>687</v>
      </c>
      <c r="C58" s="106">
        <v>500</v>
      </c>
      <c r="D58" s="106"/>
      <c r="E58" s="110">
        <f t="shared" si="2"/>
        <v>500</v>
      </c>
    </row>
    <row r="59" spans="1:5" ht="12.75">
      <c r="A59" s="86"/>
      <c r="B59" s="90" t="s">
        <v>724</v>
      </c>
      <c r="C59" s="106">
        <v>180</v>
      </c>
      <c r="D59" s="106"/>
      <c r="E59" s="110">
        <f t="shared" si="2"/>
        <v>180</v>
      </c>
    </row>
    <row r="60" spans="1:5" ht="12.75">
      <c r="A60" s="86"/>
      <c r="B60" s="139" t="s">
        <v>688</v>
      </c>
      <c r="C60" s="107">
        <f>SUM(C61:C67)</f>
        <v>9187</v>
      </c>
      <c r="D60" s="107">
        <f>SUM(D61:D64)</f>
        <v>0</v>
      </c>
      <c r="E60" s="107">
        <f>SUM(E61:E67)</f>
        <v>9187</v>
      </c>
    </row>
    <row r="61" spans="1:5" ht="12.75">
      <c r="A61" s="86"/>
      <c r="B61" s="90" t="s">
        <v>689</v>
      </c>
      <c r="C61" s="106">
        <v>122</v>
      </c>
      <c r="D61" s="106"/>
      <c r="E61" s="106">
        <f aca="true" t="shared" si="3" ref="E61:E69">SUM(C61:D61)</f>
        <v>122</v>
      </c>
    </row>
    <row r="62" spans="1:5" ht="12.75">
      <c r="A62" s="86"/>
      <c r="B62" s="90" t="s">
        <v>690</v>
      </c>
      <c r="C62" s="106">
        <v>169</v>
      </c>
      <c r="D62" s="106"/>
      <c r="E62" s="106">
        <f t="shared" si="3"/>
        <v>169</v>
      </c>
    </row>
    <row r="63" spans="1:5" ht="12.75">
      <c r="A63" s="86"/>
      <c r="B63" s="90" t="s">
        <v>691</v>
      </c>
      <c r="C63" s="106">
        <v>729</v>
      </c>
      <c r="D63" s="106"/>
      <c r="E63" s="106">
        <f t="shared" si="3"/>
        <v>729</v>
      </c>
    </row>
    <row r="64" spans="1:5" ht="12.75">
      <c r="A64" s="86"/>
      <c r="B64" s="90" t="s">
        <v>692</v>
      </c>
      <c r="C64" s="106">
        <v>182</v>
      </c>
      <c r="D64" s="106"/>
      <c r="E64" s="106">
        <f t="shared" si="3"/>
        <v>182</v>
      </c>
    </row>
    <row r="65" spans="1:5" ht="12.75">
      <c r="A65" s="86"/>
      <c r="B65" s="90" t="s">
        <v>674</v>
      </c>
      <c r="C65" s="106">
        <v>425</v>
      </c>
      <c r="D65" s="106"/>
      <c r="E65" s="106">
        <f t="shared" si="3"/>
        <v>425</v>
      </c>
    </row>
    <row r="66" spans="1:5" ht="12.75">
      <c r="A66" s="86"/>
      <c r="B66" s="90" t="s">
        <v>673</v>
      </c>
      <c r="C66" s="106">
        <v>7000</v>
      </c>
      <c r="D66" s="106"/>
      <c r="E66" s="106">
        <f t="shared" si="3"/>
        <v>7000</v>
      </c>
    </row>
    <row r="67" spans="1:5" ht="12.75">
      <c r="A67" s="86"/>
      <c r="B67" s="90" t="s">
        <v>675</v>
      </c>
      <c r="C67" s="106">
        <v>560</v>
      </c>
      <c r="D67" s="106"/>
      <c r="E67" s="106">
        <f t="shared" si="3"/>
        <v>560</v>
      </c>
    </row>
    <row r="68" spans="1:5" ht="12.75">
      <c r="A68" s="86" t="s">
        <v>487</v>
      </c>
      <c r="B68" s="148" t="s">
        <v>128</v>
      </c>
      <c r="C68" s="104">
        <f>SUM(C69)</f>
        <v>1000</v>
      </c>
      <c r="D68" s="108">
        <f>SUM(D69)</f>
        <v>5700</v>
      </c>
      <c r="E68" s="104">
        <f t="shared" si="3"/>
        <v>6700</v>
      </c>
    </row>
    <row r="69" spans="1:5" ht="22.5">
      <c r="A69" s="86"/>
      <c r="B69" s="149" t="s">
        <v>595</v>
      </c>
      <c r="C69" s="108">
        <v>1000</v>
      </c>
      <c r="D69" s="108">
        <v>5700</v>
      </c>
      <c r="E69" s="108">
        <f t="shared" si="3"/>
        <v>6700</v>
      </c>
    </row>
    <row r="70" spans="1:5" ht="12.75">
      <c r="A70" s="86" t="s">
        <v>313</v>
      </c>
      <c r="B70" s="139" t="s">
        <v>11</v>
      </c>
      <c r="C70" s="107">
        <f aca="true" t="shared" si="4" ref="C70:E71">SUM(C71)</f>
        <v>500</v>
      </c>
      <c r="D70" s="107">
        <f t="shared" si="4"/>
        <v>0</v>
      </c>
      <c r="E70" s="107">
        <f t="shared" si="4"/>
        <v>500</v>
      </c>
    </row>
    <row r="71" spans="1:5" ht="12.75">
      <c r="A71" s="86" t="s">
        <v>318</v>
      </c>
      <c r="B71" s="139" t="s">
        <v>139</v>
      </c>
      <c r="C71" s="107">
        <f t="shared" si="4"/>
        <v>500</v>
      </c>
      <c r="D71" s="107">
        <f t="shared" si="4"/>
        <v>0</v>
      </c>
      <c r="E71" s="107">
        <f t="shared" si="4"/>
        <v>500</v>
      </c>
    </row>
    <row r="72" spans="1:5" ht="12.75">
      <c r="A72" s="86"/>
      <c r="B72" s="90" t="s">
        <v>693</v>
      </c>
      <c r="C72" s="106">
        <v>500</v>
      </c>
      <c r="D72" s="106">
        <v>0</v>
      </c>
      <c r="E72" s="106">
        <f>SUM(C72:D72)</f>
        <v>500</v>
      </c>
    </row>
    <row r="73" spans="1:5" ht="12.75">
      <c r="A73" s="86" t="s">
        <v>320</v>
      </c>
      <c r="B73" s="139" t="s">
        <v>596</v>
      </c>
      <c r="C73" s="107">
        <f>SUM(C74,C78)</f>
        <v>1596</v>
      </c>
      <c r="D73" s="107">
        <f>SUM(D74,D78)</f>
        <v>0</v>
      </c>
      <c r="E73" s="107">
        <f>SUM(E74,E78)</f>
        <v>1596</v>
      </c>
    </row>
    <row r="74" spans="1:5" ht="12.75">
      <c r="A74" s="86" t="s">
        <v>322</v>
      </c>
      <c r="B74" s="139" t="s">
        <v>145</v>
      </c>
      <c r="C74" s="107">
        <f>SUM(C75:C77)</f>
        <v>1428</v>
      </c>
      <c r="D74" s="107">
        <f>SUM(D75:D77)</f>
        <v>0</v>
      </c>
      <c r="E74" s="107">
        <f>SUM(E75:E77)</f>
        <v>1428</v>
      </c>
    </row>
    <row r="75" spans="1:5" ht="22.5">
      <c r="A75" s="86"/>
      <c r="B75" s="89" t="s">
        <v>597</v>
      </c>
      <c r="C75" s="106">
        <v>1000</v>
      </c>
      <c r="D75" s="106"/>
      <c r="E75" s="109">
        <f>SUM(C75:D75)</f>
        <v>1000</v>
      </c>
    </row>
    <row r="76" spans="1:5" ht="12.75">
      <c r="A76" s="86"/>
      <c r="B76" s="89" t="s">
        <v>694</v>
      </c>
      <c r="C76" s="106">
        <v>168</v>
      </c>
      <c r="D76" s="106"/>
      <c r="E76" s="109">
        <f>SUM(C76:D76)</f>
        <v>168</v>
      </c>
    </row>
    <row r="77" spans="1:5" ht="12.75">
      <c r="A77" s="86"/>
      <c r="B77" s="89" t="s">
        <v>695</v>
      </c>
      <c r="C77" s="106">
        <v>260</v>
      </c>
      <c r="D77" s="106"/>
      <c r="E77" s="109">
        <f>SUM(C77:D77)</f>
        <v>260</v>
      </c>
    </row>
    <row r="78" spans="1:5" ht="12.75">
      <c r="A78" s="86" t="s">
        <v>323</v>
      </c>
      <c r="B78" s="139" t="s">
        <v>598</v>
      </c>
      <c r="C78" s="104">
        <f>SUM(C79)</f>
        <v>168</v>
      </c>
      <c r="D78" s="104">
        <f>SUM(D79)</f>
        <v>0</v>
      </c>
      <c r="E78" s="104">
        <f>SUM(E79)</f>
        <v>168</v>
      </c>
    </row>
    <row r="79" spans="1:5" ht="12.75">
      <c r="A79" s="147"/>
      <c r="B79" s="91" t="s">
        <v>599</v>
      </c>
      <c r="C79" s="109">
        <v>168</v>
      </c>
      <c r="D79" s="109">
        <v>0</v>
      </c>
      <c r="E79" s="109">
        <f>SUM(C79:D79)</f>
        <v>168</v>
      </c>
    </row>
    <row r="80" spans="1:5" ht="25.5">
      <c r="A80" s="86" t="s">
        <v>212</v>
      </c>
      <c r="B80" s="180" t="s">
        <v>600</v>
      </c>
      <c r="C80" s="104">
        <f>SUM(C81)</f>
        <v>10000</v>
      </c>
      <c r="D80" s="104">
        <f>SUM(D81)</f>
        <v>0</v>
      </c>
      <c r="E80" s="104">
        <f>SUM(C80:D80)</f>
        <v>10000</v>
      </c>
    </row>
    <row r="81" spans="1:5" ht="12.75">
      <c r="A81" s="86" t="s">
        <v>328</v>
      </c>
      <c r="B81" s="92" t="s">
        <v>601</v>
      </c>
      <c r="C81" s="104">
        <f>SUM(C82)</f>
        <v>10000</v>
      </c>
      <c r="D81" s="108">
        <f>SUM(D82)</f>
        <v>0</v>
      </c>
      <c r="E81" s="104">
        <f>SUM(E82)</f>
        <v>10000</v>
      </c>
    </row>
    <row r="82" spans="1:5" ht="12.75">
      <c r="A82" s="86" t="s">
        <v>329</v>
      </c>
      <c r="B82" s="150" t="s">
        <v>602</v>
      </c>
      <c r="C82" s="108">
        <f>5000+5000</f>
        <v>10000</v>
      </c>
      <c r="D82" s="108"/>
      <c r="E82" s="108">
        <f>SUM(C82:D82)</f>
        <v>10000</v>
      </c>
    </row>
    <row r="83" spans="1:5" ht="26.25" customHeight="1">
      <c r="A83" s="86" t="s">
        <v>331</v>
      </c>
      <c r="B83" s="93" t="s">
        <v>150</v>
      </c>
      <c r="C83" s="100">
        <f>SUM(C84,C86,C93,C97,C112,C126)</f>
        <v>50372</v>
      </c>
      <c r="D83" s="100">
        <f>SUM(D84,D86,D93,D97,D112,D126)</f>
        <v>76547</v>
      </c>
      <c r="E83" s="100">
        <f>SUM(E84,E86,E93,E97,E112,E126)</f>
        <v>126919</v>
      </c>
    </row>
    <row r="84" spans="1:5" ht="12.75">
      <c r="A84" s="165" t="s">
        <v>333</v>
      </c>
      <c r="B84" s="94" t="s">
        <v>8</v>
      </c>
      <c r="C84" s="104">
        <f>SUM(C85)</f>
        <v>231</v>
      </c>
      <c r="D84" s="100">
        <f>SUM(D85)</f>
        <v>697</v>
      </c>
      <c r="E84" s="104">
        <f>SUM(E85)</f>
        <v>928</v>
      </c>
    </row>
    <row r="85" spans="1:5" ht="12.75">
      <c r="A85" s="86"/>
      <c r="B85" s="91" t="s">
        <v>743</v>
      </c>
      <c r="C85" s="109">
        <v>231</v>
      </c>
      <c r="D85" s="103">
        <v>697</v>
      </c>
      <c r="E85" s="109">
        <f>SUM(C85:D85)</f>
        <v>928</v>
      </c>
    </row>
    <row r="86" spans="1:5" ht="12.75">
      <c r="A86" s="165" t="s">
        <v>334</v>
      </c>
      <c r="B86" s="94" t="s">
        <v>601</v>
      </c>
      <c r="C86" s="104">
        <f>SUM(C87,C89)</f>
        <v>3610</v>
      </c>
      <c r="D86" s="104">
        <f>SUM(D87,D89)</f>
        <v>7563</v>
      </c>
      <c r="E86" s="104">
        <f>SUM(E87,E89)</f>
        <v>11173</v>
      </c>
    </row>
    <row r="87" spans="1:5" ht="12.75">
      <c r="A87" s="165" t="s">
        <v>335</v>
      </c>
      <c r="B87" s="94" t="s">
        <v>676</v>
      </c>
      <c r="C87" s="104">
        <f>SUM(C88)</f>
        <v>500</v>
      </c>
      <c r="D87" s="109">
        <f>SUM(D88)</f>
        <v>0</v>
      </c>
      <c r="E87" s="104">
        <f>SUM(E88)</f>
        <v>500</v>
      </c>
    </row>
    <row r="88" spans="1:5" ht="12.75">
      <c r="A88" s="86"/>
      <c r="B88" s="91" t="s">
        <v>696</v>
      </c>
      <c r="C88" s="109">
        <v>500</v>
      </c>
      <c r="D88" s="100"/>
      <c r="E88" s="109">
        <f>SUM(C88:D88)</f>
        <v>500</v>
      </c>
    </row>
    <row r="89" spans="1:5" ht="12.75">
      <c r="A89" s="86" t="s">
        <v>667</v>
      </c>
      <c r="B89" s="94" t="s">
        <v>603</v>
      </c>
      <c r="C89" s="105">
        <f>SUM(C90:C92)</f>
        <v>3110</v>
      </c>
      <c r="D89" s="105">
        <f>SUM(D90:D92)</f>
        <v>7563</v>
      </c>
      <c r="E89" s="105">
        <f>SUM(C89:D89)</f>
        <v>10673</v>
      </c>
    </row>
    <row r="90" spans="1:5" ht="12.75">
      <c r="A90" s="86"/>
      <c r="B90" s="151" t="s">
        <v>744</v>
      </c>
      <c r="C90" s="109">
        <v>2310</v>
      </c>
      <c r="D90" s="109">
        <v>7563</v>
      </c>
      <c r="E90" s="106">
        <f>SUM(C90:D90)</f>
        <v>9873</v>
      </c>
    </row>
    <row r="91" spans="1:5" ht="12.75">
      <c r="A91" s="86"/>
      <c r="B91" s="90" t="s">
        <v>604</v>
      </c>
      <c r="C91" s="106">
        <v>500</v>
      </c>
      <c r="D91" s="106"/>
      <c r="E91" s="106">
        <f>SUM(C91:D91)</f>
        <v>500</v>
      </c>
    </row>
    <row r="92" spans="1:5" ht="12.75">
      <c r="A92" s="86"/>
      <c r="B92" s="90" t="s">
        <v>745</v>
      </c>
      <c r="C92" s="106">
        <v>300</v>
      </c>
      <c r="D92" s="106"/>
      <c r="E92" s="106">
        <f>SUM(C92:D92)</f>
        <v>300</v>
      </c>
    </row>
    <row r="93" spans="1:5" ht="12.75">
      <c r="A93" s="86" t="s">
        <v>489</v>
      </c>
      <c r="B93" s="94" t="s">
        <v>575</v>
      </c>
      <c r="C93" s="104">
        <f>SUM(C94)</f>
        <v>1450</v>
      </c>
      <c r="D93" s="104">
        <f>SUM(D94)</f>
        <v>0</v>
      </c>
      <c r="E93" s="104">
        <f>SUM(E94)</f>
        <v>1450</v>
      </c>
    </row>
    <row r="94" spans="1:5" ht="12.75">
      <c r="A94" s="86" t="s">
        <v>490</v>
      </c>
      <c r="B94" s="94" t="s">
        <v>605</v>
      </c>
      <c r="C94" s="104">
        <f>SUM(C95,C96)</f>
        <v>1450</v>
      </c>
      <c r="D94" s="104">
        <f>SUM(D95,D96)</f>
        <v>0</v>
      </c>
      <c r="E94" s="104">
        <f>SUM(E95,E96)</f>
        <v>1450</v>
      </c>
    </row>
    <row r="95" spans="1:5" ht="12.75">
      <c r="A95" s="86"/>
      <c r="B95" s="89" t="s">
        <v>606</v>
      </c>
      <c r="C95" s="106">
        <v>950</v>
      </c>
      <c r="D95" s="106"/>
      <c r="E95" s="106">
        <f>SUM(C95:D95)</f>
        <v>950</v>
      </c>
    </row>
    <row r="96" spans="1:5" ht="12.75">
      <c r="A96" s="86"/>
      <c r="B96" s="90" t="s">
        <v>607</v>
      </c>
      <c r="C96" s="106">
        <v>500</v>
      </c>
      <c r="D96" s="106"/>
      <c r="E96" s="106">
        <f>SUM(C96:D96)</f>
        <v>500</v>
      </c>
    </row>
    <row r="97" spans="1:5" ht="12.75">
      <c r="A97" s="86" t="s">
        <v>491</v>
      </c>
      <c r="B97" s="94" t="s">
        <v>608</v>
      </c>
      <c r="C97" s="104">
        <f>SUM(C98,C101,C103,C106,C108,C110)</f>
        <v>35606</v>
      </c>
      <c r="D97" s="104">
        <f>SUM(D98,D101,D103,D106,D108,D110)</f>
        <v>50770</v>
      </c>
      <c r="E97" s="104">
        <f>SUM(E98,E101,E103,E106,E108,E110)</f>
        <v>86376</v>
      </c>
    </row>
    <row r="98" spans="1:5" ht="12.75">
      <c r="A98" s="86" t="s">
        <v>492</v>
      </c>
      <c r="B98" s="94" t="s">
        <v>587</v>
      </c>
      <c r="C98" s="104">
        <f>SUM(C99:C100)</f>
        <v>5450</v>
      </c>
      <c r="D98" s="104">
        <f>SUM(D99:D100)</f>
        <v>34200</v>
      </c>
      <c r="E98" s="104">
        <f>SUM(E99:E100)</f>
        <v>39650</v>
      </c>
    </row>
    <row r="99" spans="1:5" ht="12.75">
      <c r="A99" s="86"/>
      <c r="B99" s="90" t="s">
        <v>609</v>
      </c>
      <c r="C99" s="106">
        <v>450</v>
      </c>
      <c r="D99" s="106"/>
      <c r="E99" s="106">
        <f>SUM(C99:D99)</f>
        <v>450</v>
      </c>
    </row>
    <row r="100" spans="1:5" ht="12.75">
      <c r="A100" s="86"/>
      <c r="B100" s="89" t="s">
        <v>610</v>
      </c>
      <c r="C100" s="106">
        <v>5000</v>
      </c>
      <c r="D100" s="106">
        <v>34200</v>
      </c>
      <c r="E100" s="106">
        <f>SUM(C100:D100)</f>
        <v>39200</v>
      </c>
    </row>
    <row r="101" spans="1:5" ht="12.75">
      <c r="A101" s="86" t="s">
        <v>493</v>
      </c>
      <c r="B101" s="152" t="s">
        <v>611</v>
      </c>
      <c r="C101" s="104">
        <f>SUM(C102)</f>
        <v>24600</v>
      </c>
      <c r="D101" s="104">
        <f>SUM(D102)</f>
        <v>0</v>
      </c>
      <c r="E101" s="104">
        <f>SUM(E102)</f>
        <v>24600</v>
      </c>
    </row>
    <row r="102" spans="1:5" ht="12.75">
      <c r="A102" s="86"/>
      <c r="B102" s="89" t="s">
        <v>612</v>
      </c>
      <c r="C102" s="106">
        <f>24191+409</f>
        <v>24600</v>
      </c>
      <c r="D102" s="106"/>
      <c r="E102" s="106">
        <f>SUM(C102:D102)</f>
        <v>24600</v>
      </c>
    </row>
    <row r="103" spans="1:5" ht="12.75">
      <c r="A103" s="86" t="s">
        <v>494</v>
      </c>
      <c r="B103" s="152" t="s">
        <v>697</v>
      </c>
      <c r="C103" s="104">
        <f>SUM(C104:C105)</f>
        <v>1065</v>
      </c>
      <c r="D103" s="104">
        <f>SUM(D104:D105)</f>
        <v>407</v>
      </c>
      <c r="E103" s="104">
        <f>SUM(E104:E105)</f>
        <v>1472</v>
      </c>
    </row>
    <row r="104" spans="1:5" ht="12.75">
      <c r="A104" s="86"/>
      <c r="B104" s="89" t="s">
        <v>698</v>
      </c>
      <c r="C104" s="106">
        <v>1000</v>
      </c>
      <c r="D104" s="106"/>
      <c r="E104" s="106">
        <f>SUM(C104:D104)</f>
        <v>1000</v>
      </c>
    </row>
    <row r="105" spans="1:5" ht="12.75">
      <c r="A105" s="86"/>
      <c r="B105" s="89" t="s">
        <v>699</v>
      </c>
      <c r="C105" s="106">
        <v>65</v>
      </c>
      <c r="D105" s="106">
        <v>407</v>
      </c>
      <c r="E105" s="106">
        <f>SUM(C105:D105)</f>
        <v>472</v>
      </c>
    </row>
    <row r="106" spans="1:5" ht="12.75">
      <c r="A106" s="86" t="s">
        <v>556</v>
      </c>
      <c r="B106" s="94" t="s">
        <v>588</v>
      </c>
      <c r="C106" s="104">
        <f>SUM(C107)</f>
        <v>2991</v>
      </c>
      <c r="D106" s="104">
        <f>SUM(D107)</f>
        <v>9163</v>
      </c>
      <c r="E106" s="104">
        <f>SUM(C106:D106)</f>
        <v>12154</v>
      </c>
    </row>
    <row r="107" spans="1:5" ht="12.75">
      <c r="A107" s="86"/>
      <c r="B107" s="90" t="s">
        <v>613</v>
      </c>
      <c r="C107" s="106">
        <v>2991</v>
      </c>
      <c r="D107" s="106">
        <v>9163</v>
      </c>
      <c r="E107" s="110">
        <f>SUM(C107:D107)</f>
        <v>12154</v>
      </c>
    </row>
    <row r="108" spans="1:5" ht="12.75">
      <c r="A108" s="86" t="s">
        <v>557</v>
      </c>
      <c r="B108" s="94" t="s">
        <v>614</v>
      </c>
      <c r="C108" s="104">
        <f>SUM(C109)</f>
        <v>500</v>
      </c>
      <c r="D108" s="104">
        <f>SUM(D109)</f>
        <v>0</v>
      </c>
      <c r="E108" s="104">
        <f>SUM(E109)</f>
        <v>500</v>
      </c>
    </row>
    <row r="109" spans="1:5" ht="12.75">
      <c r="A109" s="86"/>
      <c r="B109" s="95" t="s">
        <v>615</v>
      </c>
      <c r="C109" s="108">
        <v>500</v>
      </c>
      <c r="D109" s="108"/>
      <c r="E109" s="108">
        <f>SUM(C109:D109)</f>
        <v>500</v>
      </c>
    </row>
    <row r="110" spans="1:5" ht="12.75">
      <c r="A110" s="86" t="s">
        <v>558</v>
      </c>
      <c r="B110" s="83" t="s">
        <v>616</v>
      </c>
      <c r="C110" s="104">
        <f>SUM(C111)</f>
        <v>1000</v>
      </c>
      <c r="D110" s="104">
        <f>SUM(D111)</f>
        <v>7000</v>
      </c>
      <c r="E110" s="104">
        <f>SUM(E111)</f>
        <v>8000</v>
      </c>
    </row>
    <row r="111" spans="1:5" ht="12.75">
      <c r="A111" s="86"/>
      <c r="B111" s="95" t="s">
        <v>700</v>
      </c>
      <c r="C111" s="108">
        <v>1000</v>
      </c>
      <c r="D111" s="108">
        <v>7000</v>
      </c>
      <c r="E111" s="108">
        <f>SUM(C111:D111)</f>
        <v>8000</v>
      </c>
    </row>
    <row r="112" spans="1:5" ht="12.75">
      <c r="A112" s="86" t="s">
        <v>496</v>
      </c>
      <c r="B112" s="77" t="s">
        <v>14</v>
      </c>
      <c r="C112" s="105">
        <f>SUM(C113,C119,C121,C117)</f>
        <v>7445</v>
      </c>
      <c r="D112" s="105">
        <f>SUM(D113,D119,D121,D117)</f>
        <v>6017</v>
      </c>
      <c r="E112" s="105">
        <f>SUM(E113,E119,E121,E117)</f>
        <v>13462</v>
      </c>
    </row>
    <row r="113" spans="1:5" ht="12.75">
      <c r="A113" s="86" t="s">
        <v>497</v>
      </c>
      <c r="B113" s="83" t="s">
        <v>581</v>
      </c>
      <c r="C113" s="105">
        <f>SUM(C114:C116)</f>
        <v>2545</v>
      </c>
      <c r="D113" s="105">
        <f>SUM(D114:D116)</f>
        <v>4467</v>
      </c>
      <c r="E113" s="105">
        <f>SUM(E114:E116)</f>
        <v>7012</v>
      </c>
    </row>
    <row r="114" spans="1:5" ht="12.75">
      <c r="A114" s="86"/>
      <c r="B114" s="95" t="s">
        <v>701</v>
      </c>
      <c r="C114" s="108">
        <v>570</v>
      </c>
      <c r="D114" s="108">
        <v>4467</v>
      </c>
      <c r="E114" s="108">
        <f>SUM(C114:D114)</f>
        <v>5037</v>
      </c>
    </row>
    <row r="115" spans="1:5" ht="12.75">
      <c r="A115" s="86"/>
      <c r="B115" s="95" t="s">
        <v>702</v>
      </c>
      <c r="C115" s="108">
        <v>1000</v>
      </c>
      <c r="D115" s="113"/>
      <c r="E115" s="108">
        <f>SUM(C115:D115)</f>
        <v>1000</v>
      </c>
    </row>
    <row r="116" spans="1:5" ht="12.75">
      <c r="A116" s="86"/>
      <c r="B116" s="95" t="s">
        <v>703</v>
      </c>
      <c r="C116" s="108">
        <v>975</v>
      </c>
      <c r="D116" s="113"/>
      <c r="E116" s="108">
        <f>SUM(C116:D116)</f>
        <v>975</v>
      </c>
    </row>
    <row r="117" spans="1:5" ht="12.75">
      <c r="A117" s="165" t="s">
        <v>498</v>
      </c>
      <c r="B117" s="83" t="s">
        <v>582</v>
      </c>
      <c r="C117" s="104">
        <f>SUM(C118)</f>
        <v>800</v>
      </c>
      <c r="D117" s="108">
        <f>SUM(D118)</f>
        <v>0</v>
      </c>
      <c r="E117" s="104">
        <f>SUM(E118)</f>
        <v>800</v>
      </c>
    </row>
    <row r="118" spans="1:5" ht="12.75">
      <c r="A118" s="86"/>
      <c r="B118" s="95" t="s">
        <v>742</v>
      </c>
      <c r="C118" s="108">
        <v>800</v>
      </c>
      <c r="D118" s="113"/>
      <c r="E118" s="108">
        <f>SUM(C118:D118)</f>
        <v>800</v>
      </c>
    </row>
    <row r="119" spans="1:5" ht="12.75">
      <c r="A119" s="165" t="s">
        <v>669</v>
      </c>
      <c r="B119" s="83" t="s">
        <v>704</v>
      </c>
      <c r="C119" s="104">
        <f>SUM(C120)</f>
        <v>500</v>
      </c>
      <c r="D119" s="107">
        <f>SUM(D120)</f>
        <v>1550</v>
      </c>
      <c r="E119" s="104">
        <f>SUM(E120)</f>
        <v>2050</v>
      </c>
    </row>
    <row r="120" spans="1:5" ht="12.75">
      <c r="A120" s="86"/>
      <c r="B120" s="82" t="s">
        <v>705</v>
      </c>
      <c r="C120" s="108">
        <v>500</v>
      </c>
      <c r="D120" s="106">
        <v>1550</v>
      </c>
      <c r="E120" s="108">
        <f>SUM(C120:D120)</f>
        <v>2050</v>
      </c>
    </row>
    <row r="121" spans="1:5" ht="12.75">
      <c r="A121" s="165" t="s">
        <v>734</v>
      </c>
      <c r="B121" s="83" t="s">
        <v>585</v>
      </c>
      <c r="C121" s="104">
        <f>SUM(C122:C125)</f>
        <v>3600</v>
      </c>
      <c r="D121" s="108">
        <f>SUM(D122:D125)</f>
        <v>0</v>
      </c>
      <c r="E121" s="104">
        <f>SUM(E122:E125)</f>
        <v>3600</v>
      </c>
    </row>
    <row r="122" spans="1:5" ht="12.75">
      <c r="A122" s="86"/>
      <c r="B122" s="82" t="s">
        <v>706</v>
      </c>
      <c r="C122" s="108">
        <v>400</v>
      </c>
      <c r="D122" s="113"/>
      <c r="E122" s="108">
        <f>SUM(C122:D122)</f>
        <v>400</v>
      </c>
    </row>
    <row r="123" spans="1:5" ht="12.75">
      <c r="A123" s="86"/>
      <c r="B123" s="82" t="s">
        <v>707</v>
      </c>
      <c r="C123" s="108">
        <v>900</v>
      </c>
      <c r="D123" s="113"/>
      <c r="E123" s="108">
        <f>SUM(C123:D123)</f>
        <v>900</v>
      </c>
    </row>
    <row r="124" spans="1:5" ht="12.75">
      <c r="A124" s="86"/>
      <c r="B124" s="82" t="s">
        <v>708</v>
      </c>
      <c r="C124" s="108">
        <v>400</v>
      </c>
      <c r="D124" s="113"/>
      <c r="E124" s="108">
        <f>SUM(C124:D124)</f>
        <v>400</v>
      </c>
    </row>
    <row r="125" spans="1:5" ht="12.75">
      <c r="A125" s="86"/>
      <c r="B125" s="82" t="s">
        <v>709</v>
      </c>
      <c r="C125" s="108">
        <v>1900</v>
      </c>
      <c r="D125" s="113"/>
      <c r="E125" s="108">
        <f>SUM(C125:D125)</f>
        <v>1900</v>
      </c>
    </row>
    <row r="126" spans="1:5" ht="12.75">
      <c r="A126" s="86" t="s">
        <v>543</v>
      </c>
      <c r="B126" s="77" t="s">
        <v>15</v>
      </c>
      <c r="C126" s="105">
        <f aca="true" t="shared" si="5" ref="C126:E127">SUM(C127)</f>
        <v>2030</v>
      </c>
      <c r="D126" s="105">
        <f t="shared" si="5"/>
        <v>11500</v>
      </c>
      <c r="E126" s="105">
        <f t="shared" si="5"/>
        <v>13530</v>
      </c>
    </row>
    <row r="127" spans="1:5" ht="12.75">
      <c r="A127" s="147" t="s">
        <v>725</v>
      </c>
      <c r="B127" s="83" t="s">
        <v>618</v>
      </c>
      <c r="C127" s="104">
        <f t="shared" si="5"/>
        <v>2030</v>
      </c>
      <c r="D127" s="104">
        <f t="shared" si="5"/>
        <v>11500</v>
      </c>
      <c r="E127" s="104">
        <f t="shared" si="5"/>
        <v>13530</v>
      </c>
    </row>
    <row r="128" spans="1:5" ht="12.75">
      <c r="A128" s="147"/>
      <c r="B128" s="149" t="s">
        <v>710</v>
      </c>
      <c r="C128" s="108">
        <v>2030</v>
      </c>
      <c r="D128" s="108">
        <v>11500</v>
      </c>
      <c r="E128" s="108">
        <f>SUM(C128:D128)</f>
        <v>13530</v>
      </c>
    </row>
    <row r="129" spans="1:5" ht="24.75" customHeight="1">
      <c r="A129" s="86" t="s">
        <v>339</v>
      </c>
      <c r="B129" s="181" t="s">
        <v>120</v>
      </c>
      <c r="C129" s="104">
        <f aca="true" t="shared" si="6" ref="C129:E130">SUM(C130)</f>
        <v>130</v>
      </c>
      <c r="D129" s="104">
        <f t="shared" si="6"/>
        <v>0</v>
      </c>
      <c r="E129" s="104">
        <f t="shared" si="6"/>
        <v>130</v>
      </c>
    </row>
    <row r="130" spans="1:5" ht="12.75">
      <c r="A130" s="86" t="s">
        <v>342</v>
      </c>
      <c r="B130" s="83" t="s">
        <v>15</v>
      </c>
      <c r="C130" s="105">
        <f t="shared" si="6"/>
        <v>130</v>
      </c>
      <c r="D130" s="105">
        <f t="shared" si="6"/>
        <v>0</v>
      </c>
      <c r="E130" s="104">
        <f>SUM(C130:D130)</f>
        <v>130</v>
      </c>
    </row>
    <row r="131" spans="1:5" ht="12.75">
      <c r="A131" s="86" t="s">
        <v>505</v>
      </c>
      <c r="B131" s="77" t="s">
        <v>617</v>
      </c>
      <c r="C131" s="104">
        <f>SUM(C132:C132)</f>
        <v>130</v>
      </c>
      <c r="D131" s="104">
        <f>SUM(D132:D132)</f>
        <v>0</v>
      </c>
      <c r="E131" s="104">
        <f>SUM(C131:D131)</f>
        <v>130</v>
      </c>
    </row>
    <row r="132" spans="1:5" ht="12.75">
      <c r="A132" s="86"/>
      <c r="B132" s="95" t="s">
        <v>711</v>
      </c>
      <c r="C132" s="108">
        <v>130</v>
      </c>
      <c r="D132" s="108"/>
      <c r="E132" s="108">
        <f>SUM(C132:D132)</f>
        <v>130</v>
      </c>
    </row>
    <row r="133" spans="1:5" ht="23.25" customHeight="1">
      <c r="A133" s="86"/>
      <c r="B133" s="181" t="s">
        <v>619</v>
      </c>
      <c r="C133" s="104">
        <f>SUM(C134,C137,C148,C151)</f>
        <v>8556</v>
      </c>
      <c r="D133" s="104">
        <f>SUM(D134,D137,D148,D151)</f>
        <v>0</v>
      </c>
      <c r="E133" s="104">
        <f>SUM(E134,E137,E148,E151)</f>
        <v>8556</v>
      </c>
    </row>
    <row r="134" spans="1:5" ht="12.75">
      <c r="A134" s="86"/>
      <c r="B134" s="77" t="s">
        <v>601</v>
      </c>
      <c r="C134" s="104">
        <f aca="true" t="shared" si="7" ref="C134:E135">SUM(C135)</f>
        <v>400</v>
      </c>
      <c r="D134" s="104">
        <f t="shared" si="7"/>
        <v>0</v>
      </c>
      <c r="E134" s="104">
        <f t="shared" si="7"/>
        <v>400</v>
      </c>
    </row>
    <row r="135" spans="1:5" ht="12.75">
      <c r="A135" s="86" t="s">
        <v>365</v>
      </c>
      <c r="B135" s="83" t="s">
        <v>620</v>
      </c>
      <c r="C135" s="104">
        <f t="shared" si="7"/>
        <v>400</v>
      </c>
      <c r="D135" s="104">
        <f t="shared" si="7"/>
        <v>0</v>
      </c>
      <c r="E135" s="104">
        <f t="shared" si="7"/>
        <v>400</v>
      </c>
    </row>
    <row r="136" spans="1:5" ht="22.5">
      <c r="A136" s="86"/>
      <c r="B136" s="87" t="s">
        <v>621</v>
      </c>
      <c r="C136" s="108">
        <v>400</v>
      </c>
      <c r="D136" s="108"/>
      <c r="E136" s="112">
        <f>SUM(C136:D136)</f>
        <v>400</v>
      </c>
    </row>
    <row r="137" spans="1:5" ht="12.75">
      <c r="A137" s="86"/>
      <c r="B137" s="150" t="s">
        <v>576</v>
      </c>
      <c r="C137" s="104">
        <f>SUM(C138,C141,C145)</f>
        <v>6479</v>
      </c>
      <c r="D137" s="104">
        <f>SUM(D138,D141,D145)</f>
        <v>0</v>
      </c>
      <c r="E137" s="104">
        <f>SUM(E138,E141,E145)</f>
        <v>6479</v>
      </c>
    </row>
    <row r="138" spans="1:5" ht="12.75">
      <c r="A138" s="86"/>
      <c r="B138" s="77" t="s">
        <v>587</v>
      </c>
      <c r="C138" s="104">
        <f>SUM(C139:C140)</f>
        <v>2500</v>
      </c>
      <c r="D138" s="104">
        <f>SUM(D139:D140)</f>
        <v>0</v>
      </c>
      <c r="E138" s="104">
        <f aca="true" t="shared" si="8" ref="E138:E147">SUM(C138:D138)</f>
        <v>2500</v>
      </c>
    </row>
    <row r="139" spans="1:5" ht="22.5">
      <c r="A139" s="86" t="s">
        <v>398</v>
      </c>
      <c r="B139" s="149" t="s">
        <v>622</v>
      </c>
      <c r="C139" s="108">
        <v>1500</v>
      </c>
      <c r="D139" s="108"/>
      <c r="E139" s="111">
        <f t="shared" si="8"/>
        <v>1500</v>
      </c>
    </row>
    <row r="140" spans="1:5" ht="12.75">
      <c r="A140" s="86" t="s">
        <v>401</v>
      </c>
      <c r="B140" s="149" t="s">
        <v>623</v>
      </c>
      <c r="C140" s="108">
        <v>1000</v>
      </c>
      <c r="D140" s="108"/>
      <c r="E140" s="111">
        <f t="shared" si="8"/>
        <v>1000</v>
      </c>
    </row>
    <row r="141" spans="1:5" ht="12.75">
      <c r="A141" s="86"/>
      <c r="B141" s="92" t="s">
        <v>611</v>
      </c>
      <c r="C141" s="104">
        <f>SUM(C142)</f>
        <v>466</v>
      </c>
      <c r="D141" s="104">
        <f>SUM(D142)</f>
        <v>0</v>
      </c>
      <c r="E141" s="112">
        <f t="shared" si="8"/>
        <v>466</v>
      </c>
    </row>
    <row r="142" spans="1:5" ht="12.75">
      <c r="A142" s="86" t="s">
        <v>729</v>
      </c>
      <c r="B142" s="87" t="s">
        <v>624</v>
      </c>
      <c r="C142" s="109">
        <f>SUM(C143:C144)</f>
        <v>466</v>
      </c>
      <c r="D142" s="109">
        <f>SUM(D143:D144)</f>
        <v>0</v>
      </c>
      <c r="E142" s="111">
        <f t="shared" si="8"/>
        <v>466</v>
      </c>
    </row>
    <row r="143" spans="1:5" ht="12.75">
      <c r="A143" s="86"/>
      <c r="B143" s="87" t="s">
        <v>712</v>
      </c>
      <c r="C143" s="108">
        <v>206.2</v>
      </c>
      <c r="D143" s="108"/>
      <c r="E143" s="111">
        <f t="shared" si="8"/>
        <v>206.2</v>
      </c>
    </row>
    <row r="144" spans="1:5" ht="12.75">
      <c r="A144" s="86"/>
      <c r="B144" s="87" t="s">
        <v>713</v>
      </c>
      <c r="C144" s="108">
        <v>259.8</v>
      </c>
      <c r="D144" s="108"/>
      <c r="E144" s="111">
        <f t="shared" si="8"/>
        <v>259.8</v>
      </c>
    </row>
    <row r="145" spans="1:5" ht="12.75">
      <c r="A145" s="86"/>
      <c r="B145" s="77" t="s">
        <v>580</v>
      </c>
      <c r="C145" s="105">
        <f>SUM(C146:C147)</f>
        <v>3513</v>
      </c>
      <c r="D145" s="105">
        <f>SUM(D146:D147)</f>
        <v>0</v>
      </c>
      <c r="E145" s="104">
        <f t="shared" si="8"/>
        <v>3513</v>
      </c>
    </row>
    <row r="146" spans="1:5" ht="12.75">
      <c r="A146" s="86" t="s">
        <v>392</v>
      </c>
      <c r="B146" s="95" t="s">
        <v>625</v>
      </c>
      <c r="C146" s="108">
        <f>3000-1000</f>
        <v>2000</v>
      </c>
      <c r="D146" s="108"/>
      <c r="E146" s="111">
        <f t="shared" si="8"/>
        <v>2000</v>
      </c>
    </row>
    <row r="147" spans="1:5" ht="12.75">
      <c r="A147" s="86" t="s">
        <v>389</v>
      </c>
      <c r="B147" s="82" t="s">
        <v>626</v>
      </c>
      <c r="C147" s="108">
        <v>1513</v>
      </c>
      <c r="D147" s="108"/>
      <c r="E147" s="111">
        <f t="shared" si="8"/>
        <v>1513</v>
      </c>
    </row>
    <row r="148" spans="1:5" ht="12.75">
      <c r="A148" s="86"/>
      <c r="B148" s="77" t="s">
        <v>14</v>
      </c>
      <c r="C148" s="104">
        <f aca="true" t="shared" si="9" ref="C148:E149">SUM(C149)</f>
        <v>1500</v>
      </c>
      <c r="D148" s="104">
        <f t="shared" si="9"/>
        <v>0</v>
      </c>
      <c r="E148" s="104">
        <f t="shared" si="9"/>
        <v>1500</v>
      </c>
    </row>
    <row r="149" spans="1:5" ht="12.75">
      <c r="A149" s="86"/>
      <c r="B149" s="83" t="s">
        <v>627</v>
      </c>
      <c r="C149" s="104">
        <f t="shared" si="9"/>
        <v>1500</v>
      </c>
      <c r="D149" s="104">
        <f t="shared" si="9"/>
        <v>0</v>
      </c>
      <c r="E149" s="104">
        <f t="shared" si="9"/>
        <v>1500</v>
      </c>
    </row>
    <row r="150" spans="1:5" ht="26.25" customHeight="1">
      <c r="A150" s="153" t="s">
        <v>751</v>
      </c>
      <c r="B150" s="154" t="s">
        <v>628</v>
      </c>
      <c r="C150" s="114">
        <v>1500</v>
      </c>
      <c r="D150" s="114"/>
      <c r="E150" s="114">
        <f>SUM(C150:D150)</f>
        <v>1500</v>
      </c>
    </row>
    <row r="151" spans="1:5" ht="12.75">
      <c r="A151" s="153"/>
      <c r="B151" s="156" t="s">
        <v>15</v>
      </c>
      <c r="C151" s="157">
        <f aca="true" t="shared" si="10" ref="C151:E152">SUM(C152)</f>
        <v>177</v>
      </c>
      <c r="D151" s="138">
        <f t="shared" si="10"/>
        <v>0</v>
      </c>
      <c r="E151" s="157">
        <f t="shared" si="10"/>
        <v>177</v>
      </c>
    </row>
    <row r="152" spans="1:5" ht="22.5">
      <c r="A152" s="189" t="s">
        <v>548</v>
      </c>
      <c r="B152" s="158" t="s">
        <v>714</v>
      </c>
      <c r="C152" s="157">
        <f t="shared" si="10"/>
        <v>177</v>
      </c>
      <c r="D152" s="138">
        <f t="shared" si="10"/>
        <v>0</v>
      </c>
      <c r="E152" s="157">
        <f t="shared" si="10"/>
        <v>177</v>
      </c>
    </row>
    <row r="153" spans="1:5" ht="12.75">
      <c r="A153" s="153"/>
      <c r="B153" s="159" t="s">
        <v>715</v>
      </c>
      <c r="C153" s="138">
        <v>177</v>
      </c>
      <c r="D153" s="138"/>
      <c r="E153" s="138">
        <f>SUM(C153:D153)</f>
        <v>177</v>
      </c>
    </row>
    <row r="154" spans="1:6" ht="12.75">
      <c r="A154" s="155"/>
      <c r="B154" s="159"/>
      <c r="C154" s="138"/>
      <c r="D154" s="138"/>
      <c r="E154" s="138"/>
      <c r="F154" s="76"/>
    </row>
    <row r="155" spans="1:6" ht="12.75">
      <c r="A155" s="155"/>
      <c r="B155" s="187"/>
      <c r="C155" s="188"/>
      <c r="D155" s="188"/>
      <c r="E155" s="188"/>
      <c r="F155" s="76"/>
    </row>
    <row r="156" spans="1:5" ht="12.75">
      <c r="A156" s="160"/>
      <c r="B156" s="187"/>
      <c r="C156" s="142"/>
      <c r="D156" s="142"/>
      <c r="E156" s="142"/>
    </row>
    <row r="157" spans="1:5" ht="19.5" customHeight="1">
      <c r="A157" s="160"/>
      <c r="B157" s="197" t="s">
        <v>629</v>
      </c>
      <c r="C157" s="197"/>
      <c r="D157" s="197"/>
      <c r="E157" s="197"/>
    </row>
    <row r="158" spans="1:5" ht="12.75">
      <c r="A158" s="160"/>
      <c r="B158" s="96"/>
      <c r="C158" s="97"/>
      <c r="D158" s="98" t="s">
        <v>452</v>
      </c>
      <c r="E158" s="97"/>
    </row>
    <row r="159" spans="1:5" ht="22.5" customHeight="1">
      <c r="A159" s="198" t="s">
        <v>753</v>
      </c>
      <c r="B159" s="199"/>
      <c r="C159" s="194" t="s">
        <v>570</v>
      </c>
      <c r="D159" s="195"/>
      <c r="E159" s="196" t="s">
        <v>571</v>
      </c>
    </row>
    <row r="160" spans="1:5" ht="22.5">
      <c r="A160" s="198"/>
      <c r="B160" s="199"/>
      <c r="C160" s="81" t="s">
        <v>572</v>
      </c>
      <c r="D160" s="182" t="s">
        <v>752</v>
      </c>
      <c r="E160" s="196"/>
    </row>
    <row r="161" spans="1:5" ht="12.75">
      <c r="A161" s="161"/>
      <c r="B161" s="162" t="s">
        <v>95</v>
      </c>
      <c r="C161" s="104">
        <f>SUM(C162)</f>
        <v>3449</v>
      </c>
      <c r="D161" s="190"/>
      <c r="E161" s="104">
        <f>SUM(C161:D161)</f>
        <v>3449</v>
      </c>
    </row>
    <row r="162" spans="1:5" ht="12.75">
      <c r="A162" s="166" t="s">
        <v>656</v>
      </c>
      <c r="B162" s="162" t="s">
        <v>716</v>
      </c>
      <c r="C162" s="104">
        <f>SUM(C163)</f>
        <v>3449</v>
      </c>
      <c r="D162" s="102"/>
      <c r="E162" s="104">
        <f>SUM(C162:D162)</f>
        <v>3449</v>
      </c>
    </row>
    <row r="163" spans="1:5" ht="12.75">
      <c r="A163" s="161"/>
      <c r="B163" s="161" t="s">
        <v>717</v>
      </c>
      <c r="C163" s="108">
        <v>3449</v>
      </c>
      <c r="D163" s="190"/>
      <c r="E163" s="108">
        <f>SUM(C163,D163)</f>
        <v>3449</v>
      </c>
    </row>
    <row r="164" spans="1:5" ht="12.75">
      <c r="A164" s="161"/>
      <c r="B164" s="162" t="s">
        <v>94</v>
      </c>
      <c r="C164" s="104">
        <f>SUM(C165)</f>
        <v>92</v>
      </c>
      <c r="D164" s="108">
        <f>SUM(D165)</f>
        <v>0</v>
      </c>
      <c r="E164" s="104">
        <f>SUM(E165)</f>
        <v>92</v>
      </c>
    </row>
    <row r="165" spans="1:5" ht="12.75">
      <c r="A165" s="166" t="s">
        <v>670</v>
      </c>
      <c r="B165" s="83" t="s">
        <v>577</v>
      </c>
      <c r="C165" s="104">
        <f>SUM(C166:C166)</f>
        <v>92</v>
      </c>
      <c r="D165" s="104">
        <f>SUM(D166:D166)</f>
        <v>0</v>
      </c>
      <c r="E165" s="104">
        <f>SUM(C165:D165)</f>
        <v>92</v>
      </c>
    </row>
    <row r="166" spans="1:5" ht="12.75">
      <c r="A166" s="161"/>
      <c r="B166" s="82" t="s">
        <v>718</v>
      </c>
      <c r="C166" s="106">
        <v>92</v>
      </c>
      <c r="D166" s="106"/>
      <c r="E166" s="106">
        <f>SUM(C166:D166)</f>
        <v>92</v>
      </c>
    </row>
    <row r="167" spans="1:5" ht="12.75">
      <c r="A167" s="163"/>
      <c r="B167" s="77" t="s">
        <v>150</v>
      </c>
      <c r="C167" s="104">
        <f>SUM(C168)</f>
        <v>45</v>
      </c>
      <c r="D167" s="104"/>
      <c r="E167" s="104">
        <f>SUM(E168)</f>
        <v>45</v>
      </c>
    </row>
    <row r="168" spans="1:5" ht="12.75">
      <c r="A168" s="163" t="s">
        <v>555</v>
      </c>
      <c r="B168" s="77" t="s">
        <v>577</v>
      </c>
      <c r="C168" s="104">
        <f>SUM(C169)</f>
        <v>45</v>
      </c>
      <c r="D168" s="104"/>
      <c r="E168" s="104">
        <f>SUM(E169)</f>
        <v>45</v>
      </c>
    </row>
    <row r="169" spans="1:5" ht="12.75">
      <c r="A169" s="163"/>
      <c r="B169" s="95" t="s">
        <v>152</v>
      </c>
      <c r="C169" s="104">
        <f>SUM(C170)</f>
        <v>45</v>
      </c>
      <c r="D169" s="104"/>
      <c r="E169" s="104">
        <f>SUM(E170)</f>
        <v>45</v>
      </c>
    </row>
    <row r="170" spans="2:5" ht="12.75">
      <c r="B170" s="95" t="s">
        <v>754</v>
      </c>
      <c r="C170" s="108">
        <v>45</v>
      </c>
      <c r="D170" s="108"/>
      <c r="E170" s="108">
        <f>SUM(C170:D170)</f>
        <v>45</v>
      </c>
    </row>
    <row r="171" spans="1:5" ht="12.75">
      <c r="A171" s="163"/>
      <c r="B171" s="77" t="s">
        <v>172</v>
      </c>
      <c r="C171" s="104">
        <f>SUM(C172)</f>
        <v>63142</v>
      </c>
      <c r="D171" s="104"/>
      <c r="E171" s="104">
        <f>SUM(E172)</f>
        <v>63142</v>
      </c>
    </row>
    <row r="172" spans="1:5" ht="12.75">
      <c r="A172" s="163" t="s">
        <v>501</v>
      </c>
      <c r="B172" s="77" t="s">
        <v>577</v>
      </c>
      <c r="C172" s="104">
        <v>63142</v>
      </c>
      <c r="D172" s="108"/>
      <c r="E172" s="107">
        <f>SUM(C172,D172)</f>
        <v>63142</v>
      </c>
    </row>
    <row r="173" spans="1:5" ht="12.75">
      <c r="A173" s="163"/>
      <c r="B173" s="84" t="s">
        <v>630</v>
      </c>
      <c r="C173" s="100">
        <f>SUM(C161,C167,C171,C164)</f>
        <v>66728</v>
      </c>
      <c r="D173" s="100"/>
      <c r="E173" s="100">
        <f>SUM(C173:D173)</f>
        <v>66728</v>
      </c>
    </row>
  </sheetData>
  <mergeCells count="12">
    <mergeCell ref="B1:E1"/>
    <mergeCell ref="C3:D3"/>
    <mergeCell ref="B18:E18"/>
    <mergeCell ref="C20:D20"/>
    <mergeCell ref="E20:E21"/>
    <mergeCell ref="E3:E4"/>
    <mergeCell ref="A20:A21"/>
    <mergeCell ref="C159:D159"/>
    <mergeCell ref="E159:E160"/>
    <mergeCell ref="B157:E157"/>
    <mergeCell ref="A159:A160"/>
    <mergeCell ref="B159:B16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&amp;RLisa 5
Tartu Linnavolikogu ... 12.2009. a
määruse nr ... juurde</oddHeader>
    <oddFooter>&amp;C&amp;P+34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">
      <selection activeCell="E36" activeCellId="11" sqref="E7 E11 E15 E19 E23 E27 E31 E35 E39 E42 E40 E36"/>
    </sheetView>
  </sheetViews>
  <sheetFormatPr defaultColWidth="9.140625" defaultRowHeight="12.75"/>
  <cols>
    <col min="1" max="1" width="34.421875" style="116" customWidth="1"/>
    <col min="2" max="2" width="8.8515625" style="132" bestFit="1" customWidth="1"/>
    <col min="3" max="3" width="7.8515625" style="132" bestFit="1" customWidth="1"/>
    <col min="4" max="4" width="8.8515625" style="132" bestFit="1" customWidth="1"/>
    <col min="5" max="6" width="8.8515625" style="132" customWidth="1"/>
    <col min="7" max="7" width="8.8515625" style="132" bestFit="1" customWidth="1"/>
    <col min="8" max="8" width="7.421875" style="116" customWidth="1"/>
    <col min="9" max="10" width="9.140625" style="116" customWidth="1"/>
    <col min="11" max="11" width="9.57421875" style="116" bestFit="1" customWidth="1"/>
    <col min="12" max="16384" width="9.140625" style="116" customWidth="1"/>
  </cols>
  <sheetData>
    <row r="1" spans="1:8" ht="7.5" customHeight="1">
      <c r="A1" s="206" t="s">
        <v>736</v>
      </c>
      <c r="B1" s="206"/>
      <c r="C1" s="206"/>
      <c r="D1" s="206"/>
      <c r="E1" s="206"/>
      <c r="F1" s="206"/>
      <c r="G1" s="206"/>
      <c r="H1" s="115"/>
    </row>
    <row r="2" spans="1:8" ht="6.75" customHeight="1">
      <c r="A2" s="206"/>
      <c r="B2" s="206"/>
      <c r="C2" s="206"/>
      <c r="D2" s="206"/>
      <c r="E2" s="206"/>
      <c r="F2" s="206"/>
      <c r="G2" s="206"/>
      <c r="H2" s="115"/>
    </row>
    <row r="3" spans="1:8" ht="12" customHeight="1">
      <c r="A3" s="117"/>
      <c r="B3" s="117"/>
      <c r="C3" s="117"/>
      <c r="D3" s="117"/>
      <c r="E3" s="117"/>
      <c r="F3" s="117"/>
      <c r="G3" s="118" t="s">
        <v>452</v>
      </c>
      <c r="H3" s="117"/>
    </row>
    <row r="4" spans="1:7" s="122" customFormat="1" ht="36.75" customHeight="1">
      <c r="A4" s="119" t="s">
        <v>639</v>
      </c>
      <c r="B4" s="120">
        <v>2007</v>
      </c>
      <c r="C4" s="120">
        <v>2008</v>
      </c>
      <c r="D4" s="167">
        <v>2009</v>
      </c>
      <c r="E4" s="120">
        <v>2010</v>
      </c>
      <c r="F4" s="120">
        <v>2011</v>
      </c>
      <c r="G4" s="121" t="s">
        <v>737</v>
      </c>
    </row>
    <row r="5" spans="1:7" ht="14.25">
      <c r="A5" s="123" t="s">
        <v>640</v>
      </c>
      <c r="B5" s="124">
        <f aca="true" t="shared" si="0" ref="B5:G5">SUM(B6:B8)</f>
        <v>4447</v>
      </c>
      <c r="C5" s="124">
        <f t="shared" si="0"/>
        <v>4409</v>
      </c>
      <c r="D5" s="168">
        <f t="shared" si="0"/>
        <v>4430</v>
      </c>
      <c r="E5" s="124">
        <f t="shared" si="0"/>
        <v>4430</v>
      </c>
      <c r="F5" s="124">
        <f t="shared" si="0"/>
        <v>107430</v>
      </c>
      <c r="G5" s="124">
        <f t="shared" si="0"/>
        <v>125146</v>
      </c>
    </row>
    <row r="6" spans="1:7" ht="15">
      <c r="A6" s="125" t="s">
        <v>641</v>
      </c>
      <c r="B6" s="126"/>
      <c r="C6" s="126"/>
      <c r="D6" s="169"/>
      <c r="E6" s="126"/>
      <c r="F6" s="126">
        <v>103000</v>
      </c>
      <c r="G6" s="126">
        <f>SUM(B6:F6)</f>
        <v>103000</v>
      </c>
    </row>
    <row r="7" spans="1:9" ht="15">
      <c r="A7" s="125" t="s">
        <v>642</v>
      </c>
      <c r="B7" s="126">
        <v>4447</v>
      </c>
      <c r="C7" s="126">
        <v>4409</v>
      </c>
      <c r="D7" s="169">
        <v>4430</v>
      </c>
      <c r="E7" s="126">
        <v>4430</v>
      </c>
      <c r="F7" s="126">
        <v>4430</v>
      </c>
      <c r="G7" s="126">
        <f>SUM(B7:F7)</f>
        <v>22146</v>
      </c>
      <c r="I7" s="170"/>
    </row>
    <row r="8" spans="1:7" ht="15">
      <c r="A8" s="127" t="s">
        <v>643</v>
      </c>
      <c r="B8" s="128"/>
      <c r="C8" s="128"/>
      <c r="D8" s="171"/>
      <c r="E8" s="128"/>
      <c r="F8" s="126"/>
      <c r="G8" s="126">
        <f>SUM(B8:F8)</f>
        <v>0</v>
      </c>
    </row>
    <row r="9" spans="1:7" s="130" customFormat="1" ht="13.5" customHeight="1">
      <c r="A9" s="129" t="s">
        <v>644</v>
      </c>
      <c r="B9" s="124">
        <f aca="true" t="shared" si="1" ref="B9:G9">SUM(B10:B12)</f>
        <v>18405</v>
      </c>
      <c r="C9" s="124">
        <f t="shared" si="1"/>
        <v>18846</v>
      </c>
      <c r="D9" s="168">
        <f t="shared" si="1"/>
        <v>16608</v>
      </c>
      <c r="E9" s="124">
        <f t="shared" si="1"/>
        <v>14275</v>
      </c>
      <c r="F9" s="124">
        <f t="shared" si="1"/>
        <v>15320</v>
      </c>
      <c r="G9" s="124">
        <f t="shared" si="1"/>
        <v>83454</v>
      </c>
    </row>
    <row r="10" spans="1:7" ht="15">
      <c r="A10" s="125" t="s">
        <v>641</v>
      </c>
      <c r="B10" s="126">
        <v>12990</v>
      </c>
      <c r="C10" s="126">
        <v>12990</v>
      </c>
      <c r="D10" s="169">
        <v>12990</v>
      </c>
      <c r="E10" s="126">
        <v>12990</v>
      </c>
      <c r="F10" s="126">
        <v>12990</v>
      </c>
      <c r="G10" s="126">
        <f>SUM(B10:F10)</f>
        <v>64950</v>
      </c>
    </row>
    <row r="11" spans="1:9" ht="15">
      <c r="A11" s="125" t="s">
        <v>642</v>
      </c>
      <c r="B11" s="126">
        <v>5415</v>
      </c>
      <c r="C11" s="126">
        <v>5856</v>
      </c>
      <c r="D11" s="169">
        <v>3618</v>
      </c>
      <c r="E11" s="126">
        <v>1285</v>
      </c>
      <c r="F11" s="126">
        <v>2330</v>
      </c>
      <c r="G11" s="126">
        <f>SUM(B11:F11)</f>
        <v>18504</v>
      </c>
      <c r="I11" s="170"/>
    </row>
    <row r="12" spans="1:7" ht="12" customHeight="1">
      <c r="A12" s="127" t="s">
        <v>643</v>
      </c>
      <c r="B12" s="128"/>
      <c r="C12" s="128"/>
      <c r="D12" s="171"/>
      <c r="E12" s="126"/>
      <c r="F12" s="126"/>
      <c r="G12" s="126">
        <f>SUM(B12:F12)</f>
        <v>0</v>
      </c>
    </row>
    <row r="13" spans="1:12" ht="14.25">
      <c r="A13" s="131" t="s">
        <v>645</v>
      </c>
      <c r="B13" s="124">
        <f aca="true" t="shared" si="2" ref="B13:G13">SUM(B14:B16)</f>
        <v>15584</v>
      </c>
      <c r="C13" s="124">
        <f t="shared" si="2"/>
        <v>15711</v>
      </c>
      <c r="D13" s="168">
        <f t="shared" si="2"/>
        <v>13939</v>
      </c>
      <c r="E13" s="124">
        <f t="shared" si="2"/>
        <v>12891</v>
      </c>
      <c r="F13" s="124">
        <f t="shared" si="2"/>
        <v>13277</v>
      </c>
      <c r="G13" s="124">
        <f t="shared" si="2"/>
        <v>71402</v>
      </c>
      <c r="L13" s="132"/>
    </row>
    <row r="14" spans="1:12" ht="15">
      <c r="A14" s="125" t="s">
        <v>641</v>
      </c>
      <c r="B14" s="126">
        <v>12184</v>
      </c>
      <c r="C14" s="126">
        <v>12184</v>
      </c>
      <c r="D14" s="169">
        <v>12184</v>
      </c>
      <c r="E14" s="126">
        <v>12184</v>
      </c>
      <c r="F14" s="126">
        <v>12184</v>
      </c>
      <c r="G14" s="126">
        <f>SUM(B14:F14)</f>
        <v>60920</v>
      </c>
      <c r="L14" s="132"/>
    </row>
    <row r="15" spans="1:9" ht="15">
      <c r="A15" s="125" t="s">
        <v>642</v>
      </c>
      <c r="B15" s="126">
        <v>3400</v>
      </c>
      <c r="C15" s="126">
        <v>3527</v>
      </c>
      <c r="D15" s="169">
        <v>1755</v>
      </c>
      <c r="E15" s="126">
        <v>707</v>
      </c>
      <c r="F15" s="126">
        <v>1093</v>
      </c>
      <c r="G15" s="126">
        <f>SUM(B15:F15)</f>
        <v>10482</v>
      </c>
      <c r="I15" s="170"/>
    </row>
    <row r="16" spans="1:7" ht="15">
      <c r="A16" s="127" t="s">
        <v>646</v>
      </c>
      <c r="B16" s="128"/>
      <c r="C16" s="128"/>
      <c r="D16" s="171"/>
      <c r="E16" s="126"/>
      <c r="F16" s="126"/>
      <c r="G16" s="126">
        <f>SUM(B16:F16)</f>
        <v>0</v>
      </c>
    </row>
    <row r="17" spans="1:7" ht="14.25">
      <c r="A17" s="131" t="s">
        <v>647</v>
      </c>
      <c r="B17" s="124">
        <f aca="true" t="shared" si="3" ref="B17:G17">SUM(B18:B20)</f>
        <v>78</v>
      </c>
      <c r="C17" s="124">
        <f t="shared" si="3"/>
        <v>22313</v>
      </c>
      <c r="D17" s="168">
        <f t="shared" si="3"/>
        <v>19996</v>
      </c>
      <c r="E17" s="124">
        <f t="shared" si="3"/>
        <v>16648</v>
      </c>
      <c r="F17" s="124">
        <f t="shared" si="3"/>
        <v>18201</v>
      </c>
      <c r="G17" s="124">
        <f t="shared" si="3"/>
        <v>77236</v>
      </c>
    </row>
    <row r="18" spans="1:7" ht="15">
      <c r="A18" s="125" t="s">
        <v>641</v>
      </c>
      <c r="B18" s="126"/>
      <c r="C18" s="126">
        <v>15051</v>
      </c>
      <c r="D18" s="169">
        <v>15051</v>
      </c>
      <c r="E18" s="126">
        <v>15051</v>
      </c>
      <c r="F18" s="126">
        <v>15051</v>
      </c>
      <c r="G18" s="126">
        <f>SUM(B18:F18)</f>
        <v>60204</v>
      </c>
    </row>
    <row r="19" spans="1:9" ht="15">
      <c r="A19" s="125" t="s">
        <v>642</v>
      </c>
      <c r="B19" s="126"/>
      <c r="C19" s="126">
        <v>7262</v>
      </c>
      <c r="D19" s="169">
        <v>4945</v>
      </c>
      <c r="E19" s="126">
        <v>1597</v>
      </c>
      <c r="F19" s="126">
        <v>3150</v>
      </c>
      <c r="G19" s="126">
        <f>SUM(B19:F19)</f>
        <v>16954</v>
      </c>
      <c r="I19" s="170"/>
    </row>
    <row r="20" spans="1:7" ht="15">
      <c r="A20" s="127" t="s">
        <v>646</v>
      </c>
      <c r="B20" s="128">
        <v>78</v>
      </c>
      <c r="C20" s="128"/>
      <c r="D20" s="171"/>
      <c r="E20" s="126"/>
      <c r="F20" s="126"/>
      <c r="G20" s="126">
        <f>SUM(B20:F20)</f>
        <v>78</v>
      </c>
    </row>
    <row r="21" spans="1:7" ht="14.25">
      <c r="A21" s="131" t="s">
        <v>648</v>
      </c>
      <c r="B21" s="124">
        <f aca="true" t="shared" si="4" ref="B21:G21">SUM(B22:B24)</f>
        <v>30</v>
      </c>
      <c r="C21" s="124">
        <f t="shared" si="4"/>
        <v>12291</v>
      </c>
      <c r="D21" s="168">
        <f t="shared" si="4"/>
        <v>10480</v>
      </c>
      <c r="E21" s="124">
        <f t="shared" si="4"/>
        <v>9139</v>
      </c>
      <c r="F21" s="124">
        <f t="shared" si="4"/>
        <v>9928</v>
      </c>
      <c r="G21" s="124">
        <f t="shared" si="4"/>
        <v>41868</v>
      </c>
    </row>
    <row r="22" spans="1:7" ht="15">
      <c r="A22" s="125" t="s">
        <v>641</v>
      </c>
      <c r="B22" s="126"/>
      <c r="C22" s="126">
        <v>8210</v>
      </c>
      <c r="D22" s="169">
        <v>8210</v>
      </c>
      <c r="E22" s="126">
        <v>8210</v>
      </c>
      <c r="F22" s="126">
        <v>8210</v>
      </c>
      <c r="G22" s="126">
        <f>SUM(B22:F22)</f>
        <v>32840</v>
      </c>
    </row>
    <row r="23" spans="1:13" ht="15">
      <c r="A23" s="125" t="s">
        <v>642</v>
      </c>
      <c r="B23" s="126"/>
      <c r="C23" s="126">
        <v>4081</v>
      </c>
      <c r="D23" s="169">
        <v>2270</v>
      </c>
      <c r="E23" s="126">
        <v>929</v>
      </c>
      <c r="F23" s="126">
        <v>1718</v>
      </c>
      <c r="G23" s="126">
        <f>SUM(B23:F23)</f>
        <v>8998</v>
      </c>
      <c r="I23" s="170"/>
      <c r="M23" s="132"/>
    </row>
    <row r="24" spans="1:7" ht="15">
      <c r="A24" s="127" t="s">
        <v>646</v>
      </c>
      <c r="B24" s="128">
        <v>30</v>
      </c>
      <c r="C24" s="128"/>
      <c r="D24" s="171"/>
      <c r="E24" s="126"/>
      <c r="F24" s="126"/>
      <c r="G24" s="126">
        <f>SUM(B24:F24)</f>
        <v>30</v>
      </c>
    </row>
    <row r="25" spans="1:7" ht="14.25">
      <c r="A25" s="131" t="s">
        <v>649</v>
      </c>
      <c r="B25" s="124">
        <f aca="true" t="shared" si="5" ref="B25:G25">SUM(B26:B28)</f>
        <v>0</v>
      </c>
      <c r="C25" s="124">
        <f t="shared" si="5"/>
        <v>87.7</v>
      </c>
      <c r="D25" s="168">
        <f t="shared" si="5"/>
        <v>5225</v>
      </c>
      <c r="E25" s="124">
        <f t="shared" si="5"/>
        <v>2241</v>
      </c>
      <c r="F25" s="124">
        <f t="shared" si="5"/>
        <v>3883</v>
      </c>
      <c r="G25" s="124">
        <f t="shared" si="5"/>
        <v>11436.7</v>
      </c>
    </row>
    <row r="26" spans="1:16" ht="15">
      <c r="A26" s="125" t="s">
        <v>641</v>
      </c>
      <c r="B26" s="126"/>
      <c r="C26" s="126"/>
      <c r="D26" s="169">
        <v>0</v>
      </c>
      <c r="E26" s="126">
        <v>0</v>
      </c>
      <c r="F26" s="126">
        <v>0</v>
      </c>
      <c r="G26" s="126">
        <f>SUM(B26:F26)</f>
        <v>0</v>
      </c>
      <c r="L26" s="170"/>
      <c r="O26" s="170"/>
      <c r="P26" s="170"/>
    </row>
    <row r="27" spans="1:16" ht="15">
      <c r="A27" s="125" t="s">
        <v>642</v>
      </c>
      <c r="B27" s="126"/>
      <c r="C27" s="126"/>
      <c r="D27" s="169">
        <v>5225</v>
      </c>
      <c r="E27" s="126">
        <v>2241</v>
      </c>
      <c r="F27" s="126">
        <v>3883</v>
      </c>
      <c r="G27" s="126">
        <f>SUM(B27:F27)</f>
        <v>11349</v>
      </c>
      <c r="I27" s="170"/>
      <c r="N27" s="170"/>
      <c r="O27" s="170"/>
      <c r="P27" s="170"/>
    </row>
    <row r="28" spans="1:16" ht="15">
      <c r="A28" s="127" t="s">
        <v>646</v>
      </c>
      <c r="B28" s="128"/>
      <c r="C28" s="128">
        <v>87.7</v>
      </c>
      <c r="D28" s="171"/>
      <c r="E28" s="126"/>
      <c r="F28" s="126"/>
      <c r="G28" s="126">
        <f>SUM(B28:F28)</f>
        <v>87.7</v>
      </c>
      <c r="L28" s="170"/>
      <c r="N28" s="170"/>
      <c r="O28" s="170"/>
      <c r="P28" s="170"/>
    </row>
    <row r="29" spans="1:16" ht="14.25">
      <c r="A29" s="131" t="s">
        <v>738</v>
      </c>
      <c r="B29" s="124">
        <f aca="true" t="shared" si="6" ref="B29:G29">SUM(B30:B32)</f>
        <v>0</v>
      </c>
      <c r="C29" s="124">
        <f t="shared" si="6"/>
        <v>0</v>
      </c>
      <c r="D29" s="168">
        <f t="shared" si="6"/>
        <v>4065</v>
      </c>
      <c r="E29" s="124">
        <f t="shared" si="6"/>
        <v>18111</v>
      </c>
      <c r="F29" s="124">
        <f t="shared" si="6"/>
        <v>18232</v>
      </c>
      <c r="G29" s="124">
        <f t="shared" si="6"/>
        <v>40408</v>
      </c>
      <c r="L29" s="170"/>
      <c r="N29" s="170"/>
      <c r="O29" s="170"/>
      <c r="P29" s="170"/>
    </row>
    <row r="30" spans="1:16" ht="15">
      <c r="A30" s="125" t="s">
        <v>641</v>
      </c>
      <c r="B30" s="126"/>
      <c r="C30" s="126"/>
      <c r="D30" s="169"/>
      <c r="E30" s="126">
        <v>14707</v>
      </c>
      <c r="F30" s="126">
        <v>14707</v>
      </c>
      <c r="G30" s="126">
        <f>SUM(B30:F30)</f>
        <v>29414</v>
      </c>
      <c r="N30" s="170"/>
      <c r="O30" s="170"/>
      <c r="P30" s="170"/>
    </row>
    <row r="31" spans="1:16" ht="15">
      <c r="A31" s="125" t="s">
        <v>642</v>
      </c>
      <c r="B31" s="126"/>
      <c r="C31" s="126"/>
      <c r="D31" s="169">
        <v>3365</v>
      </c>
      <c r="E31" s="126">
        <v>3404</v>
      </c>
      <c r="F31" s="126">
        <v>3525</v>
      </c>
      <c r="G31" s="126">
        <f>SUM(B31:F31)</f>
        <v>10294</v>
      </c>
      <c r="I31" s="170"/>
      <c r="L31" s="170"/>
      <c r="O31" s="170"/>
      <c r="P31" s="170"/>
    </row>
    <row r="32" spans="1:16" ht="15">
      <c r="A32" s="127" t="s">
        <v>646</v>
      </c>
      <c r="B32" s="128"/>
      <c r="C32" s="128"/>
      <c r="D32" s="171">
        <v>700</v>
      </c>
      <c r="E32" s="126"/>
      <c r="F32" s="126"/>
      <c r="G32" s="126">
        <f>SUM(B32:F32)</f>
        <v>700</v>
      </c>
      <c r="L32" s="170"/>
      <c r="N32" s="170"/>
      <c r="O32" s="170"/>
      <c r="P32" s="170"/>
    </row>
    <row r="33" spans="1:16" ht="14.25">
      <c r="A33" s="131" t="s">
        <v>739</v>
      </c>
      <c r="B33" s="124">
        <f aca="true" t="shared" si="7" ref="B33:G33">SUM(B34:B36)</f>
        <v>0</v>
      </c>
      <c r="C33" s="124">
        <f t="shared" si="7"/>
        <v>0</v>
      </c>
      <c r="D33" s="168">
        <f t="shared" si="7"/>
        <v>0</v>
      </c>
      <c r="E33" s="124">
        <f t="shared" si="7"/>
        <v>2559</v>
      </c>
      <c r="F33" s="124">
        <f t="shared" si="7"/>
        <v>14526</v>
      </c>
      <c r="G33" s="124">
        <f t="shared" si="7"/>
        <v>17085</v>
      </c>
      <c r="L33" s="170"/>
      <c r="O33" s="170"/>
      <c r="P33" s="170"/>
    </row>
    <row r="34" spans="1:16" ht="15">
      <c r="A34" s="125" t="s">
        <v>641</v>
      </c>
      <c r="B34" s="126"/>
      <c r="C34" s="126"/>
      <c r="D34" s="169"/>
      <c r="E34" s="126"/>
      <c r="F34" s="126">
        <v>11174</v>
      </c>
      <c r="G34" s="126">
        <f>SUM(B34:F34)</f>
        <v>11174</v>
      </c>
      <c r="P34" s="170"/>
    </row>
    <row r="35" spans="1:16" ht="15">
      <c r="A35" s="125" t="s">
        <v>642</v>
      </c>
      <c r="B35" s="126"/>
      <c r="C35" s="126"/>
      <c r="D35" s="169"/>
      <c r="E35" s="126">
        <f>1645+214</f>
        <v>1859</v>
      </c>
      <c r="F35" s="126">
        <v>3352</v>
      </c>
      <c r="G35" s="126">
        <f>SUM(B35:F35)</f>
        <v>5211</v>
      </c>
      <c r="I35" s="170"/>
      <c r="L35" s="170"/>
      <c r="O35" s="170"/>
      <c r="P35" s="170"/>
    </row>
    <row r="36" spans="1:16" ht="15">
      <c r="A36" s="127" t="s">
        <v>646</v>
      </c>
      <c r="B36" s="128"/>
      <c r="C36" s="128"/>
      <c r="D36" s="171"/>
      <c r="E36" s="126">
        <v>700</v>
      </c>
      <c r="F36" s="126"/>
      <c r="G36" s="126">
        <f>SUM(B36:F36)</f>
        <v>700</v>
      </c>
      <c r="L36" s="170"/>
      <c r="N36" s="170"/>
      <c r="O36" s="170"/>
      <c r="P36" s="170"/>
    </row>
    <row r="37" spans="1:16" ht="14.25">
      <c r="A37" s="131" t="s">
        <v>650</v>
      </c>
      <c r="B37" s="124">
        <f aca="true" t="shared" si="8" ref="B37:G37">SUM(B38:B40)</f>
        <v>0</v>
      </c>
      <c r="C37" s="124">
        <f t="shared" si="8"/>
        <v>0</v>
      </c>
      <c r="D37" s="168">
        <f t="shared" si="8"/>
        <v>1628</v>
      </c>
      <c r="E37" s="124">
        <f t="shared" si="8"/>
        <v>2489</v>
      </c>
      <c r="F37" s="124">
        <f t="shared" si="8"/>
        <v>2300</v>
      </c>
      <c r="G37" s="124">
        <f t="shared" si="8"/>
        <v>6417</v>
      </c>
      <c r="L37" s="170"/>
      <c r="M37" s="170"/>
      <c r="N37" s="170"/>
      <c r="P37" s="170"/>
    </row>
    <row r="38" spans="1:15" ht="15">
      <c r="A38" s="125" t="s">
        <v>641</v>
      </c>
      <c r="B38" s="126"/>
      <c r="C38" s="126"/>
      <c r="D38" s="169"/>
      <c r="E38" s="126"/>
      <c r="F38" s="126"/>
      <c r="G38" s="126">
        <f>SUM(B38:F38)</f>
        <v>0</v>
      </c>
      <c r="L38" s="170"/>
      <c r="O38" s="170"/>
    </row>
    <row r="39" spans="1:15" ht="15">
      <c r="A39" s="125" t="s">
        <v>642</v>
      </c>
      <c r="B39" s="126"/>
      <c r="C39" s="126"/>
      <c r="D39" s="169">
        <v>1428</v>
      </c>
      <c r="E39" s="126">
        <f>1989+200</f>
        <v>2189</v>
      </c>
      <c r="F39" s="126">
        <v>2000</v>
      </c>
      <c r="G39" s="126">
        <f>SUM(B39:F39)</f>
        <v>5617</v>
      </c>
      <c r="I39" s="170"/>
      <c r="L39" s="170"/>
      <c r="M39" s="170"/>
      <c r="N39" s="170"/>
      <c r="O39" s="170"/>
    </row>
    <row r="40" spans="1:15" ht="15">
      <c r="A40" s="127" t="s">
        <v>646</v>
      </c>
      <c r="B40" s="128"/>
      <c r="C40" s="128"/>
      <c r="D40" s="171">
        <v>200</v>
      </c>
      <c r="E40" s="126">
        <v>300</v>
      </c>
      <c r="F40" s="126">
        <v>300</v>
      </c>
      <c r="G40" s="126">
        <f>SUM(B40:F40)</f>
        <v>800</v>
      </c>
      <c r="L40" s="170"/>
      <c r="M40" s="170"/>
      <c r="N40" s="170"/>
      <c r="O40" s="170"/>
    </row>
    <row r="41" spans="1:15" ht="14.25">
      <c r="A41" s="131" t="s">
        <v>651</v>
      </c>
      <c r="B41" s="124">
        <f aca="true" t="shared" si="9" ref="B41:G41">B42</f>
        <v>0</v>
      </c>
      <c r="C41" s="124">
        <f t="shared" si="9"/>
        <v>15.7</v>
      </c>
      <c r="D41" s="168">
        <f t="shared" si="9"/>
        <v>550</v>
      </c>
      <c r="E41" s="124">
        <f t="shared" si="9"/>
        <v>580</v>
      </c>
      <c r="F41" s="124">
        <f t="shared" si="9"/>
        <v>580</v>
      </c>
      <c r="G41" s="124">
        <f t="shared" si="9"/>
        <v>1725.7</v>
      </c>
      <c r="L41" s="170"/>
      <c r="O41" s="170"/>
    </row>
    <row r="42" spans="1:14" ht="15">
      <c r="A42" s="127" t="s">
        <v>652</v>
      </c>
      <c r="B42" s="128"/>
      <c r="C42" s="128">
        <v>15.7</v>
      </c>
      <c r="D42" s="171">
        <v>550</v>
      </c>
      <c r="E42" s="128">
        <v>580</v>
      </c>
      <c r="F42" s="128">
        <v>580</v>
      </c>
      <c r="G42" s="128">
        <f>SUM(B42:F42)</f>
        <v>1725.7</v>
      </c>
      <c r="L42" s="170"/>
      <c r="M42" s="170"/>
      <c r="N42" s="170"/>
    </row>
    <row r="43" spans="1:15" ht="14.25">
      <c r="A43" s="131" t="s">
        <v>740</v>
      </c>
      <c r="B43" s="124">
        <f>B45</f>
        <v>0</v>
      </c>
      <c r="C43" s="124">
        <v>0</v>
      </c>
      <c r="D43" s="168">
        <f>SUM(D44:D45)</f>
        <v>0</v>
      </c>
      <c r="E43" s="168">
        <f>SUM(E44:E45)</f>
        <v>7798</v>
      </c>
      <c r="F43" s="168">
        <f>SUM(F44:F45)</f>
        <v>7798</v>
      </c>
      <c r="G43" s="168">
        <f>SUM(G44:G45)</f>
        <v>15596</v>
      </c>
      <c r="L43" s="170"/>
      <c r="M43" s="170"/>
      <c r="N43" s="170"/>
      <c r="O43" s="170"/>
    </row>
    <row r="44" spans="1:15" ht="15">
      <c r="A44" s="125" t="s">
        <v>641</v>
      </c>
      <c r="B44" s="172"/>
      <c r="C44" s="172"/>
      <c r="D44" s="173"/>
      <c r="E44" s="172">
        <v>3449</v>
      </c>
      <c r="F44" s="172">
        <v>3449</v>
      </c>
      <c r="G44" s="126">
        <f>SUM(B44:F44)</f>
        <v>6898</v>
      </c>
      <c r="L44" s="170"/>
      <c r="M44" s="170"/>
      <c r="N44" s="170"/>
      <c r="O44" s="170"/>
    </row>
    <row r="45" spans="1:14" ht="15">
      <c r="A45" s="125" t="s">
        <v>642</v>
      </c>
      <c r="B45" s="174"/>
      <c r="C45" s="174"/>
      <c r="D45" s="175"/>
      <c r="E45" s="174">
        <v>4349</v>
      </c>
      <c r="F45" s="174">
        <v>4349</v>
      </c>
      <c r="G45" s="126">
        <f>SUM(B45:F45)</f>
        <v>8698</v>
      </c>
      <c r="L45" s="170"/>
      <c r="M45" s="170"/>
      <c r="N45" s="170"/>
    </row>
    <row r="46" spans="1:12" ht="14.25">
      <c r="A46" s="131" t="s">
        <v>741</v>
      </c>
      <c r="B46" s="124">
        <f>B48</f>
        <v>0</v>
      </c>
      <c r="C46" s="124">
        <v>231</v>
      </c>
      <c r="D46" s="168">
        <f>SUM(D47:D48)</f>
        <v>0</v>
      </c>
      <c r="E46" s="168">
        <f>SUM(E47:E48)</f>
        <v>147</v>
      </c>
      <c r="F46" s="168">
        <f>SUM(F47:F48)</f>
        <v>164</v>
      </c>
      <c r="G46" s="168">
        <f>SUM(G47:G48)</f>
        <v>311</v>
      </c>
      <c r="L46" s="170"/>
    </row>
    <row r="47" spans="1:14" ht="15">
      <c r="A47" s="125" t="s">
        <v>641</v>
      </c>
      <c r="B47" s="176"/>
      <c r="C47" s="176"/>
      <c r="D47" s="177"/>
      <c r="E47" s="173">
        <f>92+45</f>
        <v>137</v>
      </c>
      <c r="F47" s="177">
        <v>152</v>
      </c>
      <c r="G47" s="126">
        <f>SUM(B47:F47)</f>
        <v>289</v>
      </c>
      <c r="L47" s="170"/>
      <c r="M47" s="170"/>
      <c r="N47" s="170"/>
    </row>
    <row r="48" spans="1:14" ht="15">
      <c r="A48" s="125" t="s">
        <v>642</v>
      </c>
      <c r="B48" s="128"/>
      <c r="C48" s="128"/>
      <c r="D48" s="178"/>
      <c r="E48" s="171">
        <v>10</v>
      </c>
      <c r="F48" s="178">
        <v>12</v>
      </c>
      <c r="G48" s="128">
        <f>SUM(B48:F48)</f>
        <v>22</v>
      </c>
      <c r="L48" s="170"/>
      <c r="M48" s="170"/>
      <c r="N48" s="170"/>
    </row>
    <row r="49" spans="1:12" s="130" customFormat="1" ht="15" customHeight="1">
      <c r="A49" s="133" t="s">
        <v>653</v>
      </c>
      <c r="B49" s="134">
        <f>SUM(B5,B9,B13,B17,B21,B25,B29,B46,B37)</f>
        <v>38544</v>
      </c>
      <c r="C49" s="134">
        <f>SUM(C5,C9,C13,C17,C21,C25,C29,C46,C37)</f>
        <v>73888.7</v>
      </c>
      <c r="D49" s="179">
        <f>SUM(D5,D9,D13,D17,D21,D25,D29,D46,D37,D41,D43)</f>
        <v>76921</v>
      </c>
      <c r="E49" s="179">
        <f>SUM(E5,E9,E13,E17,E21,E25,E29,E46,E37,E41,E43,E33)</f>
        <v>91308</v>
      </c>
      <c r="F49" s="179">
        <f>SUM(F5,F9,F13,F17,F21,F25,F29,F46,F37,F41,F43,F33)</f>
        <v>211639</v>
      </c>
      <c r="G49" s="179">
        <f>SUM(G5,G9,G13,G17,G21,G25,G29,G46,G37,G41,G43,G33)</f>
        <v>492085.4</v>
      </c>
      <c r="J49" s="116"/>
      <c r="K49" s="116"/>
      <c r="L49" s="170"/>
    </row>
    <row r="50" spans="1:7" ht="15.75" customHeight="1">
      <c r="A50" s="135"/>
      <c r="G50" s="136"/>
    </row>
    <row r="51" spans="1:14" ht="15.75">
      <c r="A51" s="137"/>
      <c r="N51" s="170"/>
    </row>
    <row r="52" ht="12">
      <c r="M52" s="170"/>
    </row>
    <row r="53" spans="8:11" ht="12">
      <c r="H53" s="170"/>
      <c r="I53" s="170"/>
      <c r="J53" s="170"/>
      <c r="K53" s="132"/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 xml:space="preserve">&amp;RLisa 6
Tartu Linnavolikogu
... 12.2009.a 
määruse nr ...  juurde </oddHeader>
    <oddFooter>&amp;C&amp;P+38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 Ligi</cp:lastModifiedBy>
  <cp:lastPrinted>2009-11-17T11:26:48Z</cp:lastPrinted>
  <dcterms:created xsi:type="dcterms:W3CDTF">1996-10-14T23:33:28Z</dcterms:created>
  <dcterms:modified xsi:type="dcterms:W3CDTF">2009-11-19T14:44:23Z</dcterms:modified>
  <cp:category/>
  <cp:version/>
  <cp:contentType/>
  <cp:contentStatus/>
</cp:coreProperties>
</file>