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8450" windowHeight="1204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</sheets>
  <definedNames>
    <definedName name="Prinditiitlid" localSheetId="2">'lisa 3 (Kulud)'!$4:$4</definedName>
    <definedName name="Prinditiitlid" localSheetId="2">'lisa 3 (Kulud)'!$4:$4</definedName>
    <definedName name="Prinditiitlid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<sst xmlns="http://schemas.openxmlformats.org/spreadsheetml/2006/main" count="1500" uniqueCount="666">
  <si>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</si>
  <si>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</si>
  <si>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</si>
  <si>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</si>
  <si>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</si>
  <si>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</si>
  <si>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</si>
  <si>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</si>
  <si>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</si>
  <si>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</si>
  <si>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</si>
  <si>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</si>
  <si>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</si>
  <si>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</si>
  <si>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</si>
  <si>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</si>
  <si>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</si>
  <si>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</si>
  <si>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</si>
  <si>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</si>
  <si>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</si>
  <si>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</si>
  <si>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Reklaamimaks</t>
  </si>
  <si>
    <t xml:space="preserve">   Parkimistasu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</si>
  <si>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</si>
  <si>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</si>
  <si>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</si>
  <si>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</si>
  <si>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</si>
  <si>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</si>
  <si>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</si>
  <si>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</si>
  <si>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</si>
  <si>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</si>
  <si>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</si>
  <si>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</si>
  <si>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</si>
  <si>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</si>
  <si>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</si>
  <si>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</si>
  <si>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</si>
  <si>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</si>
  <si>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</si>
  <si>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</si>
  <si>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</si>
  <si>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</si>
  <si>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</si>
  <si>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</si>
  <si>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</si>
  <si>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</si>
  <si>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</si>
  <si>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</si>
  <si>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</si>
  <si>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</si>
  <si>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</si>
  <si>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</si>
  <si>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</si>
  <si>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</si>
  <si>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</si>
  <si>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</si>
  <si>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</si>
  <si>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</si>
  <si>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</si>
  <si>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</si>
  <si>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</si>
  <si>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</si>
  <si>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</si>
  <si>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</si>
  <si>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</si>
  <si>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</si>
  <si>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</si>
  <si>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</si>
  <si>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</si>
  <si>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</si>
  <si>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</si>
  <si>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</si>
  <si>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</si>
  <si>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</si>
  <si>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</si>
  <si>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</si>
  <si>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09212</t>
  </si>
  <si>
    <t>09221</t>
  </si>
  <si>
    <t>Täiskasvanute gümnaasium</t>
  </si>
  <si>
    <t>Kutsehariduskeskus</t>
  </si>
  <si>
    <t>09800</t>
  </si>
  <si>
    <t>Muu haridus</t>
  </si>
  <si>
    <t>KULTUURIOSAKOND</t>
  </si>
  <si>
    <t>HARIDUSOSAKOND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</si>
  <si>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</si>
  <si>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</si>
  <si>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</si>
  <si>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</si>
  <si>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</si>
  <si>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</si>
  <si>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</si>
  <si>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</si>
  <si>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</si>
  <si>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</si>
  <si>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</si>
  <si>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</si>
  <si>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</si>
  <si>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</si>
  <si>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</si>
  <si>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</si>
  <si>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</si>
  <si>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</si>
  <si>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</si>
  <si>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</si>
  <si>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</si>
  <si>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</si>
  <si>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</si>
  <si>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</si>
  <si>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</si>
  <si>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</si>
  <si>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</si>
  <si>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</si>
  <si>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</si>
  <si>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</si>
  <si>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</si>
  <si>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</si>
  <si>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</si>
  <si>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</si>
  <si>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</si>
  <si>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05400</t>
  </si>
  <si>
    <t>Haljastus</t>
  </si>
  <si>
    <t>05600</t>
  </si>
  <si>
    <t>Muu keskkonnakaitse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</si>
  <si>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</si>
  <si>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</si>
  <si>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</si>
  <si>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</si>
  <si>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</si>
  <si>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</si>
  <si>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</si>
  <si>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</si>
  <si>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</si>
  <si>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</si>
  <si>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</si>
  <si>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</si>
  <si>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</si>
  <si>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</si>
  <si>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</si>
  <si>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</si>
  <si>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</si>
  <si>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</si>
  <si>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</si>
  <si>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</si>
  <si>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</si>
  <si>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</si>
  <si>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</si>
  <si>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</si>
  <si>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</si>
  <si>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</si>
  <si>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</si>
  <si>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</si>
  <si>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</si>
  <si>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</si>
  <si>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</si>
  <si>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</si>
  <si>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</si>
  <si>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</si>
  <si>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</si>
  <si>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</si>
  <si>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</si>
  <si>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</si>
  <si>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TARTU ÜLIKOOLI SA (Raefond)</t>
  </si>
  <si>
    <t xml:space="preserve">   sh: investeeringud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</si>
  <si>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</si>
  <si>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</si>
  <si>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</si>
  <si>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</si>
  <si>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</si>
  <si>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</si>
  <si>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TARTU ÜLIKOOL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</si>
  <si>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</si>
  <si>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</si>
  <si>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</si>
  <si>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</si>
  <si>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</si>
  <si>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</si>
  <si>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</si>
  <si>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</si>
  <si>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</si>
  <si>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</si>
  <si>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</si>
  <si>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</si>
  <si>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</si>
  <si>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</si>
  <si>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</si>
  <si>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</si>
  <si>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</si>
  <si>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</si>
  <si>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</si>
  <si>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>Muu riskirühmade sotsiaalne  kaitse</t>
  </si>
  <si>
    <t xml:space="preserve">   Üür ja rent</t>
  </si>
  <si>
    <t xml:space="preserve">   Muu toodete ja teenuste müük</t>
  </si>
  <si>
    <t xml:space="preserve">      Tulud sotsiaalabialasest tegevusest</t>
  </si>
  <si>
    <t xml:space="preserve">   Õiguste müük</t>
  </si>
  <si>
    <t>Tulud haridusalasest tegevusest</t>
  </si>
  <si>
    <t>Laste huvialamajad ja -keskused</t>
  </si>
  <si>
    <t>Noorsootöö (noortelaagrid)</t>
  </si>
  <si>
    <t>Täiskasvanute huvialaasutused</t>
  </si>
  <si>
    <t>Tulud sotsialabialasest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</si>
  <si>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</si>
  <si>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</si>
  <si>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</si>
  <si>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</si>
  <si>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</si>
  <si>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</si>
  <si>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</si>
  <si>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</si>
  <si>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</si>
  <si>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</si>
  <si>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</si>
  <si>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</si>
  <si>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</si>
  <si>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</si>
  <si>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</si>
  <si>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1.2</t>
  </si>
  <si>
    <t>1.2.2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</si>
  <si>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</si>
  <si>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</si>
  <si>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</si>
  <si>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</si>
  <si>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</si>
  <si>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</si>
  <si>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</si>
  <si>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</si>
  <si>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</si>
  <si>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</si>
  <si>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</si>
  <si>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</si>
  <si>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</si>
  <si>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</si>
  <si>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</si>
  <si>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</si>
  <si>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</si>
  <si>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</si>
  <si>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</si>
  <si>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</si>
  <si>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</si>
  <si>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</si>
  <si>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</si>
  <si>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</si>
  <si>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</si>
  <si>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</si>
  <si>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</si>
  <si>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</si>
  <si>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</si>
  <si>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</si>
  <si>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</si>
  <si>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</si>
  <si>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</si>
  <si>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</si>
  <si>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</si>
  <si>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</si>
  <si>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</si>
  <si>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</si>
  <si>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</si>
  <si>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</si>
  <si>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</si>
  <si>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</si>
  <si>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</si>
  <si>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</si>
  <si>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</si>
  <si>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</si>
  <si>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</si>
  <si>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>3.8.1</t>
  </si>
  <si>
    <t>3.8.1.1</t>
  </si>
  <si>
    <t>sh toetus põhivara soetuseks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</si>
  <si>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</si>
  <si>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</si>
  <si>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</si>
  <si>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</si>
  <si>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</si>
  <si>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</si>
  <si>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</si>
  <si>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</si>
  <si>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</si>
  <si>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</si>
  <si>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</si>
  <si>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</si>
  <si>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</si>
  <si>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</si>
  <si>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</si>
  <si>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</si>
  <si>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</si>
  <si>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</si>
  <si>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</si>
  <si>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</si>
  <si>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</si>
  <si>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</si>
  <si>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</si>
  <si>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</si>
  <si>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</si>
  <si>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</si>
  <si>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</si>
  <si>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</si>
  <si>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</si>
  <si>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</si>
  <si>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</si>
  <si>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</si>
  <si>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</si>
  <si>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</si>
  <si>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</si>
  <si>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</si>
  <si>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</si>
  <si>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</si>
  <si>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</si>
  <si>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</si>
  <si>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</si>
  <si>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</si>
  <si>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</si>
  <si>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</si>
  <si>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</si>
  <si>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</si>
  <si>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3.17</t>
  </si>
  <si>
    <t>3.17.1</t>
  </si>
  <si>
    <t>3.17.1.1</t>
  </si>
  <si>
    <t>3.19</t>
  </si>
  <si>
    <t>3.19.1</t>
  </si>
  <si>
    <t>3.19.1.1</t>
  </si>
  <si>
    <t>3.20</t>
  </si>
  <si>
    <t>3.20.1</t>
  </si>
  <si>
    <t>3.20.1.1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</si>
  <si>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</si>
  <si>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</si>
  <si>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</si>
  <si>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</si>
  <si>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</si>
  <si>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</si>
  <si>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</si>
  <si>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</si>
  <si>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</si>
  <si>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</si>
  <si>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</si>
  <si>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</si>
  <si>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</si>
  <si>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</si>
  <si>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</si>
  <si>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</si>
  <si>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>3.27</t>
  </si>
  <si>
    <t>3.27.1</t>
  </si>
  <si>
    <t>3.27.1.1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</si>
  <si>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</si>
  <si>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</si>
  <si>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</si>
  <si>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</si>
  <si>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</si>
  <si>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</si>
  <si>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</si>
  <si>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</si>
  <si>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</si>
  <si>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</si>
  <si>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</si>
  <si>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</si>
  <si>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</si>
  <si>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</si>
  <si>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</si>
  <si>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</si>
  <si>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</si>
  <si>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</si>
  <si>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</si>
  <si>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</si>
  <si>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</si>
  <si>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</si>
  <si>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</si>
  <si>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</si>
  <si>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</si>
  <si>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</si>
  <si>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</si>
  <si>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</si>
  <si>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</si>
  <si>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</si>
  <si>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</si>
  <si>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</si>
  <si>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</si>
  <si>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</si>
  <si>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</si>
  <si>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</si>
  <si>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</si>
  <si>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</si>
  <si>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>09500</t>
  </si>
  <si>
    <t xml:space="preserve">         laenudega kaasnevad kulud</t>
  </si>
  <si>
    <t>Meditsiinitooted (põetusvahendid)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</si>
  <si>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</si>
  <si>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</si>
  <si>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</si>
  <si>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</si>
  <si>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</si>
  <si>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Linnakantselei</t>
  </si>
  <si>
    <t>Hooldekodud (Tartu Hooldekodu ja teenuse ost)</t>
  </si>
  <si>
    <t>Päevakeskused (Päevakeskus Tähtvere ja teenuse ost)</t>
  </si>
  <si>
    <t>Koduteenused (Päevakeskus Kalda ja kodu-
teenused)</t>
  </si>
  <si>
    <t>tuh kr</t>
  </si>
  <si>
    <t>jrk
nr</t>
  </si>
  <si>
    <t xml:space="preserve">   sh: tervishoiuosakond</t>
  </si>
  <si>
    <t xml:space="preserve">        Teater Vanemuine</t>
  </si>
  <si>
    <t>TERVISHOIUOSAKOND</t>
  </si>
  <si>
    <t>Tervishoiuosakond</t>
  </si>
  <si>
    <t>Muud laste hoolekande asutused (Turvakodu
ja laste päevakeskuse teenuse ost)</t>
  </si>
  <si>
    <t>TEATER VANEMUINE</t>
  </si>
  <si>
    <t>08204</t>
  </si>
  <si>
    <t>Teatrid</t>
  </si>
  <si>
    <t>AVALIKE SUHETE OSAKOND</t>
  </si>
  <si>
    <t>3.4.1.2</t>
  </si>
  <si>
    <t>3.5.3</t>
  </si>
  <si>
    <t>3.5.3.1</t>
  </si>
  <si>
    <t>toetused tegevuskuludeks</t>
  </si>
  <si>
    <t>06605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</si>
  <si>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</si>
  <si>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</si>
  <si>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</si>
  <si>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</si>
  <si>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</si>
  <si>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</si>
  <si>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</si>
  <si>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</si>
  <si>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</si>
  <si>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</si>
  <si>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</si>
  <si>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</si>
  <si>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</si>
  <si>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</si>
  <si>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</si>
  <si>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</si>
  <si>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</si>
  <si>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</si>
  <si>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</si>
  <si>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</si>
  <si>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</si>
  <si>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</si>
  <si>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</si>
  <si>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Eakate sotsiaalhoolekandeasutused (Hooldekodu)</t>
  </si>
  <si>
    <t>3.11.1.2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</si>
  <si>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</si>
  <si>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</si>
  <si>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</si>
  <si>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</si>
  <si>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</si>
  <si>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</si>
  <si>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</si>
  <si>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</si>
  <si>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</si>
  <si>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</si>
  <si>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</si>
  <si>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</si>
  <si>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</si>
  <si>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</si>
  <si>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</si>
  <si>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</si>
  <si>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SA TARTU PAULUSE KIRIK</t>
  </si>
  <si>
    <t xml:space="preserve">    sh investeeringud</t>
  </si>
  <si>
    <t>SA EESTI MAAÜLIKOOLI JOOSEP TOOTSI FOND</t>
  </si>
  <si>
    <t xml:space="preserve">   sh: linnakantselei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</si>
  <si>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</si>
  <si>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</si>
  <si>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</si>
  <si>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</si>
  <si>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>3.6.2.2</t>
  </si>
  <si>
    <t>Muu sotsiaalne  kaitse</t>
  </si>
  <si>
    <t>Eakate sotsiaalne kaitse</t>
  </si>
  <si>
    <t xml:space="preserve">Muud elamu- ja kommunaalmajanduse kulud </t>
  </si>
  <si>
    <t>Vaba aeg ja kultuur</t>
  </si>
  <si>
    <t>Muu vaba aeg ja kultuur</t>
  </si>
  <si>
    <t>Muu vaba aeg, kultuur</t>
  </si>
  <si>
    <t>INVESTEERINGUD</t>
  </si>
  <si>
    <t xml:space="preserve">    sh: arhitektuuri ja ehituse osakond</t>
  </si>
  <si>
    <t>3.3.2.2</t>
  </si>
  <si>
    <t>06603</t>
  </si>
  <si>
    <t xml:space="preserve">Hulkuvate loomadega seotud kulud </t>
  </si>
  <si>
    <t>Erivajadustega laste koolid</t>
  </si>
  <si>
    <t>3.10.6</t>
  </si>
  <si>
    <t>3.10.6.1</t>
  </si>
  <si>
    <t>3.10.6.2</t>
  </si>
  <si>
    <t>3.29.1</t>
  </si>
  <si>
    <t>3.33.1</t>
  </si>
  <si>
    <t>sh toetus tegevuskuludeks</t>
  </si>
  <si>
    <t>ROOMA KATPOLIKU KIRIKU KOGUDUS TARTUS</t>
  </si>
  <si>
    <t>3.2.4.2</t>
  </si>
  <si>
    <t>3.2.4.3</t>
  </si>
  <si>
    <t>3.2.5</t>
  </si>
  <si>
    <t>3.2.5.1</t>
  </si>
  <si>
    <t xml:space="preserve">        linnamajanduse osakond</t>
  </si>
  <si>
    <t>3.3.3.2</t>
  </si>
  <si>
    <t>3.4.2</t>
  </si>
  <si>
    <t>3.4.2.1</t>
  </si>
  <si>
    <t xml:space="preserve">         avalike suhete osakond</t>
  </si>
  <si>
    <t>Kultuuri- ja rahvamajad (sh Tiigi Seltsimaja)</t>
  </si>
  <si>
    <t>3.10.4.5</t>
  </si>
  <si>
    <t>3.10.4.6</t>
  </si>
  <si>
    <t>Kultuuriüritused (monumendid)</t>
  </si>
  <si>
    <t>EESTI KONTSERT</t>
  </si>
  <si>
    <t>08206</t>
  </si>
  <si>
    <t>Kontserdiorganisatsioonid</t>
  </si>
  <si>
    <t xml:space="preserve">        Rooma Katoliku Kiriku Kogudus</t>
  </si>
  <si>
    <t xml:space="preserve">        Eesti Kontsert</t>
  </si>
  <si>
    <t xml:space="preserve">         Eesti Maaülikool</t>
  </si>
  <si>
    <t xml:space="preserve">   Dividendid</t>
  </si>
  <si>
    <t>Laste muusika- ja kunstikoolid, muud huvikoolid</t>
  </si>
  <si>
    <t>Investeeringud</t>
  </si>
  <si>
    <t>Elamu-ja kommunaalmajandus</t>
  </si>
  <si>
    <t>Vabaaeg ja kultuur</t>
  </si>
  <si>
    <t>ARHITEKTUURI JA EHITUSE OSAKOND</t>
  </si>
  <si>
    <t xml:space="preserve">   Laste huvialamajad ja -keskused</t>
  </si>
  <si>
    <t xml:space="preserve">Anne Noortekeskuse uue hoone rajamise arhitektuurikonkurss </t>
  </si>
  <si>
    <t xml:space="preserve">      Raamatukogud</t>
  </si>
  <si>
    <t>Tartu Linnaraamatukogu arhitektuurikonkurss</t>
  </si>
  <si>
    <t xml:space="preserve">   Muinsuskaitse</t>
  </si>
  <si>
    <t xml:space="preserve">   Lasteaiad</t>
  </si>
  <si>
    <t>LA Annike (Anne 9) uue rühmakompleksi ruumid</t>
  </si>
  <si>
    <t xml:space="preserve">LA Maarjamõisa (Puusepa 10) uste, akende vahetus </t>
  </si>
  <si>
    <t xml:space="preserve">LA Poku (Anne 69) uue rühmakompleksi avamine </t>
  </si>
  <si>
    <t xml:space="preserve">LA Karoliine (Kesk 6) juurdeehitus ja vana hoone 
rekonstrueerimine  </t>
  </si>
  <si>
    <t>LA Helika (Kalevi 52a)  katus</t>
  </si>
  <si>
    <t>LA Triinu ja Taavi (Kaunase pst 67) akende vahetus</t>
  </si>
  <si>
    <t>Uue avatava lasteaia  Sipsik (Kaunase pst 22) sisustus</t>
  </si>
  <si>
    <t xml:space="preserve">   Gümnaasiumid</t>
  </si>
  <si>
    <t xml:space="preserve">Kivilinna Gümnaasium (Kaunase pst 71) vana maja akende vahetus </t>
  </si>
  <si>
    <t>Tamme Gümnaaasiumi spordiplats</t>
  </si>
  <si>
    <t xml:space="preserve">Vene Lütseum (Uus 54) renoveerimise III etapp </t>
  </si>
  <si>
    <t xml:space="preserve">   Muu haridus </t>
  </si>
  <si>
    <t>Ettekirjutiste täitmine</t>
  </si>
  <si>
    <t>Territooriumite korrastamine</t>
  </si>
  <si>
    <t>Projekteerimine</t>
  </si>
  <si>
    <t xml:space="preserve">   Spordibaasid</t>
  </si>
  <si>
    <t>SA Tartu Sport toetamine treeningvahendite soetamiseks</t>
  </si>
  <si>
    <t xml:space="preserve">   Laste muusika-ja kunstikoolid</t>
  </si>
  <si>
    <t>II Muusikakool (Kaunase pst 23) õppevahendite soetus</t>
  </si>
  <si>
    <t xml:space="preserve">   Laste huvialamajad ja keskused </t>
  </si>
  <si>
    <t>Anne Noortekeskus (Uus 56) inventari soetus</t>
  </si>
  <si>
    <t xml:space="preserve">  Raamatukogud</t>
  </si>
  <si>
    <t>Tartu Linnaraamatukogu mikrobussi liising</t>
  </si>
  <si>
    <t xml:space="preserve">   Seltsitegevus</t>
  </si>
  <si>
    <t xml:space="preserve">Kultuurikollektiividele esinemisriiete soetus </t>
  </si>
  <si>
    <t xml:space="preserve"> Linna teed, tänavad ja sillad</t>
  </si>
  <si>
    <t>Kruusakattega tänavate asfalteerimine</t>
  </si>
  <si>
    <t>Tänavate rekonstrueerimine, ehitus</t>
  </si>
  <si>
    <t>Liiva tn (Ujula-Ranna tee)</t>
  </si>
  <si>
    <t>Ülekatted</t>
  </si>
  <si>
    <t>Teede, tänavate järelevalve</t>
  </si>
  <si>
    <t>Sademevee liitumistasu (Emajõe tn)</t>
  </si>
  <si>
    <t>Uuselamurajoonide infrastr arendus</t>
  </si>
  <si>
    <t>Siili tn</t>
  </si>
  <si>
    <t>Bussiootepaviljonid</t>
  </si>
  <si>
    <t>Sildade ehitus, rekonstrueerimine</t>
  </si>
  <si>
    <t>Vabaduse autosild</t>
  </si>
  <si>
    <t>Tänavate renoveerimine</t>
  </si>
  <si>
    <t>Koostööprojektid korteriühistutega</t>
  </si>
  <si>
    <t xml:space="preserve">Tartu ühistranspordi juhtimis-ja kontrollsüsteemi arendamine 2009-2011 </t>
  </si>
  <si>
    <t>Turu tn jäätmejaam</t>
  </si>
  <si>
    <t>Mänguväljakud ja terviserajad</t>
  </si>
  <si>
    <t>Puude istutamine</t>
  </si>
  <si>
    <t>Toomemägi</t>
  </si>
  <si>
    <t>Elamu ja kommunaalmajandus</t>
  </si>
  <si>
    <t xml:space="preserve">Õhuliinide rekonstrueerimise  ühisprojektid AS iga Eesti Energia </t>
  </si>
  <si>
    <t>Raja tn jooksuraja valgustus  (1,5 km)</t>
  </si>
  <si>
    <t xml:space="preserve">Kalmistud </t>
  </si>
  <si>
    <t>Raadi kalmistu peatee katmine sõelmetega, 
kalmistu aedade remont</t>
  </si>
  <si>
    <t>LINNAPLANEERIMISE JA MAAKORRALDUSE OSAKOND</t>
  </si>
  <si>
    <t xml:space="preserve">Majandus </t>
  </si>
  <si>
    <t xml:space="preserve">   Muu majandus</t>
  </si>
  <si>
    <t xml:space="preserve">Korteriühistute remondifond  </t>
  </si>
  <si>
    <t xml:space="preserve">Amortiseerunud hoonete lammutused </t>
  </si>
  <si>
    <t xml:space="preserve">Anne Sauna rekonstrueerimine </t>
  </si>
  <si>
    <t xml:space="preserve">Ettekirjutiste täitmine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</si>
  <si>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</si>
  <si>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</si>
  <si>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</si>
  <si>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 xml:space="preserve">Linnale kuuluvate elamute remont </t>
  </si>
  <si>
    <t>Vabaaeg, kultuur</t>
  </si>
  <si>
    <t xml:space="preserve">Sõudebaasi (Ranna 3)  juurdeehitus </t>
  </si>
  <si>
    <t xml:space="preserve">Spordihoone (Turu 8) rekonstrueerimine </t>
  </si>
  <si>
    <t xml:space="preserve">Ekstreemspordi hall </t>
  </si>
  <si>
    <t>Tamme staadioni välikorvpalliväljaku kate</t>
  </si>
  <si>
    <t xml:space="preserve">   Raamatukogud</t>
  </si>
  <si>
    <t xml:space="preserve">   Kultuuri-ja rahvamajad</t>
  </si>
  <si>
    <t xml:space="preserve">Tiigi Seltsimaja (Tiigi 11) remont </t>
  </si>
  <si>
    <t xml:space="preserve">   Kultuuriüritused (monumendid)</t>
  </si>
  <si>
    <t>Tartu Rahu monument</t>
  </si>
  <si>
    <t xml:space="preserve">   Muu vaba aeg ja kultuur</t>
  </si>
  <si>
    <t xml:space="preserve">Loomemajanduse keskus Kalevi 13, 15,17 </t>
  </si>
  <si>
    <t xml:space="preserve">LA Sipsik (Kaunase pst 22)  rajamine </t>
  </si>
  <si>
    <t xml:space="preserve">Lasteaia (Pepleri 1) projekteerimine </t>
  </si>
  <si>
    <t xml:space="preserve">   Eakate sotsiaalhoolekande asutused</t>
  </si>
  <si>
    <t>Tartu Hooldekodu (Liiva 32) vana hoone rekonstrueerimine</t>
  </si>
  <si>
    <t xml:space="preserve">   Riskirühmade sotsiaalhoolekande asutused</t>
  </si>
  <si>
    <t>Rehabilitatsioonikeskuse (Jaamamõisa 38) projekteerimine</t>
  </si>
  <si>
    <t>Varjupaiga (Lubja 7) renoveerimine</t>
  </si>
  <si>
    <t>Sotsiaalmajutusüksuse (Lubja 7) rajamine</t>
  </si>
  <si>
    <t>VÄLJAPOOLE  LV STRUKTUURI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</si>
  <si>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</si>
  <si>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</si>
  <si>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</si>
  <si>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</si>
  <si>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SA Tartu Pauluse Kirik renoveerimise toetamine</t>
  </si>
  <si>
    <t>Rooma Katoliku Kiriku Koguduse  katuse renoveerimine</t>
  </si>
  <si>
    <t xml:space="preserve">   Botaanikaaed</t>
  </si>
  <si>
    <t xml:space="preserve">   Kõrgharidus</t>
  </si>
  <si>
    <t>Miina Härma Gümnaasium (Tõnissoni 3) piirdeaed</t>
  </si>
  <si>
    <t xml:space="preserve">Veski spordibaasi renoveerimine </t>
  </si>
  <si>
    <t>3.6.2.3</t>
  </si>
  <si>
    <t>3.6.2.4</t>
  </si>
  <si>
    <t>3.6.2.5</t>
  </si>
  <si>
    <t>3.6.2.6</t>
  </si>
  <si>
    <t>3.6.2.7</t>
  </si>
  <si>
    <t>sh: toetus pedagoogide täienduskoolituseks</t>
  </si>
  <si>
    <t xml:space="preserve">     toetus pedagoogide palkadeks</t>
  </si>
  <si>
    <t xml:space="preserve">     toetus infrastruktuuri arendamiseks</t>
  </si>
  <si>
    <t>sh: toetus hariduskuludeks</t>
  </si>
  <si>
    <t>3.18</t>
  </si>
  <si>
    <t>3.18.1</t>
  </si>
  <si>
    <t>3.18.1.1</t>
  </si>
  <si>
    <t>3.28</t>
  </si>
  <si>
    <t>3.28.1</t>
  </si>
  <si>
    <t xml:space="preserve">         investeeringud </t>
  </si>
  <si>
    <t xml:space="preserve">         sh laenudega kaasnevad kulud</t>
  </si>
  <si>
    <t>Tartu linna 2009. a lisaeelarve tulude ja kulude jaotus</t>
  </si>
  <si>
    <t>Tartu linna 2009. a lisaeelarve</t>
  </si>
  <si>
    <t xml:space="preserve">Tartu linna 2009. a lisaeelarve </t>
  </si>
  <si>
    <t>LISAEELARVE</t>
  </si>
  <si>
    <t>Tartu linna 2009. a</t>
  </si>
  <si>
    <t>1.2.1</t>
  </si>
  <si>
    <t xml:space="preserve">   Riigilõivud</t>
  </si>
  <si>
    <t>Miina Härma Gümnaasium (Tõnissoni 3) kanalisatsioon</t>
  </si>
  <si>
    <t>Hipodroomi ja Kvissentali</t>
  </si>
  <si>
    <t>tuh krooni</t>
  </si>
  <si>
    <r>
      <t xml:space="preserve">   Maakorraldus </t>
    </r>
    <r>
      <rPr>
        <sz val="11"/>
        <rFont val="Times New Roman"/>
        <family val="1"/>
      </rPr>
      <t xml:space="preserve">(linna arenguks maa ost) </t>
    </r>
  </si>
  <si>
    <t>Lisa 4
jrk nr</t>
  </si>
  <si>
    <t>Finantseerimiseelarve, sh:</t>
  </si>
  <si>
    <t>1.2.2.1</t>
  </si>
  <si>
    <r>
      <t xml:space="preserve">       </t>
    </r>
    <r>
      <rPr>
        <i/>
        <sz val="11"/>
        <rFont val="Times New Roman"/>
        <family val="1"/>
      </rPr>
      <t>Tulud haridusalasest tegevusest</t>
    </r>
  </si>
  <si>
    <t>.</t>
  </si>
  <si>
    <t>Turusilla hooldustööd</t>
  </si>
  <si>
    <t>Botaanikaaia külastajate paremaks teenindamiseksmõeldud objektide väljaehitame</t>
  </si>
  <si>
    <t>Valgustamata tänavate valgustamine ja valgustuse renoveerimine  (ülekäigurajad, telemeetria seadmed)</t>
  </si>
  <si>
    <t>O. Lutsu nim. Linnaraamatukogu (Kompanii 3/5) renoveerimine</t>
  </si>
  <si>
    <t>Kohustuste suurenemine</t>
  </si>
  <si>
    <r>
      <t xml:space="preserve">   </t>
    </r>
    <r>
      <rPr>
        <b/>
        <i/>
        <sz val="11"/>
        <rFont val="Times New Roman"/>
        <family val="1"/>
      </rPr>
      <t>Puhkepargid</t>
    </r>
  </si>
  <si>
    <t>Teaduskeskus AHHAA uue hoone ehitus</t>
  </si>
  <si>
    <t xml:space="preserve">   Laenud</t>
  </si>
  <si>
    <t>3.3.3.3</t>
  </si>
  <si>
    <t>3.21</t>
  </si>
  <si>
    <t>3.21.1</t>
  </si>
  <si>
    <t>3.21.1.1</t>
  </si>
  <si>
    <t>3.29.1.2</t>
  </si>
  <si>
    <t>3.29.1.3</t>
  </si>
  <si>
    <t>3.30.2</t>
  </si>
  <si>
    <t>3.30.2.1</t>
  </si>
  <si>
    <t xml:space="preserve">Eesti Maaülikooli ühiselamute renoveerimise projekti kaasfinantseerimine </t>
  </si>
  <si>
    <t xml:space="preserve">3.30.2.1
 </t>
  </si>
  <si>
    <t>Descartesi Lütseum (Anne 65) võimla renoveerimine</t>
  </si>
  <si>
    <t>Forseliuse Gümnaasium (Tähe 103) vee- ja kanalisatsioonisüsteemide rekonstrueerimine</t>
  </si>
  <si>
    <t>jätta välja objektid:</t>
  </si>
  <si>
    <t xml:space="preserve">   Puiestee (Raatuse - Jaama)</t>
  </si>
  <si>
    <t xml:space="preserve">   Tähe (Tehase - Õnne)</t>
  </si>
  <si>
    <t xml:space="preserve">   Õnne (Tähe - Kalevi)</t>
  </si>
  <si>
    <t>lisada objektide nimekirja:</t>
  </si>
  <si>
    <t xml:space="preserve">   Baeri (Vallikraavi - Näituse)</t>
  </si>
  <si>
    <t xml:space="preserve">   Liivi</t>
  </si>
  <si>
    <t xml:space="preserve">   Lossi</t>
  </si>
  <si>
    <t xml:space="preserve">   Turu ("Kuusakoski" kurv - Sepa)</t>
  </si>
  <si>
    <t xml:space="preserve">    Ringtee (Turu - Tähe)</t>
  </si>
  <si>
    <t xml:space="preserve">   Sõpruse sild (välimised sõidurajad)</t>
  </si>
  <si>
    <r>
      <t xml:space="preserve">Tartu linna 2009. a lisaeelarve eelnõu investeeringud
valdkondade lõikes </t>
    </r>
    <r>
      <rPr>
        <b/>
        <sz val="11"/>
        <color indexed="14"/>
        <rFont val="Times New Roman"/>
        <family val="1"/>
      </rPr>
      <t xml:space="preserve"> </t>
    </r>
  </si>
  <si>
    <t>Investeeringud kasutajate, tegevusalade ja objektide lõikes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</si>
</sst>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9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b/>
      <i/>
      <sz val="11"/>
      <name val="Times New Roman"/>
      <family val="1"/>
    </font>
    <font>
      <b/>
      <sz val="11"/>
      <color indexed="14"/>
      <name val="Times New Roman"/>
      <family val="1"/>
    </font>
    <font>
      <sz val="10"/>
      <color indexed="10"/>
      <name val="Arial"/>
      <family val="0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6" fontId="8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5" xfId="0" applyFont="1" applyBorder="1" applyAlignment="1">
      <alignment wrapText="1"/>
    </xf>
    <xf numFmtId="174" fontId="14" fillId="0" borderId="5" xfId="0" applyNumberFormat="1" applyFont="1" applyFill="1" applyBorder="1" applyAlignment="1">
      <alignment/>
    </xf>
    <xf numFmtId="174" fontId="0" fillId="0" borderId="2" xfId="0" applyNumberFormat="1" applyBorder="1" applyAlignment="1">
      <alignment/>
    </xf>
    <xf numFmtId="174" fontId="0" fillId="0" borderId="0" xfId="0" applyNumberFormat="1" applyAlignment="1">
      <alignment horizontal="right"/>
    </xf>
    <xf numFmtId="174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5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174" fontId="16" fillId="0" borderId="0" xfId="0" applyNumberFormat="1" applyFont="1" applyAlignment="1">
      <alignment/>
    </xf>
    <xf numFmtId="174" fontId="8" fillId="0" borderId="2" xfId="0" applyNumberFormat="1" applyFont="1" applyFill="1" applyBorder="1" applyAlignment="1">
      <alignment/>
    </xf>
    <xf numFmtId="174" fontId="7" fillId="0" borderId="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4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5" xfId="0" applyFont="1" applyBorder="1" applyAlignment="1">
      <alignment/>
    </xf>
    <xf numFmtId="174" fontId="19" fillId="0" borderId="5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7" fillId="0" borderId="6" xfId="0" applyFont="1" applyBorder="1" applyAlignment="1">
      <alignment/>
    </xf>
    <xf numFmtId="174" fontId="17" fillId="0" borderId="6" xfId="0" applyNumberFormat="1" applyFont="1" applyFill="1" applyBorder="1" applyAlignment="1">
      <alignment/>
    </xf>
    <xf numFmtId="0" fontId="13" fillId="0" borderId="7" xfId="0" applyFont="1" applyBorder="1" applyAlignment="1">
      <alignment wrapText="1"/>
    </xf>
    <xf numFmtId="0" fontId="18" fillId="0" borderId="7" xfId="0" applyFont="1" applyBorder="1" applyAlignment="1">
      <alignment/>
    </xf>
    <xf numFmtId="49" fontId="18" fillId="0" borderId="7" xfId="0" applyNumberFormat="1" applyFont="1" applyBorder="1" applyAlignment="1">
      <alignment/>
    </xf>
    <xf numFmtId="49" fontId="18" fillId="0" borderId="2" xfId="0" applyNumberFormat="1" applyFont="1" applyBorder="1" applyAlignment="1">
      <alignment wrapText="1"/>
    </xf>
    <xf numFmtId="49" fontId="18" fillId="0" borderId="7" xfId="0" applyNumberFormat="1" applyFont="1" applyFill="1" applyBorder="1" applyAlignment="1">
      <alignment/>
    </xf>
    <xf numFmtId="174" fontId="20" fillId="0" borderId="2" xfId="0" applyNumberFormat="1" applyFont="1" applyFill="1" applyBorder="1" applyAlignment="1">
      <alignment/>
    </xf>
    <xf numFmtId="174" fontId="8" fillId="0" borderId="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4" fontId="1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wrapText="1"/>
    </xf>
    <xf numFmtId="49" fontId="21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1" fillId="0" borderId="2" xfId="0" applyFont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174" fontId="0" fillId="0" borderId="2" xfId="0" applyNumberFormat="1" applyFont="1" applyFill="1" applyBorder="1" applyAlignment="1">
      <alignment/>
    </xf>
    <xf numFmtId="174" fontId="13" fillId="0" borderId="0" xfId="0" applyNumberFormat="1" applyFont="1" applyBorder="1" applyAlignment="1">
      <alignment horizontal="right"/>
    </xf>
    <xf numFmtId="17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24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40.57421875" style="0" customWidth="1"/>
    <col min="2" max="2" width="18.57421875" style="11" customWidth="1"/>
    <col min="4" max="4" width="12.7109375" style="0" bestFit="1" customWidth="1"/>
  </cols>
  <sheetData>
    <row r="1" spans="1:2" ht="15.75">
      <c r="A1" s="117" t="s">
        <v>621</v>
      </c>
      <c r="B1" s="117"/>
    </row>
    <row r="2" spans="1:2" ht="15.75">
      <c r="A2" s="117" t="s">
        <v>620</v>
      </c>
      <c r="B2" s="117"/>
    </row>
    <row r="3" ht="12.75">
      <c r="B3" s="45" t="s">
        <v>394</v>
      </c>
    </row>
    <row r="4" spans="1:2" ht="14.25">
      <c r="A4" s="13" t="s">
        <v>0</v>
      </c>
      <c r="B4" s="74">
        <f>SUM(B5:B9)</f>
        <v>-146642.3</v>
      </c>
    </row>
    <row r="5" spans="1:2" ht="15">
      <c r="A5" s="14" t="s">
        <v>1</v>
      </c>
      <c r="B5" s="75">
        <f>SUM('lisa 2 (Tulubaas)'!E6)</f>
        <v>-97345</v>
      </c>
    </row>
    <row r="6" spans="1:2" ht="15">
      <c r="A6" s="14" t="s">
        <v>2</v>
      </c>
      <c r="B6" s="75">
        <f>SUM('lisa 2 (Tulubaas)'!E10)</f>
        <v>-4118</v>
      </c>
    </row>
    <row r="7" spans="1:2" ht="15">
      <c r="A7" s="14" t="s">
        <v>3</v>
      </c>
      <c r="B7" s="75">
        <f>SUM('lisa 2 (Tulubaas)'!E19)</f>
        <v>-39279.3</v>
      </c>
    </row>
    <row r="8" spans="1:2" ht="15">
      <c r="A8" s="14" t="s">
        <v>4</v>
      </c>
      <c r="B8" s="75">
        <f>SUM('lisa 2 (Tulubaas)'!E23)</f>
        <v>-5000</v>
      </c>
    </row>
    <row r="9" spans="1:2" ht="15">
      <c r="A9" s="14" t="s">
        <v>5</v>
      </c>
      <c r="B9" s="75">
        <f>SUM('lisa 2 (Tulubaas)'!E29)</f>
        <v>-900</v>
      </c>
    </row>
    <row r="10" spans="1:2" ht="15">
      <c r="A10" s="14"/>
      <c r="B10" s="75"/>
    </row>
    <row r="11" spans="1:2" ht="14.25">
      <c r="A11" s="13" t="s">
        <v>6</v>
      </c>
      <c r="B11" s="74">
        <f>SUM(B12,B14:B21)</f>
        <v>-87925.39999999998</v>
      </c>
    </row>
    <row r="12" spans="1:2" ht="15">
      <c r="A12" s="14" t="s">
        <v>7</v>
      </c>
      <c r="B12" s="75">
        <f>'lisa 4 (tulude,kulude jaotus)'!F206+'lisa 4 (tulude,kulude jaotus)'!F762+'lisa 4 (tulude,kulude jaotus)'!F651+'lisa 4 (tulude,kulude jaotus)'!F638+'lisa 4 (tulude,kulude jaotus)'!F631+'lisa 4 (tulude,kulude jaotus)'!F535+'lisa 4 (tulude,kulude jaotus)'!F506+'lisa 4 (tulude,kulude jaotus)'!F499+'lisa 4 (tulude,kulude jaotus)'!F384+'lisa 4 (tulude,kulude jaotus)'!F280+'lisa 4 (tulude,kulude jaotus)'!F177+'lisa 4 (tulude,kulude jaotus)'!F157+'lisa 4 (tulude,kulude jaotus)'!F150+'lisa 4 (tulude,kulude jaotus)'!F99+'lisa 4 (tulude,kulude jaotus)'!F39+'lisa 4 (tulude,kulude jaotus)'!F32+'lisa 4 (tulude,kulude jaotus)'!F20</f>
        <v>-19445.399999999998</v>
      </c>
    </row>
    <row r="13" spans="1:2" ht="15">
      <c r="A13" s="14" t="s">
        <v>616</v>
      </c>
      <c r="B13" s="75">
        <f>'lisa 3 (Kulud)'!E10</f>
        <v>-6963.7</v>
      </c>
    </row>
    <row r="14" spans="1:2" ht="15">
      <c r="A14" s="14" t="s">
        <v>8</v>
      </c>
      <c r="B14" s="75">
        <f>'lisa 4 (tulude,kulude jaotus)'!F783+'lisa 4 (tulude,kulude jaotus)'!F795+'lisa 4 (tulude,kulude jaotus)'!F386+'lisa 4 (tulude,kulude jaotus)'!F47</f>
        <v>-241.5</v>
      </c>
    </row>
    <row r="15" spans="1:2" ht="15">
      <c r="A15" s="14" t="s">
        <v>9</v>
      </c>
      <c r="B15" s="75">
        <f>'lisa 4 (tulude,kulude jaotus)'!F849+'lisa 4 (tulude,kulude jaotus)'!F837+'lisa 4 (tulude,kulude jaotus)'!F813+'lisa 4 (tulude,kulude jaotus)'!F543+'lisa 4 (tulude,kulude jaotus)'!F522+'lisa 4 (tulude,kulude jaotus)'!F514+'lisa 4 (tulude,kulude jaotus)'!F416+'lisa 4 (tulude,kulude jaotus)'!F409+'lisa 4 (tulude,kulude jaotus)'!F401+'lisa 4 (tulude,kulude jaotus)'!F185+'lisa 4 (tulude,kulude jaotus)'!F165+'lisa 4 (tulude,kulude jaotus)'!F115+'lisa 4 (tulude,kulude jaotus)'!F108</f>
        <v>-8773.7</v>
      </c>
    </row>
    <row r="16" spans="1:2" ht="15">
      <c r="A16" s="14" t="s">
        <v>10</v>
      </c>
      <c r="B16" s="75">
        <f>SUM('lisa 4 (tulude,kulude jaotus)'!F425,'lisa 4 (tulude,kulude jaotus)'!F433,'lisa 4 (tulude,kulude jaotus)'!F440,'lisa 4 (tulude,kulude jaotus)'!F447,'lisa 4 (tulude,kulude jaotus)'!F455)</f>
        <v>-5115.299999999999</v>
      </c>
    </row>
    <row r="17" spans="1:2" ht="15">
      <c r="A17" s="14" t="s">
        <v>11</v>
      </c>
      <c r="B17" s="75">
        <f>'lisa 4 (tulude,kulude jaotus)'!F463+'lisa 4 (tulude,kulude jaotus)'!F471+'lisa 4 (tulude,kulude jaotus)'!F479+'lisa 4 (tulude,kulude jaotus)'!F486+'lisa 4 (tulude,kulude jaotus)'!F552+'lisa 4 (tulude,kulude jaotus)'!F855</f>
        <v>-2496</v>
      </c>
    </row>
    <row r="18" spans="1:2" ht="15">
      <c r="A18" s="14" t="s">
        <v>12</v>
      </c>
      <c r="B18" s="75">
        <f>'lisa 4 (tulude,kulude jaotus)'!F764</f>
        <v>-736.8</v>
      </c>
    </row>
    <row r="19" spans="1:2" ht="15">
      <c r="A19" s="14" t="s">
        <v>463</v>
      </c>
      <c r="B19" s="75">
        <f>'lisa 4 (tulude,kulude jaotus)'!F55+'lisa 4 (tulude,kulude jaotus)'!F138+'lisa 4 (tulude,kulude jaotus)'!F193+'lisa 4 (tulude,kulude jaotus)'!F288+'lisa 4 (tulude,kulude jaotus)'!F296+'lisa 4 (tulude,kulude jaotus)'!F304+'lisa 4 (tulude,kulude jaotus)'!F312+'lisa 4 (tulude,kulude jaotus)'!F319+'lisa 4 (tulude,kulude jaotus)'!F326+'lisa 4 (tulude,kulude jaotus)'!F334+'lisa 4 (tulude,kulude jaotus)'!F342+'lisa 4 (tulude,kulude jaotus)'!F349+'lisa 4 (tulude,kulude jaotus)'!F356+'lisa 4 (tulude,kulude jaotus)'!F363+'lisa 4 (tulude,kulude jaotus)'!F371+'lisa 4 (tulude,kulude jaotus)'!F873+'lisa 4 (tulude,kulude jaotus)'!F885+'lisa 4 (tulude,kulude jaotus)'!F897+'lisa 4 (tulude,kulude jaotus)'!F909+'lisa 4 (tulude,kulude jaotus)'!F945+'lisa 4 (tulude,kulude jaotus)'!F957+'lisa 4 (tulude,kulude jaotus)'!F977+'lisa 4 (tulude,kulude jaotus)'!F984</f>
        <v>-7853.699999999999</v>
      </c>
    </row>
    <row r="20" spans="1:2" ht="15">
      <c r="A20" s="14" t="s">
        <v>13</v>
      </c>
      <c r="B20" s="75">
        <f>'lisa 4 (tulude,kulude jaotus)'!F1041+'lisa 4 (tulude,kulude jaotus)'!F1029+'lisa 4 (tulude,kulude jaotus)'!F1017+'lisa 4 (tulude,kulude jaotus)'!F260+'lisa 4 (tulude,kulude jaotus)'!F252+'lisa 4 (tulude,kulude jaotus)'!F244+'lisa 4 (tulude,kulude jaotus)'!F235+'lisa 4 (tulude,kulude jaotus)'!F227+'lisa 4 (tulude,kulude jaotus)'!F218+'lisa 4 (tulude,kulude jaotus)'!F78+'lisa 4 (tulude,kulude jaotus)'!F70+'lisa 4 (tulude,kulude jaotus)'!F63</f>
        <v>-37233.799999999996</v>
      </c>
    </row>
    <row r="21" spans="1:2" ht="15">
      <c r="A21" s="14" t="s">
        <v>14</v>
      </c>
      <c r="B21" s="75">
        <f>SUM('lisa 4 (tulude,kulude jaotus)'!F750,'lisa 4 (tulude,kulude jaotus)'!F743,'lisa 4 (tulude,kulude jaotus)'!F736,'lisa 4 (tulude,kulude jaotus)'!F728,'lisa 4 (tulude,kulude jaotus)'!F720,'lisa 4 (tulude,kulude jaotus)'!F713,'lisa 4 (tulude,kulude jaotus)'!F705,'lisa 4 (tulude,kulude jaotus)'!F698,'lisa 4 (tulude,kulude jaotus)'!F690,'lisa 4 (tulude,kulude jaotus)'!F659,'lisa 4 (tulude,kulude jaotus)'!F667,'lisa 4 (tulude,kulude jaotus)'!F675,'lisa 4 (tulude,kulude jaotus)'!F682,'lisa 4 (tulude,kulude jaotus)'!F86)</f>
        <v>-6029.2</v>
      </c>
    </row>
    <row r="22" spans="1:2" ht="15">
      <c r="A22" s="14"/>
      <c r="B22" s="75"/>
    </row>
    <row r="23" spans="1:4" ht="14.25">
      <c r="A23" s="13" t="s">
        <v>466</v>
      </c>
      <c r="B23" s="74">
        <f>SUM(B24:B29)</f>
        <v>-69826.5</v>
      </c>
      <c r="D23" s="11"/>
    </row>
    <row r="24" spans="1:2" ht="15">
      <c r="A24" s="14" t="s">
        <v>9</v>
      </c>
      <c r="B24" s="75">
        <f>'lisa 4 (tulude,kulude jaotus)'!F402+'lisa 4 (tulude,kulude jaotus)'!F417+'lisa 4 (tulude,kulude jaotus)'!F515+'lisa 4 (tulude,kulude jaotus)'!F544+'lisa 4 (tulude,kulude jaotus)'!F825</f>
        <v>-13491</v>
      </c>
    </row>
    <row r="25" spans="1:4" ht="15">
      <c r="A25" s="14" t="s">
        <v>10</v>
      </c>
      <c r="B25" s="75">
        <f>'lisa 4 (tulude,kulude jaotus)'!F426+'lisa 4 (tulude,kulude jaotus)'!F448</f>
        <v>-2750</v>
      </c>
      <c r="D25" s="42"/>
    </row>
    <row r="26" spans="1:2" ht="15">
      <c r="A26" s="14" t="s">
        <v>11</v>
      </c>
      <c r="B26" s="75">
        <f>'lisa 4 (tulude,kulude jaotus)'!F464+'lisa 4 (tulude,kulude jaotus)'!F472+'lisa 4 (tulude,kulude jaotus)'!F553</f>
        <v>-6638</v>
      </c>
    </row>
    <row r="27" spans="1:2" ht="15">
      <c r="A27" s="14" t="s">
        <v>463</v>
      </c>
      <c r="B27" s="75">
        <f>'lisa 4 (tulude,kulude jaotus)'!F997+'lisa 4 (tulude,kulude jaotus)'!F985+'lisa 4 (tulude,kulude jaotus)'!F970+'lisa 4 (tulude,kulude jaotus)'!F933+'lisa 4 (tulude,kulude jaotus)'!F921+'lisa 4 (tulude,kulude jaotus)'!F596+'lisa 4 (tulude,kulude jaotus)'!F589+'lisa 4 (tulude,kulude jaotus)'!F582+'lisa 4 (tulude,kulude jaotus)'!F575+'lisa 4 (tulude,kulude jaotus)'!F561+'lisa 4 (tulude,kulude jaotus)'!F364+'lisa 4 (tulude,kulude jaotus)'!F335+'lisa 4 (tulude,kulude jaotus)'!F305+'lisa 4 (tulude,kulude jaotus)'!F297+'lisa 4 (tulude,kulude jaotus)'!F289+'lisa 4 (tulude,kulude jaotus)'!F123+'lisa 4 (tulude,kulude jaotus)'!F130+'lisa 4 (tulude,kulude jaotus)'!F568</f>
        <v>-29362.6</v>
      </c>
    </row>
    <row r="28" spans="1:2" ht="15">
      <c r="A28" s="14" t="s">
        <v>13</v>
      </c>
      <c r="B28" s="75">
        <f>'lisa 4 (tulude,kulude jaotus)'!F199+'lisa 4 (tulude,kulude jaotus)'!F598+'lisa 4 (tulude,kulude jaotus)'!F1005</f>
        <v>-14884.9</v>
      </c>
    </row>
    <row r="29" spans="1:2" ht="15">
      <c r="A29" s="14" t="s">
        <v>14</v>
      </c>
      <c r="B29" s="75">
        <f>'lisa 4 (tulude,kulude jaotus)'!F606+'lisa 4 (tulude,kulude jaotus)'!F644</f>
        <v>-2700</v>
      </c>
    </row>
    <row r="30" spans="1:2" ht="15">
      <c r="A30" s="14"/>
      <c r="B30" s="75"/>
    </row>
    <row r="31" spans="1:2" ht="14.25">
      <c r="A31" s="13" t="s">
        <v>15</v>
      </c>
      <c r="B31" s="74">
        <f>B4-B11-B23</f>
        <v>11109.599999999991</v>
      </c>
    </row>
    <row r="32" spans="1:4" ht="15">
      <c r="A32" s="14"/>
      <c r="B32" s="75"/>
      <c r="D32" s="42"/>
    </row>
    <row r="33" spans="1:2" ht="14.25">
      <c r="A33" s="13" t="s">
        <v>16</v>
      </c>
      <c r="B33" s="74">
        <f>SUM(B34:B35)</f>
        <v>-11109.6</v>
      </c>
    </row>
    <row r="34" spans="1:2" ht="15">
      <c r="A34" s="14" t="s">
        <v>212</v>
      </c>
      <c r="B34" s="75">
        <f>'lisa 2 (Tulubaas)'!E33</f>
        <v>8890.4</v>
      </c>
    </row>
    <row r="35" spans="1:2" ht="15">
      <c r="A35" s="14" t="s">
        <v>637</v>
      </c>
      <c r="B35" s="75">
        <v>-20000</v>
      </c>
    </row>
    <row r="36" spans="1:2" ht="15">
      <c r="A36" s="14"/>
      <c r="B36" s="75"/>
    </row>
    <row r="37" spans="1:2" ht="14.25">
      <c r="A37" s="13" t="s">
        <v>17</v>
      </c>
      <c r="B37" s="74">
        <f>B4+B33</f>
        <v>-157751.9</v>
      </c>
    </row>
    <row r="38" ht="12.75">
      <c r="B38" s="44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...04.2009. a määruse
nr ....juurde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Zeros="0" workbookViewId="0" topLeftCell="A1">
      <selection activeCell="E44" sqref="E44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1" bestFit="1" customWidth="1"/>
    <col min="4" max="4" width="11.8515625" style="11" customWidth="1"/>
    <col min="5" max="5" width="12.57421875" style="11" customWidth="1"/>
    <col min="6" max="6" width="9.140625" style="12" customWidth="1"/>
    <col min="7" max="7" width="9.7109375" style="12" bestFit="1" customWidth="1"/>
    <col min="9" max="9" width="9.7109375" style="0" bestFit="1" customWidth="1"/>
  </cols>
  <sheetData>
    <row r="1" spans="2:5" ht="15.75">
      <c r="B1" s="117" t="s">
        <v>618</v>
      </c>
      <c r="C1" s="117"/>
      <c r="D1" s="117"/>
      <c r="E1" s="117"/>
    </row>
    <row r="2" spans="2:5" ht="15.75">
      <c r="B2" s="117" t="s">
        <v>213</v>
      </c>
      <c r="C2" s="117"/>
      <c r="D2" s="117"/>
      <c r="E2" s="117"/>
    </row>
    <row r="3" ht="12.75">
      <c r="E3" s="45" t="s">
        <v>394</v>
      </c>
    </row>
    <row r="4" spans="1:5" ht="25.5" customHeight="1">
      <c r="A4" s="1"/>
      <c r="B4" s="1"/>
      <c r="C4" s="9" t="s">
        <v>18</v>
      </c>
      <c r="D4" s="9" t="s">
        <v>19</v>
      </c>
      <c r="E4" s="10" t="s">
        <v>20</v>
      </c>
    </row>
    <row r="5" spans="1:5" ht="14.25">
      <c r="A5" s="15">
        <v>1</v>
      </c>
      <c r="B5" s="22" t="s">
        <v>363</v>
      </c>
      <c r="C5" s="72">
        <f>SUM(C6,C10,C19,C23,C29)</f>
        <v>-144614.3</v>
      </c>
      <c r="D5" s="72">
        <f>SUM(D6,D10,D19,D23,D29)</f>
        <v>-2028</v>
      </c>
      <c r="E5" s="73">
        <f>SUM(C5:D5)</f>
        <v>-146642.3</v>
      </c>
    </row>
    <row r="6" spans="1:5" ht="14.25">
      <c r="A6" s="16" t="s">
        <v>214</v>
      </c>
      <c r="B6" s="13" t="s">
        <v>1</v>
      </c>
      <c r="C6" s="74">
        <f>SUM(C7:C9)</f>
        <v>-97345</v>
      </c>
      <c r="D6" s="74">
        <f>SUM(D7:D9)</f>
        <v>0</v>
      </c>
      <c r="E6" s="74">
        <f>SUM(C6:D6)</f>
        <v>-97345</v>
      </c>
    </row>
    <row r="7" spans="1:7" s="114" customFormat="1" ht="15">
      <c r="A7" s="17" t="s">
        <v>215</v>
      </c>
      <c r="B7" s="14" t="s">
        <v>21</v>
      </c>
      <c r="C7" s="75">
        <f>-95000-445</f>
        <v>-95445</v>
      </c>
      <c r="D7" s="75"/>
      <c r="E7" s="75">
        <f aca="true" t="shared" si="0" ref="E7:E30">SUM(C7:D7)</f>
        <v>-95445</v>
      </c>
      <c r="F7" s="113"/>
      <c r="G7" s="113"/>
    </row>
    <row r="8" spans="1:5" ht="15">
      <c r="A8" s="18" t="s">
        <v>216</v>
      </c>
      <c r="B8" s="14" t="s">
        <v>22</v>
      </c>
      <c r="C8" s="75">
        <v>-1000</v>
      </c>
      <c r="D8" s="75"/>
      <c r="E8" s="75">
        <f t="shared" si="0"/>
        <v>-1000</v>
      </c>
    </row>
    <row r="9" spans="1:5" ht="15">
      <c r="A9" s="17" t="s">
        <v>217</v>
      </c>
      <c r="B9" s="14" t="s">
        <v>23</v>
      </c>
      <c r="C9" s="75">
        <v>-900</v>
      </c>
      <c r="D9" s="75"/>
      <c r="E9" s="75">
        <f t="shared" si="0"/>
        <v>-900</v>
      </c>
    </row>
    <row r="10" spans="1:5" ht="14.25">
      <c r="A10" s="19" t="s">
        <v>218</v>
      </c>
      <c r="B10" s="13" t="s">
        <v>2</v>
      </c>
      <c r="C10" s="74">
        <f>SUM(C11:C12,C16:C18)</f>
        <v>-2140</v>
      </c>
      <c r="D10" s="74">
        <f>SUM(D12:D12,D16:D18)</f>
        <v>-1978</v>
      </c>
      <c r="E10" s="74">
        <f t="shared" si="0"/>
        <v>-4118</v>
      </c>
    </row>
    <row r="11" spans="1:7" s="114" customFormat="1" ht="15">
      <c r="A11" s="17" t="s">
        <v>622</v>
      </c>
      <c r="B11" s="14" t="s">
        <v>623</v>
      </c>
      <c r="C11" s="75">
        <v>-270</v>
      </c>
      <c r="D11" s="75"/>
      <c r="E11" s="75">
        <f t="shared" si="0"/>
        <v>-270</v>
      </c>
      <c r="F11" s="113"/>
      <c r="G11" s="113"/>
    </row>
    <row r="12" spans="1:5" ht="15">
      <c r="A12" s="17" t="s">
        <v>219</v>
      </c>
      <c r="B12" s="14" t="s">
        <v>24</v>
      </c>
      <c r="C12" s="75">
        <f>SUM(C14:C14)</f>
        <v>0</v>
      </c>
      <c r="D12" s="75">
        <f>SUM(D13:D14)</f>
        <v>-1978</v>
      </c>
      <c r="E12" s="75">
        <f t="shared" si="0"/>
        <v>-1978</v>
      </c>
    </row>
    <row r="13" spans="1:5" ht="15">
      <c r="A13" s="17" t="s">
        <v>630</v>
      </c>
      <c r="B13" s="14" t="s">
        <v>631</v>
      </c>
      <c r="C13" s="75"/>
      <c r="D13" s="75">
        <v>-2522</v>
      </c>
      <c r="E13" s="76">
        <f t="shared" si="0"/>
        <v>-2522</v>
      </c>
    </row>
    <row r="14" spans="1:5" ht="15">
      <c r="A14" s="17" t="s">
        <v>220</v>
      </c>
      <c r="B14" s="23" t="s">
        <v>196</v>
      </c>
      <c r="C14" s="76"/>
      <c r="D14" s="76">
        <f>'lisa 4 (tulude,kulude jaotus)'!E710+'lisa 4 (tulude,kulude jaotus)'!E687</f>
        <v>544</v>
      </c>
      <c r="E14" s="76">
        <f t="shared" si="0"/>
        <v>544</v>
      </c>
    </row>
    <row r="15" spans="1:5" ht="38.25" customHeight="1" hidden="1">
      <c r="A15" s="20"/>
      <c r="B15" s="23" t="s">
        <v>25</v>
      </c>
      <c r="C15" s="76"/>
      <c r="D15" s="76"/>
      <c r="E15" s="76">
        <f t="shared" si="0"/>
        <v>0</v>
      </c>
    </row>
    <row r="16" spans="1:7" s="114" customFormat="1" ht="15">
      <c r="A16" s="17" t="s">
        <v>221</v>
      </c>
      <c r="B16" s="14" t="s">
        <v>194</v>
      </c>
      <c r="C16" s="111">
        <f>-1000-1000</f>
        <v>-2000</v>
      </c>
      <c r="D16" s="111"/>
      <c r="E16" s="111">
        <f t="shared" si="0"/>
        <v>-2000</v>
      </c>
      <c r="F16" s="115"/>
      <c r="G16" s="113"/>
    </row>
    <row r="17" spans="1:5" ht="15">
      <c r="A17" s="17" t="s">
        <v>222</v>
      </c>
      <c r="B17" s="14" t="s">
        <v>197</v>
      </c>
      <c r="C17" s="75"/>
      <c r="D17" s="75"/>
      <c r="E17" s="75">
        <f t="shared" si="0"/>
        <v>0</v>
      </c>
    </row>
    <row r="18" spans="1:5" ht="15">
      <c r="A18" s="17" t="s">
        <v>223</v>
      </c>
      <c r="B18" s="24" t="s">
        <v>195</v>
      </c>
      <c r="C18" s="75">
        <v>130</v>
      </c>
      <c r="D18" s="75"/>
      <c r="E18" s="75">
        <f t="shared" si="0"/>
        <v>130</v>
      </c>
    </row>
    <row r="19" spans="1:5" ht="14.25">
      <c r="A19" s="19" t="s">
        <v>224</v>
      </c>
      <c r="B19" s="13" t="s">
        <v>3</v>
      </c>
      <c r="C19" s="74">
        <f>SUM(C20:C22)</f>
        <v>-39229.3</v>
      </c>
      <c r="D19" s="74">
        <f>SUM(D20:D22)</f>
        <v>-50</v>
      </c>
      <c r="E19" s="74">
        <f t="shared" si="0"/>
        <v>-39279.3</v>
      </c>
    </row>
    <row r="20" spans="1:5" ht="15">
      <c r="A20" s="17" t="s">
        <v>225</v>
      </c>
      <c r="B20" s="24" t="s">
        <v>236</v>
      </c>
      <c r="C20" s="75">
        <f>11+128.7+1392.7</f>
        <v>1532.4</v>
      </c>
      <c r="D20" s="75">
        <f>'lisa 4 (tulude,kulude jaotus)'!E105</f>
        <v>-50</v>
      </c>
      <c r="E20" s="75">
        <f t="shared" si="0"/>
        <v>1482.4</v>
      </c>
    </row>
    <row r="21" spans="1:5" ht="15">
      <c r="A21" s="17" t="s">
        <v>226</v>
      </c>
      <c r="B21" s="24" t="s">
        <v>237</v>
      </c>
      <c r="C21" s="75">
        <f>-7495.9</f>
        <v>-7495.9</v>
      </c>
      <c r="D21" s="75"/>
      <c r="E21" s="75">
        <f t="shared" si="0"/>
        <v>-7495.9</v>
      </c>
    </row>
    <row r="22" spans="1:5" ht="15">
      <c r="A22" s="17" t="s">
        <v>227</v>
      </c>
      <c r="B22" s="24" t="s">
        <v>238</v>
      </c>
      <c r="C22" s="75">
        <f>-23887.1+637+1445.3+428-11889</f>
        <v>-33265.8</v>
      </c>
      <c r="D22" s="75"/>
      <c r="E22" s="75">
        <f t="shared" si="0"/>
        <v>-33265.8</v>
      </c>
    </row>
    <row r="23" spans="1:5" ht="14.25">
      <c r="A23" s="19" t="s">
        <v>228</v>
      </c>
      <c r="B23" s="13" t="s">
        <v>4</v>
      </c>
      <c r="C23" s="74">
        <f>SUM(C24:C28)</f>
        <v>-5000</v>
      </c>
      <c r="D23" s="74"/>
      <c r="E23" s="74">
        <f t="shared" si="0"/>
        <v>-5000</v>
      </c>
    </row>
    <row r="24" spans="1:5" ht="15">
      <c r="A24" s="17" t="s">
        <v>229</v>
      </c>
      <c r="B24" s="14" t="s">
        <v>26</v>
      </c>
      <c r="C24" s="75"/>
      <c r="D24" s="75"/>
      <c r="E24" s="75">
        <f t="shared" si="0"/>
        <v>0</v>
      </c>
    </row>
    <row r="25" spans="1:5" ht="15">
      <c r="A25" s="18" t="s">
        <v>230</v>
      </c>
      <c r="B25" s="14" t="s">
        <v>498</v>
      </c>
      <c r="C25" s="75"/>
      <c r="D25" s="75"/>
      <c r="E25" s="75">
        <f t="shared" si="0"/>
        <v>0</v>
      </c>
    </row>
    <row r="26" spans="1:5" ht="15">
      <c r="A26" s="17" t="s">
        <v>231</v>
      </c>
      <c r="B26" s="14" t="s">
        <v>239</v>
      </c>
      <c r="C26" s="75"/>
      <c r="D26" s="75"/>
      <c r="E26" s="75">
        <f t="shared" si="0"/>
        <v>0</v>
      </c>
    </row>
    <row r="27" spans="1:5" ht="15">
      <c r="A27" s="17" t="s">
        <v>231</v>
      </c>
      <c r="B27" s="14" t="s">
        <v>27</v>
      </c>
      <c r="C27" s="75"/>
      <c r="D27" s="75"/>
      <c r="E27" s="75">
        <f t="shared" si="0"/>
        <v>0</v>
      </c>
    </row>
    <row r="28" spans="1:5" ht="15">
      <c r="A28" s="17" t="s">
        <v>232</v>
      </c>
      <c r="B28" s="14" t="s">
        <v>28</v>
      </c>
      <c r="C28" s="75">
        <v>-5000</v>
      </c>
      <c r="D28" s="75"/>
      <c r="E28" s="75">
        <f t="shared" si="0"/>
        <v>-5000</v>
      </c>
    </row>
    <row r="29" spans="1:5" ht="14.25">
      <c r="A29" s="19" t="s">
        <v>233</v>
      </c>
      <c r="B29" s="13" t="s">
        <v>5</v>
      </c>
      <c r="C29" s="74">
        <f>SUM(C30:C31)</f>
        <v>-900</v>
      </c>
      <c r="D29" s="74">
        <f>SUM(D30:D31)</f>
        <v>0</v>
      </c>
      <c r="E29" s="74">
        <f t="shared" si="0"/>
        <v>-900</v>
      </c>
    </row>
    <row r="30" spans="1:5" ht="15">
      <c r="A30" s="17" t="s">
        <v>234</v>
      </c>
      <c r="B30" s="14" t="s">
        <v>29</v>
      </c>
      <c r="C30" s="75">
        <v>-900</v>
      </c>
      <c r="D30" s="75"/>
      <c r="E30" s="75">
        <f t="shared" si="0"/>
        <v>-900</v>
      </c>
    </row>
    <row r="31" spans="1:5" ht="15">
      <c r="A31" s="17" t="s">
        <v>235</v>
      </c>
      <c r="B31" s="14" t="s">
        <v>180</v>
      </c>
      <c r="C31" s="75"/>
      <c r="D31" s="75"/>
      <c r="E31" s="75">
        <f>SUM(C31:D31)</f>
        <v>0</v>
      </c>
    </row>
    <row r="32" spans="1:5" ht="14.25">
      <c r="A32" s="16" t="s">
        <v>364</v>
      </c>
      <c r="B32" s="13" t="s">
        <v>16</v>
      </c>
      <c r="C32" s="74">
        <f>SUM(C33:C34)</f>
        <v>-11109.6</v>
      </c>
      <c r="D32" s="74">
        <f>SUM(D33:D33)</f>
        <v>0</v>
      </c>
      <c r="E32" s="74">
        <f>SUM(C32:D32)</f>
        <v>-11109.6</v>
      </c>
    </row>
    <row r="33" spans="1:5" ht="15">
      <c r="A33" s="43" t="s">
        <v>67</v>
      </c>
      <c r="B33" s="14" t="s">
        <v>366</v>
      </c>
      <c r="C33" s="75">
        <f>8890.4</f>
        <v>8890.4</v>
      </c>
      <c r="D33" s="111"/>
      <c r="E33" s="75">
        <f>SUM(C33:D33)</f>
        <v>8890.4</v>
      </c>
    </row>
    <row r="34" spans="1:5" ht="15">
      <c r="A34" s="43" t="s">
        <v>71</v>
      </c>
      <c r="B34" s="14" t="s">
        <v>640</v>
      </c>
      <c r="C34" s="75">
        <v>-20000</v>
      </c>
      <c r="D34" s="111"/>
      <c r="E34" s="75">
        <f>SUM(C34:D34)</f>
        <v>-20000</v>
      </c>
    </row>
    <row r="35" spans="1:11" ht="17.25" customHeight="1">
      <c r="A35" s="20"/>
      <c r="B35" s="13" t="s">
        <v>365</v>
      </c>
      <c r="C35" s="74">
        <f>SUM(C32,C5)</f>
        <v>-155723.9</v>
      </c>
      <c r="D35" s="74">
        <f>SUM(D32:D32,D5)</f>
        <v>-2028</v>
      </c>
      <c r="E35" s="74">
        <f>SUM(C35:D35)</f>
        <v>-157751.9</v>
      </c>
      <c r="G35" s="80"/>
      <c r="I35" s="116"/>
      <c r="K35" s="11"/>
    </row>
    <row r="36" ht="12.75">
      <c r="K36" s="11"/>
    </row>
    <row r="37" ht="12.75">
      <c r="K37" s="11"/>
    </row>
    <row r="38" ht="12.75">
      <c r="C38" s="42"/>
    </row>
    <row r="44" ht="12.75">
      <c r="E44" s="42"/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scale="90" r:id="rId1"/>
  <headerFooter alignWithMargins="0">
    <oddHeader>&amp;RLisa 2
Tartu Linnavolikogu
 ...04.2009. a määruse
nr .....juurde</oddHeader>
    <oddFooter>&amp;C&amp;P+1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showZeros="0" workbookViewId="0" topLeftCell="A1">
      <selection activeCell="B37" sqref="B37"/>
    </sheetView>
  </sheetViews>
  <sheetFormatPr defaultColWidth="9.140625" defaultRowHeight="12.75"/>
  <cols>
    <col min="1" max="1" width="6.00390625" style="4" bestFit="1" customWidth="1"/>
    <col min="2" max="2" width="42.57421875" style="0" customWidth="1"/>
    <col min="3" max="3" width="12.7109375" style="11" bestFit="1" customWidth="1"/>
    <col min="4" max="4" width="13.421875" style="11" customWidth="1"/>
    <col min="5" max="5" width="12.7109375" style="11" customWidth="1"/>
  </cols>
  <sheetData>
    <row r="1" spans="2:5" ht="15.75">
      <c r="B1" s="117" t="s">
        <v>619</v>
      </c>
      <c r="C1" s="117"/>
      <c r="D1" s="117"/>
      <c r="E1" s="117"/>
    </row>
    <row r="2" spans="2:5" ht="15.75">
      <c r="B2" s="117" t="s">
        <v>243</v>
      </c>
      <c r="C2" s="117"/>
      <c r="D2" s="117"/>
      <c r="E2" s="117"/>
    </row>
    <row r="3" ht="12.75">
      <c r="E3" s="45" t="s">
        <v>394</v>
      </c>
    </row>
    <row r="4" spans="1:5" ht="25.5">
      <c r="A4" s="5"/>
      <c r="B4" s="1"/>
      <c r="C4" s="9" t="s">
        <v>18</v>
      </c>
      <c r="D4" s="9" t="s">
        <v>19</v>
      </c>
      <c r="E4" s="10" t="s">
        <v>20</v>
      </c>
    </row>
    <row r="5" spans="1:5" ht="14.25">
      <c r="A5" s="25">
        <v>2</v>
      </c>
      <c r="B5" s="22" t="s">
        <v>33</v>
      </c>
      <c r="C5" s="78">
        <f>SUM(C6,C11,C16,C27,C29,C33,C35,C51,C59)</f>
        <v>-155723.90000000002</v>
      </c>
      <c r="D5" s="78">
        <f>SUM(D6,D11,D16,D27,D29,D33,D35,D51,D59)</f>
        <v>-2028</v>
      </c>
      <c r="E5" s="79">
        <f>SUM(C5:D5)</f>
        <v>-157751.90000000002</v>
      </c>
    </row>
    <row r="6" spans="1:5" ht="14.25">
      <c r="A6" s="26" t="s">
        <v>67</v>
      </c>
      <c r="B6" s="13" t="s">
        <v>7</v>
      </c>
      <c r="C6" s="74">
        <f>SUM(C7:C10)</f>
        <v>-19445.4</v>
      </c>
      <c r="D6" s="74">
        <f>SUM(D7:D9)</f>
        <v>0</v>
      </c>
      <c r="E6" s="74">
        <f>SUM(C6:D6)</f>
        <v>-19445.4</v>
      </c>
    </row>
    <row r="7" spans="1:5" ht="15">
      <c r="A7" s="27"/>
      <c r="B7" s="14" t="s">
        <v>30</v>
      </c>
      <c r="C7" s="75">
        <f>SUM('lisa 4 (tulude,kulude jaotus)'!D14)</f>
        <v>-839.5</v>
      </c>
      <c r="D7" s="75">
        <f>SUM('lisa 4 (tulude,kulude jaotus)'!E14)</f>
        <v>0</v>
      </c>
      <c r="E7" s="75">
        <f aca="true" t="shared" si="0" ref="E7:E62">SUM(C7:D7)</f>
        <v>-839.5</v>
      </c>
    </row>
    <row r="8" spans="1:5" ht="15">
      <c r="A8" s="27"/>
      <c r="B8" s="14" t="s">
        <v>31</v>
      </c>
      <c r="C8" s="75">
        <f>SUM('lisa 4 (tulude,kulude jaotus)'!D31,'lisa 4 (tulude,kulude jaotus)'!D38)</f>
        <v>-3421</v>
      </c>
      <c r="D8" s="75">
        <f>SUM('lisa 4 (tulude,kulude jaotus)'!E26)</f>
        <v>0</v>
      </c>
      <c r="E8" s="75">
        <f t="shared" si="0"/>
        <v>-3421</v>
      </c>
    </row>
    <row r="9" spans="1:5" ht="15">
      <c r="A9" s="27"/>
      <c r="B9" s="14" t="s">
        <v>32</v>
      </c>
      <c r="C9" s="75">
        <f>'lisa 4 (tulude,kulude jaotus)'!D93+'lisa 4 (tulude,kulude jaotus)'!D144+'lisa 4 (tulude,kulude jaotus)'!D171+'lisa 4 (tulude,kulude jaotus)'!D200+'lisa 4 (tulude,kulude jaotus)'!D274+'lisa 4 (tulude,kulude jaotus)'!D378+'lisa 4 (tulude,kulude jaotus)'!D493+'lisa 4 (tulude,kulude jaotus)'!D534+'lisa 4 (tulude,kulude jaotus)'!D630+'lisa 4 (tulude,kulude jaotus)'!D645+'lisa 4 (tulude,kulude jaotus)'!D756</f>
        <v>-8221.2</v>
      </c>
      <c r="D9" s="75">
        <f>'lisa 4 (tulude,kulude jaotus)'!E93+'lisa 4 (tulude,kulude jaotus)'!E144+'lisa 4 (tulude,kulude jaotus)'!E171+'lisa 4 (tulude,kulude jaotus)'!E200+'lisa 4 (tulude,kulude jaotus)'!E274+'lisa 4 (tulude,kulude jaotus)'!E378+'lisa 4 (tulude,kulude jaotus)'!E493+'lisa 4 (tulude,kulude jaotus)'!E529+'lisa 4 (tulude,kulude jaotus)'!E630+'lisa 4 (tulude,kulude jaotus)'!E645+'lisa 4 (tulude,kulude jaotus)'!E756</f>
        <v>0</v>
      </c>
      <c r="E9" s="75">
        <f t="shared" si="0"/>
        <v>-8221.2</v>
      </c>
    </row>
    <row r="10" spans="1:5" ht="15">
      <c r="A10" s="27"/>
      <c r="B10" s="14" t="s">
        <v>383</v>
      </c>
      <c r="C10" s="75">
        <f>'lisa 4 (tulude,kulude jaotus)'!D637</f>
        <v>-6963.7</v>
      </c>
      <c r="D10" s="75">
        <f>'lisa 4 (tulude,kulude jaotus)'!E637</f>
        <v>0</v>
      </c>
      <c r="E10" s="75">
        <f t="shared" si="0"/>
        <v>-6963.7</v>
      </c>
    </row>
    <row r="11" spans="1:5" ht="14.25">
      <c r="A11" s="28" t="s">
        <v>71</v>
      </c>
      <c r="B11" s="13" t="s">
        <v>34</v>
      </c>
      <c r="C11" s="74">
        <f>SUM(C12:C15)</f>
        <v>-241.5</v>
      </c>
      <c r="D11" s="74">
        <f>SUM(D13:D15)</f>
        <v>0</v>
      </c>
      <c r="E11" s="74">
        <f t="shared" si="0"/>
        <v>-241.5</v>
      </c>
    </row>
    <row r="12" spans="1:5" ht="15">
      <c r="A12" s="28"/>
      <c r="B12" s="14" t="s">
        <v>454</v>
      </c>
      <c r="C12" s="75">
        <f>'lisa 4 (tulude,kulude jaotus)'!D46</f>
        <v>-145.4</v>
      </c>
      <c r="D12" s="74"/>
      <c r="E12" s="75">
        <f t="shared" si="0"/>
        <v>-145.4</v>
      </c>
    </row>
    <row r="13" spans="1:5" ht="15">
      <c r="A13" s="27"/>
      <c r="B13" s="14" t="s">
        <v>483</v>
      </c>
      <c r="C13" s="75">
        <f>SUM('lisa 4 (tulude,kulude jaotus)'!D386)</f>
        <v>-5.5</v>
      </c>
      <c r="D13" s="75">
        <f>SUM('lisa 4 (tulude,kulude jaotus)'!E386)</f>
        <v>0</v>
      </c>
      <c r="E13" s="75">
        <f t="shared" si="0"/>
        <v>-5.5</v>
      </c>
    </row>
    <row r="14" spans="1:5" ht="15">
      <c r="A14" s="27"/>
      <c r="B14" s="14" t="s">
        <v>208</v>
      </c>
      <c r="C14" s="75">
        <f>SUM('lisa 4 (tulude,kulude jaotus)'!D781)</f>
        <v>-60.6</v>
      </c>
      <c r="D14" s="75"/>
      <c r="E14" s="75">
        <f t="shared" si="0"/>
        <v>-60.6</v>
      </c>
    </row>
    <row r="15" spans="1:5" ht="15">
      <c r="A15" s="27"/>
      <c r="B15" s="14" t="s">
        <v>36</v>
      </c>
      <c r="C15" s="75">
        <f>SUM('lisa 4 (tulude,kulude jaotus)'!D795)</f>
        <v>-30</v>
      </c>
      <c r="D15" s="75">
        <f>SUM('lisa 4 (tulude,kulude jaotus)'!E795)</f>
        <v>0</v>
      </c>
      <c r="E15" s="75">
        <f t="shared" si="0"/>
        <v>-30</v>
      </c>
    </row>
    <row r="16" spans="1:5" ht="14.25">
      <c r="A16" s="28" t="s">
        <v>179</v>
      </c>
      <c r="B16" s="13" t="s">
        <v>9</v>
      </c>
      <c r="C16" s="74">
        <f>SUM(C17:C26)</f>
        <v>-22214.7</v>
      </c>
      <c r="D16" s="74">
        <f>SUM(D17:D26)</f>
        <v>-50</v>
      </c>
      <c r="E16" s="74">
        <f t="shared" si="0"/>
        <v>-22264.7</v>
      </c>
    </row>
    <row r="17" spans="1:5" ht="15">
      <c r="A17" s="27"/>
      <c r="B17" s="14" t="s">
        <v>467</v>
      </c>
      <c r="C17" s="75">
        <f>'lisa 4 (tulude,kulude jaotus)'!D101</f>
        <v>-57.3</v>
      </c>
      <c r="D17" s="75">
        <f>'lisa 4 (tulude,kulude jaotus)'!E101</f>
        <v>-50</v>
      </c>
      <c r="E17" s="75">
        <f t="shared" si="0"/>
        <v>-107.3</v>
      </c>
    </row>
    <row r="18" spans="1:5" ht="15">
      <c r="A18" s="27"/>
      <c r="B18" s="14" t="s">
        <v>487</v>
      </c>
      <c r="C18" s="75">
        <f>'lisa 4 (tulude,kulude jaotus)'!D164</f>
        <v>-15.2</v>
      </c>
      <c r="D18" s="75">
        <f>'lisa 4 (tulude,kulude jaotus)'!E164</f>
        <v>0</v>
      </c>
      <c r="E18" s="75">
        <f t="shared" si="0"/>
        <v>-15.2</v>
      </c>
    </row>
    <row r="19" spans="1:5" ht="15">
      <c r="A19" s="27"/>
      <c r="B19" s="14" t="s">
        <v>37</v>
      </c>
      <c r="C19" s="75">
        <f>'lisa 4 (tulude,kulude jaotus)'!D179</f>
        <v>-285</v>
      </c>
      <c r="D19" s="75">
        <f>'lisa 4 (tulude,kulude jaotus)'!E179</f>
        <v>0</v>
      </c>
      <c r="E19" s="75">
        <f t="shared" si="0"/>
        <v>-285</v>
      </c>
    </row>
    <row r="20" spans="1:5" ht="15">
      <c r="A20" s="27"/>
      <c r="B20" s="14" t="s">
        <v>38</v>
      </c>
      <c r="C20" s="75">
        <f>SUM('lisa 4 (tulude,kulude jaotus)'!D394)</f>
        <v>-14731.5</v>
      </c>
      <c r="D20" s="75">
        <f>SUM('lisa 4 (tulude,kulude jaotus)'!E394)</f>
        <v>0</v>
      </c>
      <c r="E20" s="75">
        <f t="shared" si="0"/>
        <v>-14731.5</v>
      </c>
    </row>
    <row r="21" spans="1:5" ht="15">
      <c r="A21" s="27"/>
      <c r="B21" s="14" t="s">
        <v>39</v>
      </c>
      <c r="C21" s="75">
        <f>'lisa 4 (tulude,kulude jaotus)'!D508</f>
        <v>-3964.2999999999997</v>
      </c>
      <c r="D21" s="75">
        <f>'lisa 4 (tulude,kulude jaotus)'!E508</f>
        <v>0</v>
      </c>
      <c r="E21" s="75">
        <f t="shared" si="0"/>
        <v>-3964.2999999999997</v>
      </c>
    </row>
    <row r="22" spans="1:5" ht="15">
      <c r="A22" s="27"/>
      <c r="B22" s="14" t="s">
        <v>40</v>
      </c>
      <c r="C22" s="75">
        <f>'lisa 4 (tulude,kulude jaotus)'!D537</f>
        <v>-2678.9</v>
      </c>
      <c r="D22" s="75">
        <f>'lisa 4 (tulude,kulude jaotus)'!E537</f>
        <v>0</v>
      </c>
      <c r="E22" s="75">
        <f t="shared" si="0"/>
        <v>-2678.9</v>
      </c>
    </row>
    <row r="23" spans="1:5" ht="15">
      <c r="A23" s="27"/>
      <c r="B23" s="14" t="s">
        <v>42</v>
      </c>
      <c r="C23" s="75">
        <f>SUM('lisa 4 (tulude,kulude jaotus)'!D807)</f>
        <v>-230</v>
      </c>
      <c r="D23" s="75">
        <f>SUM('lisa 4 (tulude,kulude jaotus)'!E807)</f>
        <v>0</v>
      </c>
      <c r="E23" s="75">
        <f>SUM(C23:D23)</f>
        <v>-230</v>
      </c>
    </row>
    <row r="24" spans="1:5" ht="15">
      <c r="A24" s="27"/>
      <c r="B24" s="14" t="s">
        <v>41</v>
      </c>
      <c r="C24" s="75">
        <f>SUM('lisa 4 (tulude,kulude jaotus)'!D819)</f>
        <v>-200</v>
      </c>
      <c r="D24" s="75">
        <f>SUM('lisa 4 (tulude,kulude jaotus)'!E819)</f>
        <v>0</v>
      </c>
      <c r="E24" s="75">
        <f t="shared" si="0"/>
        <v>-200</v>
      </c>
    </row>
    <row r="25" spans="1:5" ht="15">
      <c r="A25" s="27"/>
      <c r="B25" s="14" t="s">
        <v>43</v>
      </c>
      <c r="C25" s="75">
        <f>SUM('lisa 4 (tulude,kulude jaotus)'!D831)</f>
        <v>-42.5</v>
      </c>
      <c r="D25" s="75">
        <f>SUM('lisa 4 (tulude,kulude jaotus)'!E831)</f>
        <v>0</v>
      </c>
      <c r="E25" s="75">
        <f t="shared" si="0"/>
        <v>-42.5</v>
      </c>
    </row>
    <row r="26" spans="1:5" ht="15">
      <c r="A26" s="27"/>
      <c r="B26" s="14" t="s">
        <v>44</v>
      </c>
      <c r="C26" s="75">
        <f>SUM('lisa 4 (tulude,kulude jaotus)'!D843)</f>
        <v>-10</v>
      </c>
      <c r="D26" s="75">
        <f>SUM('lisa 4 (tulude,kulude jaotus)'!E843)</f>
        <v>0</v>
      </c>
      <c r="E26" s="75">
        <f t="shared" si="0"/>
        <v>-10</v>
      </c>
    </row>
    <row r="27" spans="1:5" ht="14.25">
      <c r="A27" s="28" t="s">
        <v>184</v>
      </c>
      <c r="B27" s="13" t="s">
        <v>10</v>
      </c>
      <c r="C27" s="74">
        <f>SUM(C28)</f>
        <v>-7865.299999999999</v>
      </c>
      <c r="D27" s="74">
        <f>SUM(D28)</f>
        <v>0</v>
      </c>
      <c r="E27" s="74">
        <f t="shared" si="0"/>
        <v>-7865.299999999999</v>
      </c>
    </row>
    <row r="28" spans="1:5" ht="15">
      <c r="A28" s="27"/>
      <c r="B28" s="14" t="s">
        <v>35</v>
      </c>
      <c r="C28" s="75">
        <f>SUM('lisa 4 (tulude,kulude jaotus)'!D419)</f>
        <v>-7865.299999999999</v>
      </c>
      <c r="D28" s="75">
        <f>SUM('lisa 4 (tulude,kulude jaotus)'!E419)</f>
        <v>0</v>
      </c>
      <c r="E28" s="75">
        <f t="shared" si="0"/>
        <v>-7865.299999999999</v>
      </c>
    </row>
    <row r="29" spans="1:5" ht="14.25">
      <c r="A29" s="28" t="s">
        <v>185</v>
      </c>
      <c r="B29" s="13" t="s">
        <v>11</v>
      </c>
      <c r="C29" s="74">
        <f>SUM(C30:C32)</f>
        <v>-9134</v>
      </c>
      <c r="D29" s="74">
        <f>SUM(D30:D32)</f>
        <v>0</v>
      </c>
      <c r="E29" s="74">
        <f t="shared" si="0"/>
        <v>-9134</v>
      </c>
    </row>
    <row r="30" spans="1:5" ht="15">
      <c r="A30" s="27"/>
      <c r="B30" s="14" t="s">
        <v>35</v>
      </c>
      <c r="C30" s="75">
        <f>SUM('lisa 4 (tulude,kulude jaotus)'!D457)</f>
        <v>-3760</v>
      </c>
      <c r="D30" s="75">
        <f>SUM('lisa 4 (tulude,kulude jaotus)'!E457)</f>
        <v>0</v>
      </c>
      <c r="E30" s="75">
        <f t="shared" si="0"/>
        <v>-3760</v>
      </c>
    </row>
    <row r="31" spans="1:5" ht="15">
      <c r="A31" s="27"/>
      <c r="B31" s="14" t="s">
        <v>45</v>
      </c>
      <c r="C31" s="75">
        <f>'lisa 4 (tulude,kulude jaotus)'!D546</f>
        <v>-4374</v>
      </c>
      <c r="D31" s="75">
        <f>'lisa 4 (tulude,kulude jaotus)'!E546</f>
        <v>0</v>
      </c>
      <c r="E31" s="75">
        <f t="shared" si="0"/>
        <v>-4374</v>
      </c>
    </row>
    <row r="32" spans="1:5" ht="15">
      <c r="A32" s="27"/>
      <c r="B32" s="14" t="s">
        <v>361</v>
      </c>
      <c r="C32" s="75">
        <f>SUM('lisa 4 (tulude,kulude jaotus)'!D853)</f>
        <v>-1000</v>
      </c>
      <c r="D32" s="75">
        <f>SUM('lisa 4 (tulude,kulude jaotus)'!E853)</f>
        <v>0</v>
      </c>
      <c r="E32" s="75">
        <f t="shared" si="0"/>
        <v>-1000</v>
      </c>
    </row>
    <row r="33" spans="1:5" ht="14.25">
      <c r="A33" s="28" t="s">
        <v>186</v>
      </c>
      <c r="B33" s="13" t="s">
        <v>12</v>
      </c>
      <c r="C33" s="74">
        <f>SUM(C34:C34)</f>
        <v>-736.8</v>
      </c>
      <c r="D33" s="74">
        <f>SUM(D34:D34)</f>
        <v>0</v>
      </c>
      <c r="E33" s="74">
        <f t="shared" si="0"/>
        <v>-736.8</v>
      </c>
    </row>
    <row r="34" spans="1:5" ht="15">
      <c r="A34" s="27"/>
      <c r="B34" s="14" t="s">
        <v>396</v>
      </c>
      <c r="C34" s="75">
        <f>'lisa 4 (tulude,kulude jaotus)'!D764</f>
        <v>-736.8</v>
      </c>
      <c r="D34" s="75">
        <f>'lisa 4 (tulude,kulude jaotus)'!E764</f>
        <v>0</v>
      </c>
      <c r="E34" s="75">
        <f t="shared" si="0"/>
        <v>-736.8</v>
      </c>
    </row>
    <row r="35" spans="1:5" ht="14.25">
      <c r="A35" s="28" t="s">
        <v>240</v>
      </c>
      <c r="B35" s="13" t="s">
        <v>463</v>
      </c>
      <c r="C35" s="74">
        <f>SUM(C36:C50)</f>
        <v>-37216.3</v>
      </c>
      <c r="D35" s="74">
        <f>SUM(D36:D49)</f>
        <v>0</v>
      </c>
      <c r="E35" s="74">
        <f t="shared" si="0"/>
        <v>-37216.3</v>
      </c>
    </row>
    <row r="36" spans="1:5" ht="15">
      <c r="A36" s="27"/>
      <c r="B36" s="14" t="s">
        <v>454</v>
      </c>
      <c r="C36" s="75">
        <f>'lisa 4 (tulude,kulude jaotus)'!D49</f>
        <v>-95</v>
      </c>
      <c r="D36" s="75">
        <f>'lisa 4 (tulude,kulude jaotus)'!E49</f>
        <v>0</v>
      </c>
      <c r="E36" s="75">
        <f t="shared" si="0"/>
        <v>-95</v>
      </c>
    </row>
    <row r="37" spans="1:5" ht="15">
      <c r="A37" s="27"/>
      <c r="B37" s="14" t="s">
        <v>455</v>
      </c>
      <c r="C37" s="75">
        <f>'lisa 4 (tulude,kulude jaotus)'!D117</f>
        <v>-518.7</v>
      </c>
      <c r="D37" s="75">
        <f>SUM('lisa 4 (tulude,kulude jaotus)'!E54)</f>
        <v>0</v>
      </c>
      <c r="E37" s="75">
        <f t="shared" si="0"/>
        <v>-518.7</v>
      </c>
    </row>
    <row r="38" spans="1:5" ht="15">
      <c r="A38" s="27"/>
      <c r="B38" s="14" t="s">
        <v>46</v>
      </c>
      <c r="C38" s="75">
        <f>'lisa 4 (tulude,kulude jaotus)'!D187</f>
        <v>-25</v>
      </c>
      <c r="D38" s="75">
        <f>'lisa 4 (tulude,kulude jaotus)'!E187</f>
        <v>0</v>
      </c>
      <c r="E38" s="75">
        <f t="shared" si="0"/>
        <v>-25</v>
      </c>
    </row>
    <row r="39" spans="1:5" ht="15">
      <c r="A39" s="27"/>
      <c r="B39" s="14" t="s">
        <v>48</v>
      </c>
      <c r="C39" s="75">
        <f>SUM('lisa 4 (tulude,kulude jaotus)'!D282)</f>
        <v>-7568.599999999999</v>
      </c>
      <c r="D39" s="75">
        <f>SUM('lisa 4 (tulude,kulude jaotus)'!E282)</f>
        <v>0</v>
      </c>
      <c r="E39" s="75">
        <f t="shared" si="0"/>
        <v>-7568.599999999999</v>
      </c>
    </row>
    <row r="40" spans="1:5" ht="15">
      <c r="A40" s="27"/>
      <c r="B40" s="14" t="s">
        <v>45</v>
      </c>
      <c r="C40" s="75">
        <f>'lisa 4 (tulude,kulude jaotus)'!D555</f>
        <v>-23328</v>
      </c>
      <c r="D40" s="75">
        <f>'lisa 4 (tulude,kulude jaotus)'!E555</f>
        <v>0</v>
      </c>
      <c r="E40" s="75">
        <f t="shared" si="0"/>
        <v>-23328</v>
      </c>
    </row>
    <row r="41" spans="1:5" ht="15">
      <c r="A41" s="27"/>
      <c r="B41" s="14" t="s">
        <v>181</v>
      </c>
      <c r="C41" s="75">
        <f>SUM('lisa 4 (tulude,kulude jaotus)'!D867)</f>
        <v>-200</v>
      </c>
      <c r="D41" s="75">
        <f>SUM('lisa 4 (tulude,kulude jaotus)'!E867)</f>
        <v>0</v>
      </c>
      <c r="E41" s="75">
        <f t="shared" si="0"/>
        <v>-200</v>
      </c>
    </row>
    <row r="42" spans="1:5" ht="15">
      <c r="A42" s="27"/>
      <c r="B42" s="14" t="s">
        <v>182</v>
      </c>
      <c r="C42" s="75">
        <f>SUM('lisa 4 (tulude,kulude jaotus)'!D879)</f>
        <v>-160</v>
      </c>
      <c r="D42" s="75">
        <f>SUM('lisa 4 (tulude,kulude jaotus)'!E879)</f>
        <v>0</v>
      </c>
      <c r="E42" s="75">
        <f t="shared" si="0"/>
        <v>-160</v>
      </c>
    </row>
    <row r="43" spans="1:5" ht="15">
      <c r="A43" s="27"/>
      <c r="B43" s="14" t="s">
        <v>397</v>
      </c>
      <c r="C43" s="75">
        <f>'lisa 4 (tulude,kulude jaotus)'!D891</f>
        <v>-180</v>
      </c>
      <c r="D43" s="75"/>
      <c r="E43" s="75">
        <f t="shared" si="0"/>
        <v>-180</v>
      </c>
    </row>
    <row r="44" spans="1:5" ht="15">
      <c r="A44" s="27"/>
      <c r="B44" s="14" t="s">
        <v>496</v>
      </c>
      <c r="C44" s="75">
        <f>'lisa 4 (tulude,kulude jaotus)'!D908</f>
        <v>-60</v>
      </c>
      <c r="D44" s="75">
        <f>'lisa 4 (tulude,kulude jaotus)'!E908</f>
        <v>0</v>
      </c>
      <c r="E44" s="75">
        <f t="shared" si="0"/>
        <v>-60</v>
      </c>
    </row>
    <row r="45" spans="1:5" ht="15">
      <c r="A45" s="27"/>
      <c r="B45" s="14" t="s">
        <v>456</v>
      </c>
      <c r="C45" s="75">
        <f>'lisa 4 (tulude,kulude jaotus)'!D915</f>
        <v>-200</v>
      </c>
      <c r="D45" s="75"/>
      <c r="E45" s="75">
        <f t="shared" si="0"/>
        <v>-200</v>
      </c>
    </row>
    <row r="46" spans="1:5" ht="15">
      <c r="A46" s="27"/>
      <c r="B46" s="14" t="s">
        <v>495</v>
      </c>
      <c r="C46" s="75">
        <f>'lisa 4 (tulude,kulude jaotus)'!D927</f>
        <v>-20</v>
      </c>
      <c r="D46" s="75">
        <f>'lisa 4 (tulude,kulude jaotus)'!E927</f>
        <v>0</v>
      </c>
      <c r="E46" s="75">
        <f t="shared" si="0"/>
        <v>-20</v>
      </c>
    </row>
    <row r="47" spans="1:5" ht="15">
      <c r="A47" s="27"/>
      <c r="B47" s="14" t="s">
        <v>49</v>
      </c>
      <c r="C47" s="75">
        <f>SUM('lisa 4 (tulude,kulude jaotus)'!D937)</f>
        <v>-295</v>
      </c>
      <c r="D47" s="75">
        <f>SUM('lisa 4 (tulude,kulude jaotus)'!E937)</f>
        <v>0</v>
      </c>
      <c r="E47" s="75">
        <f t="shared" si="0"/>
        <v>-295</v>
      </c>
    </row>
    <row r="48" spans="1:5" ht="15">
      <c r="A48" s="27"/>
      <c r="B48" s="14" t="s">
        <v>176</v>
      </c>
      <c r="C48" s="75">
        <f>SUM('lisa 4 (tulude,kulude jaotus)'!D949)</f>
        <v>-10</v>
      </c>
      <c r="D48" s="75">
        <f>SUM('lisa 4 (tulude,kulude jaotus)'!E949)</f>
        <v>0</v>
      </c>
      <c r="E48" s="75">
        <f t="shared" si="0"/>
        <v>-10</v>
      </c>
    </row>
    <row r="49" spans="1:5" ht="15">
      <c r="A49" s="27"/>
      <c r="B49" s="14" t="s">
        <v>50</v>
      </c>
      <c r="C49" s="75">
        <f>SUM('lisa 4 (tulude,kulude jaotus)'!D964)</f>
        <v>-2556</v>
      </c>
      <c r="D49" s="75">
        <f>SUM('lisa 4 (tulude,kulude jaotus)'!E964)</f>
        <v>0</v>
      </c>
      <c r="E49" s="75">
        <f t="shared" si="0"/>
        <v>-2556</v>
      </c>
    </row>
    <row r="50" spans="1:5" ht="15">
      <c r="A50" s="27"/>
      <c r="B50" s="14" t="s">
        <v>497</v>
      </c>
      <c r="C50" s="75">
        <f>'lisa 4 (tulude,kulude jaotus)'!D996</f>
        <v>-2000</v>
      </c>
      <c r="D50" s="75"/>
      <c r="E50" s="75">
        <f t="shared" si="0"/>
        <v>-2000</v>
      </c>
    </row>
    <row r="51" spans="1:5" ht="14.25">
      <c r="A51" s="28" t="s">
        <v>241</v>
      </c>
      <c r="B51" s="13" t="s">
        <v>13</v>
      </c>
      <c r="C51" s="74">
        <f>SUM(C52:C58)</f>
        <v>-49596.7</v>
      </c>
      <c r="D51" s="74">
        <f>SUM(D52:D58)</f>
        <v>-2522</v>
      </c>
      <c r="E51" s="74">
        <f t="shared" si="0"/>
        <v>-52118.7</v>
      </c>
    </row>
    <row r="52" spans="1:5" ht="15">
      <c r="A52" s="27"/>
      <c r="B52" s="14" t="s">
        <v>454</v>
      </c>
      <c r="C52" s="75">
        <f>'lisa 4 (tulude,kulude jaotus)'!D57</f>
        <v>-420</v>
      </c>
      <c r="D52" s="75">
        <f>'lisa 4 (tulude,kulude jaotus)'!E57</f>
        <v>0</v>
      </c>
      <c r="E52" s="75">
        <f t="shared" si="0"/>
        <v>-420</v>
      </c>
    </row>
    <row r="53" spans="1:5" ht="15">
      <c r="A53" s="27"/>
      <c r="B53" s="14" t="s">
        <v>47</v>
      </c>
      <c r="C53" s="75">
        <f>'lisa 4 (tulude,kulude jaotus)'!D208</f>
        <v>-46953.299999999996</v>
      </c>
      <c r="D53" s="75">
        <f>'lisa 4 (tulude,kulude jaotus)'!E208</f>
        <v>-2522</v>
      </c>
      <c r="E53" s="75">
        <f t="shared" si="0"/>
        <v>-49475.299999999996</v>
      </c>
    </row>
    <row r="54" spans="1:5" ht="15">
      <c r="A54" s="27"/>
      <c r="B54" s="14" t="s">
        <v>45</v>
      </c>
      <c r="C54" s="75">
        <f>'lisa 4 (tulude,kulude jaotus)'!D598</f>
        <v>-2100</v>
      </c>
      <c r="D54" s="75">
        <f>'lisa 4 (tulude,kulude jaotus)'!E598</f>
        <v>0</v>
      </c>
      <c r="E54" s="75">
        <f t="shared" si="0"/>
        <v>-2100</v>
      </c>
    </row>
    <row r="55" spans="1:5" ht="15">
      <c r="A55" s="27"/>
      <c r="B55" s="14" t="s">
        <v>362</v>
      </c>
      <c r="C55" s="75">
        <f>'lisa 4 (tulude,kulude jaotus)'!D999</f>
        <v>-69.9</v>
      </c>
      <c r="D55" s="75">
        <f>SUM('lisa 4 (tulude,kulude jaotus)'!E1035)</f>
        <v>0</v>
      </c>
      <c r="E55" s="75">
        <f>SUM(C55:D55)</f>
        <v>-69.9</v>
      </c>
    </row>
    <row r="56" spans="1:5" ht="15">
      <c r="A56" s="27"/>
      <c r="B56" s="14" t="s">
        <v>51</v>
      </c>
      <c r="C56" s="75">
        <f>SUM('lisa 4 (tulude,kulude jaotus)'!D1011)</f>
        <v>-12.5</v>
      </c>
      <c r="D56" s="75">
        <f>SUM('lisa 4 (tulude,kulude jaotus)'!E1011)</f>
        <v>0</v>
      </c>
      <c r="E56" s="75">
        <f t="shared" si="0"/>
        <v>-12.5</v>
      </c>
    </row>
    <row r="57" spans="1:5" ht="15">
      <c r="A57" s="27"/>
      <c r="B57" s="14" t="s">
        <v>52</v>
      </c>
      <c r="C57" s="75">
        <f>SUM('lisa 4 (tulude,kulude jaotus)'!D1023)</f>
        <v>-20</v>
      </c>
      <c r="D57" s="75">
        <f>SUM('lisa 4 (tulude,kulude jaotus)'!E1023)</f>
        <v>0</v>
      </c>
      <c r="E57" s="75">
        <f>SUM(C57:D57)</f>
        <v>-20</v>
      </c>
    </row>
    <row r="58" spans="1:5" ht="15">
      <c r="A58" s="27"/>
      <c r="B58" s="48" t="s">
        <v>457</v>
      </c>
      <c r="C58" s="60">
        <f>'lisa 4 (tulude,kulude jaotus)'!D1035</f>
        <v>-21</v>
      </c>
      <c r="D58" s="60"/>
      <c r="E58" s="75">
        <f>SUM(C58:D58)</f>
        <v>-21</v>
      </c>
    </row>
    <row r="59" spans="1:5" ht="14.25">
      <c r="A59" s="28" t="s">
        <v>242</v>
      </c>
      <c r="B59" s="13" t="s">
        <v>14</v>
      </c>
      <c r="C59" s="74">
        <f>SUM(C60:C62)</f>
        <v>-9273.2</v>
      </c>
      <c r="D59" s="74">
        <f>SUM(D60:D62)</f>
        <v>544</v>
      </c>
      <c r="E59" s="74">
        <f t="shared" si="0"/>
        <v>-8729.2</v>
      </c>
    </row>
    <row r="60" spans="1:5" ht="15">
      <c r="A60" s="27"/>
      <c r="B60" s="14" t="s">
        <v>458</v>
      </c>
      <c r="C60" s="75">
        <f>'lisa 4 (tulude,kulude jaotus)'!D80</f>
        <v>-19</v>
      </c>
      <c r="D60" s="75">
        <f>'lisa 4 (tulude,kulude jaotus)'!E80</f>
        <v>0</v>
      </c>
      <c r="E60" s="75">
        <f t="shared" si="0"/>
        <v>-19</v>
      </c>
    </row>
    <row r="61" spans="1:5" ht="15">
      <c r="A61" s="27"/>
      <c r="B61" s="14" t="s">
        <v>40</v>
      </c>
      <c r="C61" s="75">
        <f>'lisa 4 (tulude,kulude jaotus)'!D606</f>
        <v>-2700</v>
      </c>
      <c r="D61" s="75">
        <f>'lisa 4 (tulude,kulude jaotus)'!E606</f>
        <v>0</v>
      </c>
      <c r="E61" s="75">
        <f t="shared" si="0"/>
        <v>-2700</v>
      </c>
    </row>
    <row r="62" spans="1:5" ht="15">
      <c r="A62" s="27"/>
      <c r="B62" s="14" t="s">
        <v>53</v>
      </c>
      <c r="C62" s="75">
        <f>SUM('lisa 4 (tulude,kulude jaotus)'!D653)</f>
        <v>-6554.2</v>
      </c>
      <c r="D62" s="75">
        <f>SUM('lisa 4 (tulude,kulude jaotus)'!E653)</f>
        <v>544</v>
      </c>
      <c r="E62" s="75">
        <f t="shared" si="0"/>
        <v>-6010.2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...04.2009.a määruse
 nr ... juurde </oddHeader>
    <oddFooter>&amp;C&amp;P+2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50"/>
  <sheetViews>
    <sheetView showZeros="0" workbookViewId="0" topLeftCell="A361">
      <selection activeCell="D382" sqref="D382"/>
    </sheetView>
  </sheetViews>
  <sheetFormatPr defaultColWidth="9.140625" defaultRowHeight="12.75"/>
  <cols>
    <col min="1" max="1" width="7.57421875" style="4" customWidth="1"/>
    <col min="2" max="2" width="6.57421875" style="2" bestFit="1" customWidth="1"/>
    <col min="3" max="3" width="38.57421875" style="50" customWidth="1"/>
    <col min="4" max="4" width="13.421875" style="42" bestFit="1" customWidth="1"/>
    <col min="5" max="5" width="11.57421875" style="42" bestFit="1" customWidth="1"/>
    <col min="6" max="6" width="10.7109375" style="42" bestFit="1" customWidth="1"/>
    <col min="9" max="9" width="8.28125" style="0" customWidth="1"/>
  </cols>
  <sheetData>
    <row r="1" spans="1:6" ht="15.75">
      <c r="A1" s="117" t="s">
        <v>617</v>
      </c>
      <c r="B1" s="117"/>
      <c r="C1" s="117"/>
      <c r="D1" s="117"/>
      <c r="E1" s="117"/>
      <c r="F1" s="117"/>
    </row>
    <row r="2" spans="1:6" ht="15.75">
      <c r="A2" s="117" t="s">
        <v>244</v>
      </c>
      <c r="B2" s="117"/>
      <c r="C2" s="117"/>
      <c r="D2" s="117"/>
      <c r="E2" s="117"/>
      <c r="F2" s="117"/>
    </row>
    <row r="3" ht="12.75">
      <c r="F3" s="61" t="s">
        <v>394</v>
      </c>
    </row>
    <row r="4" spans="1:6" ht="30">
      <c r="A4" s="46" t="s">
        <v>395</v>
      </c>
      <c r="B4" s="40" t="s">
        <v>59</v>
      </c>
      <c r="C4" s="51" t="s">
        <v>54</v>
      </c>
      <c r="D4" s="62" t="s">
        <v>18</v>
      </c>
      <c r="E4" s="62" t="s">
        <v>19</v>
      </c>
      <c r="F4" s="63" t="s">
        <v>20</v>
      </c>
    </row>
    <row r="5" spans="1:6" ht="15">
      <c r="A5" s="29"/>
      <c r="B5" s="30"/>
      <c r="C5" s="52" t="s">
        <v>245</v>
      </c>
      <c r="D5" s="64">
        <f>D11+D23+D89+D141+D168+D196+D270+D374+D489+D525+D622+D641+D753+D780+D792+D804+D816+D828+D840+D852+D864+D876+D888+D900+D912+D924+D936+D948+D960+D988+D1008+D1020+D1032</f>
        <v>-155723.9</v>
      </c>
      <c r="E5" s="64">
        <f>E11+E23+E89+E141+E168+E196+E270+E374+E489+E525+E622+E641+E753+E780+E792+E804+E816+E828+E840+E852+E864+E876+E888+E900+E912+E924+E936+E948+E960+E988+E1008+E1020+E1032</f>
        <v>-2028</v>
      </c>
      <c r="F5" s="64">
        <f>SUM(D5:E5)</f>
        <v>-157751.9</v>
      </c>
    </row>
    <row r="6" spans="1:6" ht="15">
      <c r="A6" s="27"/>
      <c r="B6" s="31"/>
      <c r="C6" s="24" t="s">
        <v>55</v>
      </c>
      <c r="D6" s="65">
        <f>SUM(D7:D8)</f>
        <v>-155723.90000000002</v>
      </c>
      <c r="E6" s="65">
        <f>SUM(E7:E8)</f>
        <v>-2028</v>
      </c>
      <c r="F6" s="66">
        <f>SUM(D6:E6)</f>
        <v>-157751.90000000002</v>
      </c>
    </row>
    <row r="7" spans="1:6" ht="15">
      <c r="A7" s="27"/>
      <c r="B7" s="31"/>
      <c r="C7" s="24" t="s">
        <v>56</v>
      </c>
      <c r="D7" s="66">
        <f>D13+D25+D91+D143+D170+D198+D272+D376+D491+D527+D624+D643+D755+D782+D794+D806+D830+D842+D854+D866+D878+D890+D902+D938+D950+D962+D1010+D1022+D1034</f>
        <v>-85897.40000000001</v>
      </c>
      <c r="E7" s="66">
        <f>E13+E25+E91+E143+E170+E198+E272+E376+E491+E527+E624+E643+E755+E782+E794+E806+E830+E842+E854+E866+E878+E890+E902+E938+E950+E962+E1010+E1022+E1034</f>
        <v>-2028</v>
      </c>
      <c r="F7" s="66">
        <f>SUM(D7:E7)</f>
        <v>-87925.40000000001</v>
      </c>
    </row>
    <row r="8" spans="1:6" ht="15">
      <c r="A8" s="27"/>
      <c r="B8" s="31"/>
      <c r="C8" s="24" t="s">
        <v>389</v>
      </c>
      <c r="D8" s="66">
        <f>D92+D199+D273+D377+D492+D528+D644+D818+D914+D926+D963+D990</f>
        <v>-69826.5</v>
      </c>
      <c r="E8" s="66">
        <f>E92+E199+E273+E377+E492+E528+E644+E818+E914+E926+E963+E990</f>
        <v>0</v>
      </c>
      <c r="F8" s="66">
        <f>SUM(D8:E8)</f>
        <v>-69826.5</v>
      </c>
    </row>
    <row r="9" spans="1:6" ht="7.5" customHeight="1">
      <c r="A9" s="27"/>
      <c r="B9" s="31"/>
      <c r="C9" s="24"/>
      <c r="D9" s="66"/>
      <c r="E9" s="66"/>
      <c r="F9" s="66"/>
    </row>
    <row r="10" spans="1:6" ht="14.25">
      <c r="A10" s="21" t="s">
        <v>76</v>
      </c>
      <c r="B10" s="32"/>
      <c r="C10" s="41" t="s">
        <v>57</v>
      </c>
      <c r="D10" s="67"/>
      <c r="E10" s="67"/>
      <c r="F10" s="67"/>
    </row>
    <row r="11" spans="1:6" ht="14.25">
      <c r="A11" s="33"/>
      <c r="B11" s="32"/>
      <c r="C11" s="41" t="s">
        <v>60</v>
      </c>
      <c r="D11" s="67">
        <f>SUM(D16)</f>
        <v>-839.5</v>
      </c>
      <c r="E11" s="67">
        <f>SUM(E16)</f>
        <v>0</v>
      </c>
      <c r="F11" s="67">
        <f>SUM(D11:E11)</f>
        <v>-839.5</v>
      </c>
    </row>
    <row r="12" spans="1:6" ht="14.25">
      <c r="A12" s="33"/>
      <c r="B12" s="32"/>
      <c r="C12" s="41" t="s">
        <v>61</v>
      </c>
      <c r="D12" s="67">
        <f>SUM(D13:D13)</f>
        <v>-839.5</v>
      </c>
      <c r="E12" s="67">
        <f>SUM(E13:E13)</f>
        <v>0</v>
      </c>
      <c r="F12" s="67">
        <f>SUM(D12:E12)</f>
        <v>-839.5</v>
      </c>
    </row>
    <row r="13" spans="1:6" ht="15">
      <c r="A13" s="27"/>
      <c r="B13" s="31"/>
      <c r="C13" s="24" t="s">
        <v>56</v>
      </c>
      <c r="D13" s="66">
        <f>SUM(D20)</f>
        <v>-839.5</v>
      </c>
      <c r="E13" s="66">
        <f>SUM(E20)</f>
        <v>0</v>
      </c>
      <c r="F13" s="66">
        <f>SUM(D13:E13)</f>
        <v>-839.5</v>
      </c>
    </row>
    <row r="14" spans="1:6" ht="13.5" customHeight="1">
      <c r="A14" s="34" t="s">
        <v>246</v>
      </c>
      <c r="B14" s="35"/>
      <c r="C14" s="41" t="s">
        <v>7</v>
      </c>
      <c r="D14" s="66">
        <f>SUM(D19)</f>
        <v>-839.5</v>
      </c>
      <c r="E14" s="66">
        <f>SUM(E19)</f>
        <v>0</v>
      </c>
      <c r="F14" s="66">
        <f>SUM(D14:E14)</f>
        <v>-839.5</v>
      </c>
    </row>
    <row r="15" spans="1:6" ht="15">
      <c r="A15" s="36" t="s">
        <v>247</v>
      </c>
      <c r="B15" s="37" t="s">
        <v>58</v>
      </c>
      <c r="C15" s="23" t="s">
        <v>204</v>
      </c>
      <c r="D15" s="68"/>
      <c r="E15" s="68"/>
      <c r="F15" s="68"/>
    </row>
    <row r="16" spans="1:6" ht="14.25">
      <c r="A16" s="27"/>
      <c r="B16" s="31"/>
      <c r="C16" s="41" t="s">
        <v>60</v>
      </c>
      <c r="D16" s="67">
        <f>SUM(D17)</f>
        <v>-839.5</v>
      </c>
      <c r="E16" s="67">
        <f>SUM(E17)</f>
        <v>0</v>
      </c>
      <c r="F16" s="67">
        <f>SUM(D16:E16)</f>
        <v>-839.5</v>
      </c>
    </row>
    <row r="17" spans="1:6" ht="15">
      <c r="A17" s="27"/>
      <c r="B17" s="31"/>
      <c r="C17" s="24" t="s">
        <v>62</v>
      </c>
      <c r="D17" s="66">
        <f>-839.5</f>
        <v>-839.5</v>
      </c>
      <c r="E17" s="66"/>
      <c r="F17" s="66">
        <f>SUM(D17:E17)</f>
        <v>-839.5</v>
      </c>
    </row>
    <row r="18" spans="1:6" ht="15">
      <c r="A18" s="27"/>
      <c r="B18" s="31"/>
      <c r="C18" s="24"/>
      <c r="D18" s="66"/>
      <c r="E18" s="66"/>
      <c r="F18" s="66"/>
    </row>
    <row r="19" spans="1:6" ht="14.25">
      <c r="A19" s="27"/>
      <c r="B19" s="31"/>
      <c r="C19" s="41" t="s">
        <v>61</v>
      </c>
      <c r="D19" s="67">
        <f>SUM(D20:D20)</f>
        <v>-839.5</v>
      </c>
      <c r="E19" s="67">
        <f>SUM(E20:E20)</f>
        <v>0</v>
      </c>
      <c r="F19" s="67">
        <f>SUM(D19:E19)</f>
        <v>-839.5</v>
      </c>
    </row>
    <row r="20" spans="1:6" ht="15">
      <c r="A20" s="27"/>
      <c r="B20" s="31"/>
      <c r="C20" s="24" t="s">
        <v>63</v>
      </c>
      <c r="D20" s="66">
        <f>-839.5</f>
        <v>-839.5</v>
      </c>
      <c r="E20" s="66"/>
      <c r="F20" s="66">
        <f>SUM(D20:E20)</f>
        <v>-839.5</v>
      </c>
    </row>
    <row r="21" spans="1:6" ht="15">
      <c r="A21" s="27"/>
      <c r="B21" s="31"/>
      <c r="C21" s="24"/>
      <c r="D21" s="66"/>
      <c r="E21" s="66"/>
      <c r="F21" s="66"/>
    </row>
    <row r="22" spans="1:6" ht="14.25">
      <c r="A22" s="34" t="s">
        <v>78</v>
      </c>
      <c r="B22" s="32"/>
      <c r="C22" s="41" t="s">
        <v>66</v>
      </c>
      <c r="D22" s="67"/>
      <c r="E22" s="67"/>
      <c r="F22" s="67"/>
    </row>
    <row r="23" spans="1:6" ht="14.25">
      <c r="A23" s="33"/>
      <c r="B23" s="32"/>
      <c r="C23" s="41" t="s">
        <v>60</v>
      </c>
      <c r="D23" s="67">
        <f>SUM(D28,D43,D35,D51,D59,D66,D73,D82)</f>
        <v>-4100.4</v>
      </c>
      <c r="E23" s="67">
        <f>SUM(E28,E43,E35,E51,E59,E66,E73,E82)</f>
        <v>0</v>
      </c>
      <c r="F23" s="67">
        <f>SUM(D23:E23)</f>
        <v>-4100.4</v>
      </c>
    </row>
    <row r="24" spans="1:6" ht="14.25">
      <c r="A24" s="33"/>
      <c r="B24" s="32"/>
      <c r="C24" s="41" t="s">
        <v>61</v>
      </c>
      <c r="D24" s="67">
        <f>SUM(D25:D25)</f>
        <v>-4100.4</v>
      </c>
      <c r="E24" s="67">
        <f>SUM(E25:E25)</f>
        <v>0</v>
      </c>
      <c r="F24" s="67">
        <f>SUM(D24:E24)</f>
        <v>-4100.4</v>
      </c>
    </row>
    <row r="25" spans="1:6" ht="15">
      <c r="A25" s="27"/>
      <c r="B25" s="31"/>
      <c r="C25" s="24" t="s">
        <v>56</v>
      </c>
      <c r="D25" s="66">
        <f>SUM(D32,D47,D39,D55,D63,D70,D78,D86)</f>
        <v>-4100.4</v>
      </c>
      <c r="E25" s="66">
        <f>SUM(E32,E47,E39,E55,E63,E70,E78,E86)</f>
        <v>0</v>
      </c>
      <c r="F25" s="66">
        <f>SUM(D25:E25)</f>
        <v>-4100.4</v>
      </c>
    </row>
    <row r="26" spans="1:6" ht="14.25">
      <c r="A26" s="21" t="s">
        <v>248</v>
      </c>
      <c r="B26" s="31"/>
      <c r="C26" s="41" t="s">
        <v>7</v>
      </c>
      <c r="D26" s="67">
        <f>SUM(D31,D38)</f>
        <v>-3421</v>
      </c>
      <c r="E26" s="67">
        <f>SUM(E31,E38)</f>
        <v>0</v>
      </c>
      <c r="F26" s="67">
        <f>SUM(D26:E26)</f>
        <v>-3421</v>
      </c>
    </row>
    <row r="27" spans="1:6" ht="15">
      <c r="A27" s="38" t="s">
        <v>249</v>
      </c>
      <c r="B27" s="37" t="s">
        <v>68</v>
      </c>
      <c r="C27" s="23" t="s">
        <v>390</v>
      </c>
      <c r="D27" s="68"/>
      <c r="E27" s="68"/>
      <c r="F27" s="68"/>
    </row>
    <row r="28" spans="1:6" ht="14.25">
      <c r="A28" s="27"/>
      <c r="B28" s="31"/>
      <c r="C28" s="41" t="s">
        <v>60</v>
      </c>
      <c r="D28" s="67">
        <f>SUM(D29)</f>
        <v>-2365</v>
      </c>
      <c r="E28" s="67">
        <f>SUM(E29)</f>
        <v>0</v>
      </c>
      <c r="F28" s="67">
        <f>SUM(D28:E28)</f>
        <v>-2365</v>
      </c>
    </row>
    <row r="29" spans="1:6" ht="15">
      <c r="A29" s="27"/>
      <c r="B29" s="31"/>
      <c r="C29" s="24" t="s">
        <v>62</v>
      </c>
      <c r="D29" s="66">
        <v>-2365</v>
      </c>
      <c r="E29" s="66"/>
      <c r="F29" s="66">
        <f>SUM(D29:E29)</f>
        <v>-2365</v>
      </c>
    </row>
    <row r="30" spans="1:6" ht="15">
      <c r="A30" s="27"/>
      <c r="B30" s="31"/>
      <c r="C30" s="24"/>
      <c r="D30" s="66"/>
      <c r="E30" s="66"/>
      <c r="F30" s="66"/>
    </row>
    <row r="31" spans="1:6" ht="14.25">
      <c r="A31" s="27"/>
      <c r="B31" s="31"/>
      <c r="C31" s="41" t="s">
        <v>61</v>
      </c>
      <c r="D31" s="67">
        <f>SUM(D32:D32)</f>
        <v>-2365</v>
      </c>
      <c r="E31" s="67">
        <f>SUM(E32:E32)</f>
        <v>0</v>
      </c>
      <c r="F31" s="67">
        <f>SUM(D31:E31)</f>
        <v>-2365</v>
      </c>
    </row>
    <row r="32" spans="1:6" ht="15">
      <c r="A32" s="27"/>
      <c r="B32" s="31"/>
      <c r="C32" s="24" t="s">
        <v>63</v>
      </c>
      <c r="D32" s="66">
        <f>-2899+400+534-400</f>
        <v>-2365</v>
      </c>
      <c r="E32" s="66"/>
      <c r="F32" s="66">
        <f>SUM(D32:E32)</f>
        <v>-2365</v>
      </c>
    </row>
    <row r="33" spans="1:6" ht="15">
      <c r="A33" s="27"/>
      <c r="B33" s="31"/>
      <c r="C33" s="24"/>
      <c r="D33" s="66"/>
      <c r="E33" s="66"/>
      <c r="F33" s="66"/>
    </row>
    <row r="34" spans="1:6" ht="15">
      <c r="A34" s="39" t="s">
        <v>250</v>
      </c>
      <c r="B34" s="37" t="s">
        <v>69</v>
      </c>
      <c r="C34" s="23" t="s">
        <v>70</v>
      </c>
      <c r="D34" s="68"/>
      <c r="E34" s="68"/>
      <c r="F34" s="68"/>
    </row>
    <row r="35" spans="1:6" ht="14.25">
      <c r="A35" s="27"/>
      <c r="B35" s="31"/>
      <c r="C35" s="41" t="s">
        <v>60</v>
      </c>
      <c r="D35" s="67">
        <f>SUM(D36)</f>
        <v>-1056</v>
      </c>
      <c r="E35" s="67">
        <f>SUM(E36)</f>
        <v>0</v>
      </c>
      <c r="F35" s="67">
        <f>SUM(D35:E35)</f>
        <v>-1056</v>
      </c>
    </row>
    <row r="36" spans="1:6" ht="15">
      <c r="A36" s="27"/>
      <c r="B36" s="31"/>
      <c r="C36" s="24" t="s">
        <v>62</v>
      </c>
      <c r="D36" s="66">
        <v>-1056</v>
      </c>
      <c r="E36" s="66"/>
      <c r="F36" s="66">
        <f>SUM(D36:E36)</f>
        <v>-1056</v>
      </c>
    </row>
    <row r="37" spans="1:6" ht="15">
      <c r="A37" s="27"/>
      <c r="B37" s="31"/>
      <c r="C37" s="24"/>
      <c r="D37" s="66"/>
      <c r="E37" s="66"/>
      <c r="F37" s="66"/>
    </row>
    <row r="38" spans="1:6" ht="14.25">
      <c r="A38" s="27"/>
      <c r="B38" s="31"/>
      <c r="C38" s="41" t="s">
        <v>61</v>
      </c>
      <c r="D38" s="67">
        <f>SUM(D39:D39)</f>
        <v>-1056</v>
      </c>
      <c r="E38" s="67">
        <f>SUM(E39:E39)</f>
        <v>0</v>
      </c>
      <c r="F38" s="67">
        <f>SUM(D38:E38)</f>
        <v>-1056</v>
      </c>
    </row>
    <row r="39" spans="1:6" ht="15">
      <c r="A39" s="27"/>
      <c r="B39" s="31"/>
      <c r="C39" s="24" t="s">
        <v>63</v>
      </c>
      <c r="D39" s="66">
        <v>-1056</v>
      </c>
      <c r="E39" s="66"/>
      <c r="F39" s="66">
        <f>SUM(D39:E39)</f>
        <v>-1056</v>
      </c>
    </row>
    <row r="40" spans="1:6" ht="15">
      <c r="A40" s="27"/>
      <c r="B40" s="31"/>
      <c r="C40" s="24"/>
      <c r="D40" s="66"/>
      <c r="E40" s="66"/>
      <c r="F40" s="66"/>
    </row>
    <row r="41" spans="1:6" ht="14.25">
      <c r="A41" s="34" t="s">
        <v>367</v>
      </c>
      <c r="B41" s="32"/>
      <c r="C41" s="41" t="s">
        <v>34</v>
      </c>
      <c r="D41" s="67">
        <f>SUM(D46)</f>
        <v>-145.4</v>
      </c>
      <c r="E41" s="67">
        <f>SUM(E46)</f>
        <v>0</v>
      </c>
      <c r="F41" s="67">
        <f>SUM(D41:E41)</f>
        <v>-145.4</v>
      </c>
    </row>
    <row r="42" spans="1:6" ht="15">
      <c r="A42" s="38" t="s">
        <v>368</v>
      </c>
      <c r="B42" s="37" t="s">
        <v>112</v>
      </c>
      <c r="C42" s="23" t="s">
        <v>157</v>
      </c>
      <c r="D42" s="66"/>
      <c r="E42" s="66"/>
      <c r="F42" s="66"/>
    </row>
    <row r="43" spans="1:6" ht="14.25">
      <c r="A43" s="27"/>
      <c r="B43" s="31"/>
      <c r="C43" s="41" t="s">
        <v>60</v>
      </c>
      <c r="D43" s="67">
        <f>SUM(D44)</f>
        <v>-145.4</v>
      </c>
      <c r="E43" s="67">
        <f>SUM(E44:E44)</f>
        <v>0</v>
      </c>
      <c r="F43" s="67">
        <f>SUM(D43:E43)</f>
        <v>-145.4</v>
      </c>
    </row>
    <row r="44" spans="1:6" ht="15">
      <c r="A44" s="27"/>
      <c r="B44" s="31"/>
      <c r="C44" s="24" t="s">
        <v>62</v>
      </c>
      <c r="D44" s="66">
        <f>-286+108.6+32</f>
        <v>-145.4</v>
      </c>
      <c r="E44" s="66"/>
      <c r="F44" s="66">
        <f>SUM(D44:E44)</f>
        <v>-145.4</v>
      </c>
    </row>
    <row r="45" spans="1:6" ht="15">
      <c r="A45" s="27"/>
      <c r="B45" s="31"/>
      <c r="C45" s="24"/>
      <c r="D45" s="66"/>
      <c r="E45" s="66"/>
      <c r="F45" s="66"/>
    </row>
    <row r="46" spans="1:6" ht="14.25">
      <c r="A46" s="27"/>
      <c r="B46" s="31"/>
      <c r="C46" s="41" t="s">
        <v>61</v>
      </c>
      <c r="D46" s="67">
        <f>SUM(D47:D47)</f>
        <v>-145.4</v>
      </c>
      <c r="E46" s="67">
        <f>SUM(E47:E47)</f>
        <v>0</v>
      </c>
      <c r="F46" s="67">
        <f>SUM(D46:E46)</f>
        <v>-145.4</v>
      </c>
    </row>
    <row r="47" spans="1:6" ht="15">
      <c r="A47" s="27"/>
      <c r="B47" s="31"/>
      <c r="C47" s="24" t="s">
        <v>63</v>
      </c>
      <c r="D47" s="66">
        <f>-286+108.6+32</f>
        <v>-145.4</v>
      </c>
      <c r="E47" s="66"/>
      <c r="F47" s="66">
        <f>SUM(D47:E47)</f>
        <v>-145.4</v>
      </c>
    </row>
    <row r="48" spans="1:6" ht="15">
      <c r="A48" s="27"/>
      <c r="B48" s="31"/>
      <c r="C48" s="24"/>
      <c r="D48" s="66"/>
      <c r="E48" s="66"/>
      <c r="F48" s="66"/>
    </row>
    <row r="49" spans="1:6" ht="14.25">
      <c r="A49" s="34" t="s">
        <v>369</v>
      </c>
      <c r="B49" s="32"/>
      <c r="C49" s="41" t="s">
        <v>463</v>
      </c>
      <c r="D49" s="67">
        <f>SUM(D54)</f>
        <v>-95</v>
      </c>
      <c r="E49" s="67">
        <f>SUM(E54)</f>
        <v>0</v>
      </c>
      <c r="F49" s="67">
        <f>SUM(D49:E49)</f>
        <v>-95</v>
      </c>
    </row>
    <row r="50" spans="1:6" ht="15">
      <c r="A50" s="38" t="s">
        <v>370</v>
      </c>
      <c r="B50" s="37" t="s">
        <v>183</v>
      </c>
      <c r="C50" s="23" t="s">
        <v>465</v>
      </c>
      <c r="D50" s="66"/>
      <c r="E50" s="66"/>
      <c r="F50" s="66"/>
    </row>
    <row r="51" spans="1:6" ht="14.25">
      <c r="A51" s="27"/>
      <c r="B51" s="31"/>
      <c r="C51" s="41" t="s">
        <v>60</v>
      </c>
      <c r="D51" s="67">
        <f>SUM(D52)</f>
        <v>-95</v>
      </c>
      <c r="E51" s="67">
        <f>SUM(E52:E52)</f>
        <v>0</v>
      </c>
      <c r="F51" s="67">
        <f>SUM(D51:E51)</f>
        <v>-95</v>
      </c>
    </row>
    <row r="52" spans="1:6" ht="15">
      <c r="A52" s="27"/>
      <c r="B52" s="31"/>
      <c r="C52" s="24" t="s">
        <v>62</v>
      </c>
      <c r="D52" s="66">
        <v>-95</v>
      </c>
      <c r="E52" s="66"/>
      <c r="F52" s="66">
        <f>SUM(D52:E52)</f>
        <v>-95</v>
      </c>
    </row>
    <row r="53" spans="1:6" ht="15">
      <c r="A53" s="27"/>
      <c r="B53" s="31"/>
      <c r="C53" s="24"/>
      <c r="D53" s="66"/>
      <c r="E53" s="66"/>
      <c r="F53" s="66"/>
    </row>
    <row r="54" spans="1:6" ht="14.25">
      <c r="A54" s="27"/>
      <c r="B54" s="31"/>
      <c r="C54" s="41" t="s">
        <v>61</v>
      </c>
      <c r="D54" s="67">
        <f>SUM(D55:D55)</f>
        <v>-95</v>
      </c>
      <c r="E54" s="67">
        <f>SUM(E55:E55)</f>
        <v>0</v>
      </c>
      <c r="F54" s="67">
        <f>SUM(D54:E54)</f>
        <v>-95</v>
      </c>
    </row>
    <row r="55" spans="1:6" ht="15">
      <c r="A55" s="27"/>
      <c r="B55" s="31"/>
      <c r="C55" s="24" t="s">
        <v>63</v>
      </c>
      <c r="D55" s="66">
        <v>-95</v>
      </c>
      <c r="E55" s="66"/>
      <c r="F55" s="66">
        <f>SUM(D55:E55)</f>
        <v>-95</v>
      </c>
    </row>
    <row r="56" spans="1:6" ht="15">
      <c r="A56" s="27"/>
      <c r="B56" s="31"/>
      <c r="C56" s="24"/>
      <c r="D56" s="66"/>
      <c r="E56" s="66"/>
      <c r="F56" s="66"/>
    </row>
    <row r="57" spans="1:6" ht="14.25">
      <c r="A57" s="21" t="s">
        <v>371</v>
      </c>
      <c r="B57" s="31"/>
      <c r="C57" s="41" t="s">
        <v>13</v>
      </c>
      <c r="D57" s="67">
        <f>SUM(D62,D69,D77)</f>
        <v>-420</v>
      </c>
      <c r="E57" s="67">
        <f>SUM(E62,E69,E77)</f>
        <v>0</v>
      </c>
      <c r="F57" s="67">
        <f>SUM(D57:E57)</f>
        <v>-420</v>
      </c>
    </row>
    <row r="58" spans="1:6" ht="15">
      <c r="A58" s="38" t="s">
        <v>372</v>
      </c>
      <c r="B58" s="37" t="s">
        <v>72</v>
      </c>
      <c r="C58" s="23" t="s">
        <v>207</v>
      </c>
      <c r="D58" s="68"/>
      <c r="E58" s="68"/>
      <c r="F58" s="68"/>
    </row>
    <row r="59" spans="1:6" ht="14.25">
      <c r="A59" s="27"/>
      <c r="B59" s="31"/>
      <c r="C59" s="41" t="s">
        <v>60</v>
      </c>
      <c r="D59" s="67">
        <f>SUM(D60)</f>
        <v>-104</v>
      </c>
      <c r="E59" s="67">
        <f>SUM(E60)</f>
        <v>0</v>
      </c>
      <c r="F59" s="67">
        <f>SUM(D59:E59)</f>
        <v>-104</v>
      </c>
    </row>
    <row r="60" spans="1:6" ht="15">
      <c r="A60" s="27"/>
      <c r="B60" s="31"/>
      <c r="C60" s="24" t="s">
        <v>62</v>
      </c>
      <c r="D60" s="66">
        <v>-104</v>
      </c>
      <c r="E60" s="66"/>
      <c r="F60" s="66">
        <f>SUM(D60:E60)</f>
        <v>-104</v>
      </c>
    </row>
    <row r="61" spans="1:6" ht="15">
      <c r="A61" s="27"/>
      <c r="B61" s="31"/>
      <c r="C61" s="24"/>
      <c r="D61" s="66"/>
      <c r="E61" s="66"/>
      <c r="F61" s="66"/>
    </row>
    <row r="62" spans="1:6" ht="14.25">
      <c r="A62" s="27"/>
      <c r="B62" s="31"/>
      <c r="C62" s="41" t="s">
        <v>61</v>
      </c>
      <c r="D62" s="67">
        <f>SUM(D63:D63)</f>
        <v>-104</v>
      </c>
      <c r="E62" s="67">
        <f>SUM(E63:E63)</f>
        <v>0</v>
      </c>
      <c r="F62" s="67">
        <f>SUM(D62:E62)</f>
        <v>-104</v>
      </c>
    </row>
    <row r="63" spans="1:6" ht="15">
      <c r="A63" s="27"/>
      <c r="B63" s="31"/>
      <c r="C63" s="24" t="s">
        <v>63</v>
      </c>
      <c r="D63" s="66">
        <v>-104</v>
      </c>
      <c r="E63" s="66"/>
      <c r="F63" s="66">
        <f>SUM(D63:E63)</f>
        <v>-104</v>
      </c>
    </row>
    <row r="64" spans="1:6" ht="15">
      <c r="A64" s="27"/>
      <c r="B64" s="31"/>
      <c r="C64" s="24"/>
      <c r="D64" s="66"/>
      <c r="E64" s="66"/>
      <c r="F64" s="66"/>
    </row>
    <row r="65" spans="1:6" ht="15">
      <c r="A65" s="38" t="s">
        <v>479</v>
      </c>
      <c r="B65" s="37" t="s">
        <v>73</v>
      </c>
      <c r="C65" s="23" t="s">
        <v>74</v>
      </c>
      <c r="D65" s="68"/>
      <c r="E65" s="68"/>
      <c r="F65" s="68"/>
    </row>
    <row r="66" spans="1:6" ht="14.25">
      <c r="A66" s="27"/>
      <c r="B66" s="31"/>
      <c r="C66" s="41" t="s">
        <v>60</v>
      </c>
      <c r="D66" s="67">
        <f>SUM(D67)</f>
        <v>-244</v>
      </c>
      <c r="E66" s="67">
        <f>SUM(E67)</f>
        <v>0</v>
      </c>
      <c r="F66" s="67">
        <f>SUM(D66:E66)</f>
        <v>-244</v>
      </c>
    </row>
    <row r="67" spans="1:6" ht="15">
      <c r="A67" s="27"/>
      <c r="B67" s="31"/>
      <c r="C67" s="24" t="s">
        <v>62</v>
      </c>
      <c r="D67" s="66">
        <v>-244</v>
      </c>
      <c r="E67" s="66"/>
      <c r="F67" s="66">
        <f>SUM(D67:E67)</f>
        <v>-244</v>
      </c>
    </row>
    <row r="68" spans="1:6" ht="15">
      <c r="A68" s="27"/>
      <c r="B68" s="31"/>
      <c r="C68" s="24"/>
      <c r="D68" s="66"/>
      <c r="E68" s="66"/>
      <c r="F68" s="66"/>
    </row>
    <row r="69" spans="1:6" ht="14.25">
      <c r="A69" s="27"/>
      <c r="B69" s="31"/>
      <c r="C69" s="41" t="s">
        <v>61</v>
      </c>
      <c r="D69" s="67">
        <f>SUM(D70:D70)</f>
        <v>-244</v>
      </c>
      <c r="E69" s="67">
        <f>SUM(E70:E70)</f>
        <v>0</v>
      </c>
      <c r="F69" s="67">
        <f>SUM(D69:E69)</f>
        <v>-244</v>
      </c>
    </row>
    <row r="70" spans="1:6" ht="15">
      <c r="A70" s="27"/>
      <c r="B70" s="31"/>
      <c r="C70" s="24" t="s">
        <v>63</v>
      </c>
      <c r="D70" s="66">
        <v>-244</v>
      </c>
      <c r="E70" s="66"/>
      <c r="F70" s="66">
        <f>SUM(D70:E70)</f>
        <v>-244</v>
      </c>
    </row>
    <row r="71" spans="1:6" ht="15">
      <c r="A71" s="27"/>
      <c r="B71" s="31"/>
      <c r="C71" s="24"/>
      <c r="D71" s="66"/>
      <c r="E71" s="66"/>
      <c r="F71" s="66"/>
    </row>
    <row r="72" spans="1:6" ht="15">
      <c r="A72" s="38" t="s">
        <v>480</v>
      </c>
      <c r="B72" s="37" t="s">
        <v>75</v>
      </c>
      <c r="C72" s="23" t="s">
        <v>83</v>
      </c>
      <c r="D72" s="68"/>
      <c r="E72" s="68"/>
      <c r="F72" s="68"/>
    </row>
    <row r="73" spans="1:6" ht="14.25">
      <c r="A73" s="27"/>
      <c r="B73" s="31"/>
      <c r="C73" s="41" t="s">
        <v>60</v>
      </c>
      <c r="D73" s="67">
        <f>SUM(D74)</f>
        <v>-72</v>
      </c>
      <c r="E73" s="67">
        <f>SUM(E74)</f>
        <v>0</v>
      </c>
      <c r="F73" s="67">
        <f>SUM(D73:E73)</f>
        <v>-72</v>
      </c>
    </row>
    <row r="74" spans="1:6" ht="15">
      <c r="A74" s="27"/>
      <c r="B74" s="31"/>
      <c r="C74" s="24" t="s">
        <v>62</v>
      </c>
      <c r="D74" s="66">
        <v>-72</v>
      </c>
      <c r="E74" s="66"/>
      <c r="F74" s="66">
        <f>SUM(D74:E74)</f>
        <v>-72</v>
      </c>
    </row>
    <row r="75" spans="1:6" ht="15">
      <c r="A75" s="27"/>
      <c r="B75" s="31"/>
      <c r="C75" s="24" t="s">
        <v>381</v>
      </c>
      <c r="D75" s="77">
        <v>-72</v>
      </c>
      <c r="E75" s="66"/>
      <c r="F75" s="66">
        <f>SUM(D75:E75)</f>
        <v>-72</v>
      </c>
    </row>
    <row r="76" spans="1:6" ht="15">
      <c r="A76" s="27"/>
      <c r="B76" s="31"/>
      <c r="C76" s="24"/>
      <c r="D76" s="66"/>
      <c r="E76" s="66"/>
      <c r="F76" s="66"/>
    </row>
    <row r="77" spans="1:6" ht="14.25">
      <c r="A77" s="27"/>
      <c r="B77" s="31"/>
      <c r="C77" s="41" t="s">
        <v>61</v>
      </c>
      <c r="D77" s="67">
        <f>SUM(D78:D78)</f>
        <v>-72</v>
      </c>
      <c r="E77" s="67">
        <f>SUM(E78:E78)</f>
        <v>0</v>
      </c>
      <c r="F77" s="67">
        <f>SUM(D77:E77)</f>
        <v>-72</v>
      </c>
    </row>
    <row r="78" spans="1:6" ht="15">
      <c r="A78" s="27"/>
      <c r="B78" s="31"/>
      <c r="C78" s="24" t="s">
        <v>63</v>
      </c>
      <c r="D78" s="66">
        <v>-72</v>
      </c>
      <c r="E78" s="66"/>
      <c r="F78" s="66">
        <f>SUM(D78:E78)</f>
        <v>-72</v>
      </c>
    </row>
    <row r="79" spans="1:6" ht="15">
      <c r="A79" s="27"/>
      <c r="B79" s="31"/>
      <c r="C79" s="24"/>
      <c r="D79" s="66"/>
      <c r="E79" s="66"/>
      <c r="F79" s="66"/>
    </row>
    <row r="80" spans="1:6" ht="14.25">
      <c r="A80" s="21" t="s">
        <v>481</v>
      </c>
      <c r="B80" s="31"/>
      <c r="C80" s="41" t="s">
        <v>14</v>
      </c>
      <c r="D80" s="67">
        <f>SUM(D85)</f>
        <v>-19</v>
      </c>
      <c r="E80" s="67">
        <f>SUM(E85)</f>
        <v>0</v>
      </c>
      <c r="F80" s="67">
        <f>SUM(D80:E80)</f>
        <v>-19</v>
      </c>
    </row>
    <row r="81" spans="1:6" ht="15">
      <c r="A81" s="38" t="s">
        <v>482</v>
      </c>
      <c r="B81" s="37">
        <v>10200</v>
      </c>
      <c r="C81" s="23" t="s">
        <v>461</v>
      </c>
      <c r="D81" s="68"/>
      <c r="E81" s="68"/>
      <c r="F81" s="68"/>
    </row>
    <row r="82" spans="1:6" ht="14.25">
      <c r="A82" s="27"/>
      <c r="B82" s="31"/>
      <c r="C82" s="41" t="s">
        <v>60</v>
      </c>
      <c r="D82" s="67">
        <f>SUM(D83)</f>
        <v>-19</v>
      </c>
      <c r="E82" s="67">
        <f>SUM(E83)</f>
        <v>0</v>
      </c>
      <c r="F82" s="67">
        <f>SUM(D82:E82)</f>
        <v>-19</v>
      </c>
    </row>
    <row r="83" spans="1:6" ht="15">
      <c r="A83" s="27"/>
      <c r="B83" s="31"/>
      <c r="C83" s="24" t="s">
        <v>62</v>
      </c>
      <c r="D83" s="66">
        <v>-19</v>
      </c>
      <c r="E83" s="66"/>
      <c r="F83" s="66">
        <f>SUM(D83:E83)</f>
        <v>-19</v>
      </c>
    </row>
    <row r="84" spans="1:6" ht="15">
      <c r="A84" s="27"/>
      <c r="B84" s="31"/>
      <c r="C84" s="24"/>
      <c r="D84" s="66"/>
      <c r="E84" s="66"/>
      <c r="F84" s="66"/>
    </row>
    <row r="85" spans="1:6" ht="14.25">
      <c r="A85" s="27"/>
      <c r="B85" s="31"/>
      <c r="C85" s="41" t="s">
        <v>61</v>
      </c>
      <c r="D85" s="67">
        <f>SUM(D86:D86)</f>
        <v>-19</v>
      </c>
      <c r="E85" s="67">
        <f>SUM(E86:E86)</f>
        <v>0</v>
      </c>
      <c r="F85" s="67">
        <f>SUM(D85:E85)</f>
        <v>-19</v>
      </c>
    </row>
    <row r="86" spans="1:6" ht="15">
      <c r="A86" s="27"/>
      <c r="B86" s="31"/>
      <c r="C86" s="24" t="s">
        <v>63</v>
      </c>
      <c r="D86" s="66">
        <v>-19</v>
      </c>
      <c r="E86" s="66"/>
      <c r="F86" s="66">
        <f>SUM(D86:E86)</f>
        <v>-19</v>
      </c>
    </row>
    <row r="87" spans="1:6" ht="15">
      <c r="A87" s="27"/>
      <c r="B87" s="31"/>
      <c r="C87" s="24"/>
      <c r="D87" s="66"/>
      <c r="E87" s="66"/>
      <c r="F87" s="66"/>
    </row>
    <row r="88" spans="1:6" ht="28.5">
      <c r="A88" s="21" t="s">
        <v>373</v>
      </c>
      <c r="B88" s="32"/>
      <c r="C88" s="41" t="s">
        <v>141</v>
      </c>
      <c r="D88" s="66"/>
      <c r="E88" s="66"/>
      <c r="F88" s="66"/>
    </row>
    <row r="89" spans="1:6" ht="14.25">
      <c r="A89" s="28"/>
      <c r="B89" s="31"/>
      <c r="C89" s="41" t="s">
        <v>60</v>
      </c>
      <c r="D89" s="67">
        <f>SUM(D95,D103,D133,D111,D119,D126)</f>
        <v>-1300.7</v>
      </c>
      <c r="E89" s="67">
        <f>SUM(E95,E103,E133,E111,E119)</f>
        <v>-50</v>
      </c>
      <c r="F89" s="67">
        <f>SUM(D89:E89)</f>
        <v>-1350.7</v>
      </c>
    </row>
    <row r="90" spans="1:6" ht="14.25">
      <c r="A90" s="28"/>
      <c r="B90" s="31"/>
      <c r="C90" s="41" t="s">
        <v>61</v>
      </c>
      <c r="D90" s="67">
        <f>SUM(D91:D92)</f>
        <v>-1300.7</v>
      </c>
      <c r="E90" s="67">
        <f>SUM(E91:E92)</f>
        <v>-50</v>
      </c>
      <c r="F90" s="67">
        <f>SUM(D90:E90)</f>
        <v>-1350.7</v>
      </c>
    </row>
    <row r="91" spans="1:6" ht="15">
      <c r="A91" s="28"/>
      <c r="B91" s="31"/>
      <c r="C91" s="24" t="s">
        <v>56</v>
      </c>
      <c r="D91" s="66">
        <f>SUM(D99,D108,D138,D115)</f>
        <v>-795.1</v>
      </c>
      <c r="E91" s="66">
        <f>SUM(E99,E108,E138,E115)</f>
        <v>-50</v>
      </c>
      <c r="F91" s="66">
        <f>SUM(D91:E91)</f>
        <v>-845.1</v>
      </c>
    </row>
    <row r="92" spans="1:6" ht="15">
      <c r="A92" s="28"/>
      <c r="B92" s="31"/>
      <c r="C92" s="24" t="s">
        <v>64</v>
      </c>
      <c r="D92" s="66">
        <f>SUM(D123,D130)</f>
        <v>-505.6</v>
      </c>
      <c r="E92" s="66">
        <f>SUM(E123,E130)</f>
        <v>0</v>
      </c>
      <c r="F92" s="66">
        <f>SUM(D92:E92)</f>
        <v>-505.6</v>
      </c>
    </row>
    <row r="93" spans="1:6" ht="14.25">
      <c r="A93" s="21" t="s">
        <v>374</v>
      </c>
      <c r="B93" s="31"/>
      <c r="C93" s="41" t="s">
        <v>7</v>
      </c>
      <c r="D93" s="67">
        <f>SUM(D98)</f>
        <v>-724.7</v>
      </c>
      <c r="E93" s="67">
        <f>SUM(E98)</f>
        <v>0</v>
      </c>
      <c r="F93" s="67">
        <f>SUM(D93:E93)</f>
        <v>-724.7</v>
      </c>
    </row>
    <row r="94" spans="1:6" ht="15">
      <c r="A94" s="38" t="s">
        <v>375</v>
      </c>
      <c r="B94" s="37" t="s">
        <v>68</v>
      </c>
      <c r="C94" s="23" t="s">
        <v>77</v>
      </c>
      <c r="D94" s="68"/>
      <c r="E94" s="68"/>
      <c r="F94" s="68"/>
    </row>
    <row r="95" spans="1:6" ht="14.25">
      <c r="A95" s="27"/>
      <c r="B95" s="31"/>
      <c r="C95" s="41" t="s">
        <v>60</v>
      </c>
      <c r="D95" s="67">
        <f>SUM(D96)</f>
        <v>-724.7</v>
      </c>
      <c r="E95" s="67">
        <f>SUM(E96)</f>
        <v>0</v>
      </c>
      <c r="F95" s="67">
        <f>SUM(D95:E95)</f>
        <v>-724.7</v>
      </c>
    </row>
    <row r="96" spans="1:6" ht="15">
      <c r="A96" s="27"/>
      <c r="B96" s="31"/>
      <c r="C96" s="24" t="s">
        <v>62</v>
      </c>
      <c r="D96" s="66">
        <v>-724.7</v>
      </c>
      <c r="E96" s="66"/>
      <c r="F96" s="66">
        <f>SUM(D96:E96)</f>
        <v>-724.7</v>
      </c>
    </row>
    <row r="97" spans="1:6" ht="15">
      <c r="A97" s="27"/>
      <c r="B97" s="31"/>
      <c r="C97" s="24"/>
      <c r="D97" s="66"/>
      <c r="E97" s="66"/>
      <c r="F97" s="66"/>
    </row>
    <row r="98" spans="1:6" ht="14.25">
      <c r="A98" s="27"/>
      <c r="B98" s="31"/>
      <c r="C98" s="41" t="s">
        <v>61</v>
      </c>
      <c r="D98" s="67">
        <f>SUM(D99:D99)</f>
        <v>-724.7</v>
      </c>
      <c r="E98" s="67">
        <f>SUM(E99:E99)</f>
        <v>0</v>
      </c>
      <c r="F98" s="67">
        <f>SUM(D98:E98)</f>
        <v>-724.7</v>
      </c>
    </row>
    <row r="99" spans="1:6" ht="15">
      <c r="A99" s="27"/>
      <c r="B99" s="31"/>
      <c r="C99" s="24" t="s">
        <v>63</v>
      </c>
      <c r="D99" s="66">
        <v>-724.7</v>
      </c>
      <c r="E99" s="66"/>
      <c r="F99" s="66">
        <f>SUM(D99:E99)</f>
        <v>-724.7</v>
      </c>
    </row>
    <row r="100" spans="1:6" ht="15">
      <c r="A100" s="27"/>
      <c r="B100" s="31"/>
      <c r="C100" s="24"/>
      <c r="D100" s="66"/>
      <c r="E100" s="66"/>
      <c r="F100" s="66"/>
    </row>
    <row r="101" spans="1:6" ht="14.25">
      <c r="A101" s="21" t="s">
        <v>376</v>
      </c>
      <c r="B101" s="32"/>
      <c r="C101" s="41" t="s">
        <v>9</v>
      </c>
      <c r="D101" s="67">
        <f>SUM(D107,D114)</f>
        <v>-57.3</v>
      </c>
      <c r="E101" s="67">
        <f>SUM(E107,E114)</f>
        <v>-50</v>
      </c>
      <c r="F101" s="67">
        <f>SUM(F107,F114)</f>
        <v>-107.3</v>
      </c>
    </row>
    <row r="102" spans="1:6" ht="30">
      <c r="A102" s="38" t="s">
        <v>377</v>
      </c>
      <c r="B102" s="37" t="s">
        <v>142</v>
      </c>
      <c r="C102" s="23" t="s">
        <v>143</v>
      </c>
      <c r="D102" s="68"/>
      <c r="E102" s="68"/>
      <c r="F102" s="68"/>
    </row>
    <row r="103" spans="1:6" ht="14.25">
      <c r="A103" s="27"/>
      <c r="B103" s="31"/>
      <c r="C103" s="41" t="s">
        <v>60</v>
      </c>
      <c r="D103" s="67">
        <f>SUM(D104:D105)</f>
        <v>-40</v>
      </c>
      <c r="E103" s="67">
        <f>SUM(E104:E105)</f>
        <v>-50</v>
      </c>
      <c r="F103" s="67">
        <f>SUM(D103:E103)</f>
        <v>-90</v>
      </c>
    </row>
    <row r="104" spans="1:6" ht="15">
      <c r="A104" s="27"/>
      <c r="B104" s="31"/>
      <c r="C104" s="24" t="s">
        <v>62</v>
      </c>
      <c r="D104" s="66">
        <v>-40</v>
      </c>
      <c r="E104" s="66"/>
      <c r="F104" s="66">
        <f>SUM(D104:E104)</f>
        <v>-40</v>
      </c>
    </row>
    <row r="105" spans="1:6" ht="15">
      <c r="A105" s="27"/>
      <c r="B105" s="31"/>
      <c r="C105" s="24" t="s">
        <v>408</v>
      </c>
      <c r="D105" s="66"/>
      <c r="E105" s="66">
        <v>-50</v>
      </c>
      <c r="F105" s="66">
        <f>SUM(D105:E105)</f>
        <v>-50</v>
      </c>
    </row>
    <row r="106" spans="1:6" ht="15">
      <c r="A106" s="27"/>
      <c r="B106" s="31"/>
      <c r="C106" s="24"/>
      <c r="D106" s="66"/>
      <c r="E106" s="66"/>
      <c r="F106" s="66"/>
    </row>
    <row r="107" spans="1:6" ht="14.25">
      <c r="A107" s="27"/>
      <c r="B107" s="31"/>
      <c r="C107" s="41" t="s">
        <v>61</v>
      </c>
      <c r="D107" s="67">
        <f>SUM(D108:D108)</f>
        <v>-40</v>
      </c>
      <c r="E107" s="67">
        <f>SUM(E108:E108)</f>
        <v>-50</v>
      </c>
      <c r="F107" s="67">
        <f>SUM(D107:E107)</f>
        <v>-90</v>
      </c>
    </row>
    <row r="108" spans="1:6" ht="15">
      <c r="A108" s="27"/>
      <c r="B108" s="31"/>
      <c r="C108" s="24" t="s">
        <v>63</v>
      </c>
      <c r="D108" s="66">
        <v>-40</v>
      </c>
      <c r="E108" s="66">
        <v>-50</v>
      </c>
      <c r="F108" s="66">
        <f>SUM(D108:E108)</f>
        <v>-90</v>
      </c>
    </row>
    <row r="109" spans="1:6" ht="15">
      <c r="A109" s="27"/>
      <c r="B109" s="31"/>
      <c r="C109" s="24"/>
      <c r="D109" s="66"/>
      <c r="E109" s="66"/>
      <c r="F109" s="66"/>
    </row>
    <row r="110" spans="1:6" ht="15">
      <c r="A110" s="38" t="s">
        <v>468</v>
      </c>
      <c r="B110" s="37" t="s">
        <v>136</v>
      </c>
      <c r="C110" s="23" t="s">
        <v>144</v>
      </c>
      <c r="D110" s="68"/>
      <c r="E110" s="68"/>
      <c r="F110" s="68"/>
    </row>
    <row r="111" spans="1:6" ht="14.25">
      <c r="A111" s="27"/>
      <c r="B111" s="31"/>
      <c r="C111" s="41" t="s">
        <v>60</v>
      </c>
      <c r="D111" s="67">
        <f>SUM(D112)</f>
        <v>-17.3</v>
      </c>
      <c r="E111" s="67">
        <f>SUM(E112)</f>
        <v>0</v>
      </c>
      <c r="F111" s="67">
        <f>SUM(D111:E111)</f>
        <v>-17.3</v>
      </c>
    </row>
    <row r="112" spans="1:6" ht="15">
      <c r="A112" s="27"/>
      <c r="B112" s="31"/>
      <c r="C112" s="24" t="s">
        <v>62</v>
      </c>
      <c r="D112" s="66">
        <v>-17.3</v>
      </c>
      <c r="E112" s="66"/>
      <c r="F112" s="66">
        <f>SUM(D112:E112)</f>
        <v>-17.3</v>
      </c>
    </row>
    <row r="113" spans="1:6" ht="15">
      <c r="A113" s="27"/>
      <c r="B113" s="31"/>
      <c r="C113" s="24"/>
      <c r="D113" s="66"/>
      <c r="E113" s="66"/>
      <c r="F113" s="66"/>
    </row>
    <row r="114" spans="1:6" ht="14.25">
      <c r="A114" s="27"/>
      <c r="B114" s="31"/>
      <c r="C114" s="41" t="s">
        <v>61</v>
      </c>
      <c r="D114" s="67">
        <f>SUM(D115:D115)</f>
        <v>-17.3</v>
      </c>
      <c r="E114" s="67">
        <f>SUM(E115:E115)</f>
        <v>0</v>
      </c>
      <c r="F114" s="67">
        <f>SUM(D114:E114)</f>
        <v>-17.3</v>
      </c>
    </row>
    <row r="115" spans="1:6" ht="15">
      <c r="A115" s="27"/>
      <c r="B115" s="31"/>
      <c r="C115" s="24" t="s">
        <v>63</v>
      </c>
      <c r="D115" s="66">
        <v>-17.3</v>
      </c>
      <c r="E115" s="66"/>
      <c r="F115" s="66">
        <f>SUM(D115:E115)</f>
        <v>-17.3</v>
      </c>
    </row>
    <row r="116" spans="1:6" ht="15">
      <c r="A116" s="27"/>
      <c r="B116" s="31"/>
      <c r="C116" s="24"/>
      <c r="D116" s="66"/>
      <c r="E116" s="66"/>
      <c r="F116" s="66"/>
    </row>
    <row r="117" spans="1:6" ht="14.25">
      <c r="A117" s="21" t="s">
        <v>378</v>
      </c>
      <c r="B117" s="32"/>
      <c r="C117" s="41" t="s">
        <v>463</v>
      </c>
      <c r="D117" s="67">
        <f>D122+D129+D137</f>
        <v>-518.7</v>
      </c>
      <c r="E117" s="67">
        <f>SUM(E137)</f>
        <v>0</v>
      </c>
      <c r="F117" s="67">
        <f>SUM(D117:E117)</f>
        <v>-518.7</v>
      </c>
    </row>
    <row r="118" spans="1:6" ht="15">
      <c r="A118" s="38" t="s">
        <v>379</v>
      </c>
      <c r="B118" s="37" t="s">
        <v>91</v>
      </c>
      <c r="C118" s="23" t="s">
        <v>199</v>
      </c>
      <c r="D118" s="68"/>
      <c r="E118" s="68"/>
      <c r="F118" s="68"/>
    </row>
    <row r="119" spans="1:6" ht="14.25">
      <c r="A119" s="27"/>
      <c r="B119" s="31"/>
      <c r="C119" s="41" t="s">
        <v>60</v>
      </c>
      <c r="D119" s="67">
        <f>SUM(D120:D120)</f>
        <v>-150</v>
      </c>
      <c r="E119" s="67">
        <f>SUM(E120:E120)</f>
        <v>0</v>
      </c>
      <c r="F119" s="67">
        <f>SUM(D119:E119)</f>
        <v>-150</v>
      </c>
    </row>
    <row r="120" spans="1:6" ht="15">
      <c r="A120" s="27"/>
      <c r="B120" s="31"/>
      <c r="C120" s="24" t="s">
        <v>62</v>
      </c>
      <c r="D120" s="66">
        <v>-150</v>
      </c>
      <c r="E120" s="66"/>
      <c r="F120" s="66">
        <f>SUM(D120:E120)</f>
        <v>-150</v>
      </c>
    </row>
    <row r="121" spans="1:6" ht="15">
      <c r="A121" s="27"/>
      <c r="B121" s="31"/>
      <c r="C121" s="24"/>
      <c r="D121" s="66"/>
      <c r="E121" s="66"/>
      <c r="F121" s="66"/>
    </row>
    <row r="122" spans="1:6" ht="14.25">
      <c r="A122" s="27"/>
      <c r="B122" s="31"/>
      <c r="C122" s="41" t="s">
        <v>61</v>
      </c>
      <c r="D122" s="67">
        <f>SUM(D123:D123)</f>
        <v>-150</v>
      </c>
      <c r="E122" s="67">
        <f>SUM(E123:E123)</f>
        <v>0</v>
      </c>
      <c r="F122" s="67">
        <f>SUM(D122:E122)</f>
        <v>-150</v>
      </c>
    </row>
    <row r="123" spans="1:6" ht="15">
      <c r="A123" s="27"/>
      <c r="B123" s="31"/>
      <c r="C123" s="24" t="s">
        <v>65</v>
      </c>
      <c r="D123" s="66">
        <v>-150</v>
      </c>
      <c r="E123" s="66"/>
      <c r="F123" s="66">
        <f>SUM(D123:E123)</f>
        <v>-150</v>
      </c>
    </row>
    <row r="124" spans="1:6" ht="14.25">
      <c r="A124" s="21"/>
      <c r="B124" s="32"/>
      <c r="C124" s="41"/>
      <c r="D124" s="67"/>
      <c r="E124" s="67"/>
      <c r="F124" s="67"/>
    </row>
    <row r="125" spans="1:6" ht="15">
      <c r="A125" s="38" t="s">
        <v>484</v>
      </c>
      <c r="B125" s="37" t="s">
        <v>95</v>
      </c>
      <c r="C125" s="23" t="s">
        <v>96</v>
      </c>
      <c r="D125" s="68"/>
      <c r="E125" s="68"/>
      <c r="F125" s="68"/>
    </row>
    <row r="126" spans="1:6" ht="14.25">
      <c r="A126" s="27"/>
      <c r="B126" s="31"/>
      <c r="C126" s="41" t="s">
        <v>60</v>
      </c>
      <c r="D126" s="67">
        <f>SUM(D127:D127)</f>
        <v>-355.6</v>
      </c>
      <c r="E126" s="67">
        <f>SUM(E127:E127)</f>
        <v>0</v>
      </c>
      <c r="F126" s="67">
        <f>SUM(D126:E126)</f>
        <v>-355.6</v>
      </c>
    </row>
    <row r="127" spans="1:6" ht="15">
      <c r="A127" s="27"/>
      <c r="B127" s="31"/>
      <c r="C127" s="24" t="s">
        <v>62</v>
      </c>
      <c r="D127" s="66">
        <v>-355.6</v>
      </c>
      <c r="E127" s="66"/>
      <c r="F127" s="66">
        <f>SUM(D127:E127)</f>
        <v>-355.6</v>
      </c>
    </row>
    <row r="128" spans="1:6" ht="15">
      <c r="A128" s="27"/>
      <c r="B128" s="31"/>
      <c r="C128" s="24"/>
      <c r="D128" s="66"/>
      <c r="E128" s="66"/>
      <c r="F128" s="66"/>
    </row>
    <row r="129" spans="1:6" ht="14.25">
      <c r="A129" s="27"/>
      <c r="B129" s="31"/>
      <c r="C129" s="41" t="s">
        <v>61</v>
      </c>
      <c r="D129" s="67">
        <f>SUM(D130:D130)</f>
        <v>-355.6</v>
      </c>
      <c r="E129" s="67">
        <f>SUM(E130:E130)</f>
        <v>0</v>
      </c>
      <c r="F129" s="67">
        <f>SUM(D129:E129)</f>
        <v>-355.6</v>
      </c>
    </row>
    <row r="130" spans="1:6" ht="15">
      <c r="A130" s="27"/>
      <c r="B130" s="31"/>
      <c r="C130" s="24" t="s">
        <v>65</v>
      </c>
      <c r="D130" s="66">
        <v>-355.6</v>
      </c>
      <c r="E130" s="66"/>
      <c r="F130" s="66">
        <f>SUM(D130:E130)</f>
        <v>-355.6</v>
      </c>
    </row>
    <row r="131" spans="1:6" ht="14.25">
      <c r="A131" s="21"/>
      <c r="B131" s="32"/>
      <c r="C131" s="41"/>
      <c r="D131" s="67"/>
      <c r="E131" s="67"/>
      <c r="F131" s="67"/>
    </row>
    <row r="132" spans="1:6" ht="15">
      <c r="A132" s="38" t="s">
        <v>641</v>
      </c>
      <c r="B132" s="37" t="s">
        <v>145</v>
      </c>
      <c r="C132" s="23" t="s">
        <v>146</v>
      </c>
      <c r="D132" s="68"/>
      <c r="E132" s="68"/>
      <c r="F132" s="68"/>
    </row>
    <row r="133" spans="1:6" ht="14.25">
      <c r="A133" s="27"/>
      <c r="B133" s="31"/>
      <c r="C133" s="41" t="s">
        <v>60</v>
      </c>
      <c r="D133" s="67">
        <f>SUM(D134:D134)</f>
        <v>-13.100000000000001</v>
      </c>
      <c r="E133" s="67">
        <f>SUM(E134:E134)</f>
        <v>0</v>
      </c>
      <c r="F133" s="67">
        <f>SUM(D133:E133)</f>
        <v>-13.100000000000001</v>
      </c>
    </row>
    <row r="134" spans="1:6" ht="15">
      <c r="A134" s="27"/>
      <c r="B134" s="31"/>
      <c r="C134" s="24" t="s">
        <v>62</v>
      </c>
      <c r="D134" s="66">
        <f>-24.1+11</f>
        <v>-13.100000000000001</v>
      </c>
      <c r="E134" s="66"/>
      <c r="F134" s="66">
        <f>SUM(D134:E134)</f>
        <v>-13.100000000000001</v>
      </c>
    </row>
    <row r="135" spans="1:6" ht="15">
      <c r="A135" s="27"/>
      <c r="B135" s="31"/>
      <c r="C135" s="24" t="s">
        <v>381</v>
      </c>
      <c r="D135" s="66">
        <v>11</v>
      </c>
      <c r="E135" s="66"/>
      <c r="F135" s="66">
        <f>SUM(D135:E135)</f>
        <v>11</v>
      </c>
    </row>
    <row r="136" spans="1:6" ht="15">
      <c r="A136" s="27"/>
      <c r="B136" s="31"/>
      <c r="C136" s="24"/>
      <c r="D136" s="66"/>
      <c r="E136" s="66"/>
      <c r="F136" s="66"/>
    </row>
    <row r="137" spans="1:6" ht="14.25">
      <c r="A137" s="27"/>
      <c r="B137" s="31"/>
      <c r="C137" s="41" t="s">
        <v>61</v>
      </c>
      <c r="D137" s="67">
        <f>SUM(D138:D138)</f>
        <v>-13.100000000000001</v>
      </c>
      <c r="E137" s="67">
        <f>SUM(E138:E138)</f>
        <v>0</v>
      </c>
      <c r="F137" s="67">
        <f>SUM(D137:E137)</f>
        <v>-13.100000000000001</v>
      </c>
    </row>
    <row r="138" spans="1:6" ht="15">
      <c r="A138" s="27"/>
      <c r="B138" s="31"/>
      <c r="C138" s="24" t="s">
        <v>63</v>
      </c>
      <c r="D138" s="66">
        <f>-24.1+11</f>
        <v>-13.100000000000001</v>
      </c>
      <c r="E138" s="66"/>
      <c r="F138" s="66">
        <f>SUM(D138:E138)</f>
        <v>-13.100000000000001</v>
      </c>
    </row>
    <row r="139" spans="1:6" ht="15">
      <c r="A139" s="27"/>
      <c r="B139" s="31"/>
      <c r="C139" s="24"/>
      <c r="D139" s="66"/>
      <c r="E139" s="66"/>
      <c r="F139" s="66"/>
    </row>
    <row r="140" spans="1:6" ht="14.25">
      <c r="A140" s="34" t="s">
        <v>187</v>
      </c>
      <c r="B140" s="32"/>
      <c r="C140" s="41" t="s">
        <v>404</v>
      </c>
      <c r="D140" s="67"/>
      <c r="E140" s="67"/>
      <c r="F140" s="67"/>
    </row>
    <row r="141" spans="1:6" ht="14.25">
      <c r="A141" s="33"/>
      <c r="B141" s="32"/>
      <c r="C141" s="41" t="s">
        <v>60</v>
      </c>
      <c r="D141" s="67">
        <f>SUM(D146,D153,D161)</f>
        <v>-1165.1000000000001</v>
      </c>
      <c r="E141" s="67">
        <f>SUM(E146,E153,E161)</f>
        <v>0</v>
      </c>
      <c r="F141" s="67">
        <f>SUM(D141:E141)</f>
        <v>-1165.1000000000001</v>
      </c>
    </row>
    <row r="142" spans="1:6" ht="14.25">
      <c r="A142" s="33"/>
      <c r="B142" s="32"/>
      <c r="C142" s="41" t="s">
        <v>61</v>
      </c>
      <c r="D142" s="67">
        <f>SUM(D143:D143)</f>
        <v>-1165.1000000000001</v>
      </c>
      <c r="E142" s="67">
        <f>SUM(E143:E143)</f>
        <v>0</v>
      </c>
      <c r="F142" s="67">
        <f>SUM(D142:E142)</f>
        <v>-1165.1000000000001</v>
      </c>
    </row>
    <row r="143" spans="1:6" ht="15">
      <c r="A143" s="27"/>
      <c r="B143" s="31"/>
      <c r="C143" s="24" t="s">
        <v>56</v>
      </c>
      <c r="D143" s="66">
        <f>SUM(D150,D157,D165)</f>
        <v>-1165.1000000000001</v>
      </c>
      <c r="E143" s="66">
        <f>SUM(E150,E157,E165)</f>
        <v>0</v>
      </c>
      <c r="F143" s="66">
        <f>SUM(D143:E143)</f>
        <v>-1165.1000000000001</v>
      </c>
    </row>
    <row r="144" spans="1:6" ht="14.25">
      <c r="A144" s="21" t="s">
        <v>251</v>
      </c>
      <c r="B144" s="31"/>
      <c r="C144" s="41" t="s">
        <v>7</v>
      </c>
      <c r="D144" s="67">
        <f>SUM(D149,D156)</f>
        <v>-1149.9</v>
      </c>
      <c r="E144" s="67">
        <f>SUM(E149,E156)</f>
        <v>0</v>
      </c>
      <c r="F144" s="67">
        <f>SUM(D144:E144)</f>
        <v>-1149.9</v>
      </c>
    </row>
    <row r="145" spans="1:6" ht="15">
      <c r="A145" s="38" t="s">
        <v>252</v>
      </c>
      <c r="B145" s="37" t="s">
        <v>68</v>
      </c>
      <c r="C145" s="23" t="s">
        <v>390</v>
      </c>
      <c r="D145" s="68"/>
      <c r="E145" s="68"/>
      <c r="F145" s="68"/>
    </row>
    <row r="146" spans="1:6" ht="14.25">
      <c r="A146" s="27"/>
      <c r="B146" s="31"/>
      <c r="C146" s="41" t="s">
        <v>60</v>
      </c>
      <c r="D146" s="67">
        <f>SUM(D147)</f>
        <v>-398.6</v>
      </c>
      <c r="E146" s="67">
        <f>SUM(E147)</f>
        <v>0</v>
      </c>
      <c r="F146" s="67">
        <f>SUM(D146:E146)</f>
        <v>-398.6</v>
      </c>
    </row>
    <row r="147" spans="1:6" ht="15">
      <c r="A147" s="27"/>
      <c r="B147" s="31"/>
      <c r="C147" s="24" t="s">
        <v>62</v>
      </c>
      <c r="D147" s="66">
        <v>-398.6</v>
      </c>
      <c r="E147" s="66"/>
      <c r="F147" s="66">
        <f>SUM(D147:E147)</f>
        <v>-398.6</v>
      </c>
    </row>
    <row r="148" spans="1:6" ht="15">
      <c r="A148" s="27"/>
      <c r="B148" s="31"/>
      <c r="C148" s="24"/>
      <c r="D148" s="66"/>
      <c r="E148" s="66"/>
      <c r="F148" s="66"/>
    </row>
    <row r="149" spans="1:6" ht="14.25">
      <c r="A149" s="27"/>
      <c r="B149" s="31"/>
      <c r="C149" s="41" t="s">
        <v>61</v>
      </c>
      <c r="D149" s="67">
        <f>SUM(D150:D150)</f>
        <v>-398.6</v>
      </c>
      <c r="E149" s="67">
        <f>SUM(E150:E150)</f>
        <v>0</v>
      </c>
      <c r="F149" s="67">
        <f>SUM(D149:E149)</f>
        <v>-398.6</v>
      </c>
    </row>
    <row r="150" spans="1:6" ht="15">
      <c r="A150" s="27"/>
      <c r="B150" s="31"/>
      <c r="C150" s="24" t="s">
        <v>63</v>
      </c>
      <c r="D150" s="66">
        <v>-398.6</v>
      </c>
      <c r="E150" s="66"/>
      <c r="F150" s="66">
        <f>SUM(D150:E150)</f>
        <v>-398.6</v>
      </c>
    </row>
    <row r="151" spans="1:6" ht="15">
      <c r="A151" s="27"/>
      <c r="B151" s="31"/>
      <c r="C151" s="24"/>
      <c r="D151" s="66"/>
      <c r="E151" s="66"/>
      <c r="F151" s="66"/>
    </row>
    <row r="152" spans="1:6" ht="15">
      <c r="A152" s="39" t="s">
        <v>405</v>
      </c>
      <c r="B152" s="37" t="s">
        <v>69</v>
      </c>
      <c r="C152" s="23" t="s">
        <v>70</v>
      </c>
      <c r="D152" s="68"/>
      <c r="E152" s="68"/>
      <c r="F152" s="68"/>
    </row>
    <row r="153" spans="1:6" ht="14.25">
      <c r="A153" s="27"/>
      <c r="B153" s="31"/>
      <c r="C153" s="41" t="s">
        <v>60</v>
      </c>
      <c r="D153" s="67">
        <f>SUM(D154)</f>
        <v>-751.3</v>
      </c>
      <c r="E153" s="67">
        <f>SUM(E154)</f>
        <v>0</v>
      </c>
      <c r="F153" s="67">
        <f>SUM(D153:E153)</f>
        <v>-751.3</v>
      </c>
    </row>
    <row r="154" spans="1:6" ht="15">
      <c r="A154" s="27"/>
      <c r="B154" s="31"/>
      <c r="C154" s="24" t="s">
        <v>62</v>
      </c>
      <c r="D154" s="66">
        <v>-751.3</v>
      </c>
      <c r="E154" s="66"/>
      <c r="F154" s="66">
        <f>SUM(D154:E154)</f>
        <v>-751.3</v>
      </c>
    </row>
    <row r="155" spans="1:6" ht="15">
      <c r="A155" s="27"/>
      <c r="B155" s="31"/>
      <c r="C155" s="24"/>
      <c r="D155" s="66"/>
      <c r="E155" s="66"/>
      <c r="F155" s="66"/>
    </row>
    <row r="156" spans="1:6" ht="14.25">
      <c r="A156" s="27"/>
      <c r="B156" s="31"/>
      <c r="C156" s="41" t="s">
        <v>61</v>
      </c>
      <c r="D156" s="67">
        <f>SUM(D157:D157)</f>
        <v>-751.3</v>
      </c>
      <c r="E156" s="67">
        <f>SUM(E157:E157)</f>
        <v>0</v>
      </c>
      <c r="F156" s="67">
        <f>SUM(D156:E156)</f>
        <v>-751.3</v>
      </c>
    </row>
    <row r="157" spans="1:6" ht="15">
      <c r="A157" s="27"/>
      <c r="B157" s="31"/>
      <c r="C157" s="24" t="s">
        <v>63</v>
      </c>
      <c r="D157" s="66">
        <v>-751.3</v>
      </c>
      <c r="E157" s="66"/>
      <c r="F157" s="66">
        <f>SUM(D157:E157)</f>
        <v>-751.3</v>
      </c>
    </row>
    <row r="158" spans="1:6" ht="15">
      <c r="A158" s="27"/>
      <c r="B158" s="31"/>
      <c r="C158" s="24"/>
      <c r="D158" s="66"/>
      <c r="E158" s="66"/>
      <c r="F158" s="66"/>
    </row>
    <row r="159" spans="1:6" ht="14.25">
      <c r="A159" s="28" t="s">
        <v>485</v>
      </c>
      <c r="B159" s="31"/>
      <c r="C159" s="41" t="s">
        <v>9</v>
      </c>
      <c r="D159" s="67">
        <f>SUM(D164)</f>
        <v>-15.2</v>
      </c>
      <c r="E159" s="67"/>
      <c r="F159" s="67">
        <f>SUM(D159:E159)</f>
        <v>-15.2</v>
      </c>
    </row>
    <row r="160" spans="1:6" ht="15">
      <c r="A160" s="28" t="s">
        <v>486</v>
      </c>
      <c r="B160" s="37" t="s">
        <v>158</v>
      </c>
      <c r="C160" s="23" t="s">
        <v>159</v>
      </c>
      <c r="D160" s="68"/>
      <c r="E160" s="68"/>
      <c r="F160" s="68"/>
    </row>
    <row r="161" spans="1:6" ht="14.25">
      <c r="A161" s="27"/>
      <c r="B161" s="31"/>
      <c r="C161" s="41" t="s">
        <v>60</v>
      </c>
      <c r="D161" s="67">
        <f>SUM(D162)</f>
        <v>-15.2</v>
      </c>
      <c r="E161" s="67">
        <f>SUM(E162)</f>
        <v>0</v>
      </c>
      <c r="F161" s="67">
        <f>SUM(D161:E161)</f>
        <v>-15.2</v>
      </c>
    </row>
    <row r="162" spans="1:6" ht="15">
      <c r="A162" s="27"/>
      <c r="B162" s="31"/>
      <c r="C162" s="24" t="s">
        <v>62</v>
      </c>
      <c r="D162" s="66">
        <v>-15.2</v>
      </c>
      <c r="E162" s="66"/>
      <c r="F162" s="66">
        <f>SUM(D162:E162)</f>
        <v>-15.2</v>
      </c>
    </row>
    <row r="163" spans="1:6" ht="15">
      <c r="A163" s="27"/>
      <c r="B163" s="31"/>
      <c r="C163" s="24"/>
      <c r="D163" s="66"/>
      <c r="E163" s="66"/>
      <c r="F163" s="66"/>
    </row>
    <row r="164" spans="1:6" ht="14.25">
      <c r="A164" s="27"/>
      <c r="B164" s="31"/>
      <c r="C164" s="41" t="s">
        <v>61</v>
      </c>
      <c r="D164" s="67">
        <f>SUM(D165:D165)</f>
        <v>-15.2</v>
      </c>
      <c r="E164" s="67">
        <f>SUM(E165:E165)</f>
        <v>0</v>
      </c>
      <c r="F164" s="67">
        <f>SUM(D164:E164)</f>
        <v>-15.2</v>
      </c>
    </row>
    <row r="165" spans="1:6" ht="15">
      <c r="A165" s="27"/>
      <c r="B165" s="31"/>
      <c r="C165" s="24" t="s">
        <v>63</v>
      </c>
      <c r="D165" s="66">
        <v>-15.2</v>
      </c>
      <c r="E165" s="66"/>
      <c r="F165" s="66">
        <f>SUM(D165:E165)</f>
        <v>-15.2</v>
      </c>
    </row>
    <row r="166" spans="1:6" ht="15">
      <c r="A166" s="27"/>
      <c r="B166" s="31"/>
      <c r="C166" s="24"/>
      <c r="D166" s="66"/>
      <c r="E166" s="66"/>
      <c r="F166" s="66"/>
    </row>
    <row r="167" spans="1:6" ht="14.25">
      <c r="A167" s="21" t="s">
        <v>188</v>
      </c>
      <c r="B167" s="32"/>
      <c r="C167" s="41" t="s">
        <v>153</v>
      </c>
      <c r="D167" s="66"/>
      <c r="E167" s="66"/>
      <c r="F167" s="66"/>
    </row>
    <row r="168" spans="1:6" ht="14.25">
      <c r="A168" s="28"/>
      <c r="B168" s="31"/>
      <c r="C168" s="41" t="s">
        <v>60</v>
      </c>
      <c r="D168" s="67">
        <f>SUM(D173,D181,D189)</f>
        <v>-466</v>
      </c>
      <c r="E168" s="67">
        <f>SUM(E173,E181,E189)</f>
        <v>0</v>
      </c>
      <c r="F168" s="67">
        <f>SUM(D168:E168)</f>
        <v>-466</v>
      </c>
    </row>
    <row r="169" spans="1:6" ht="14.25">
      <c r="A169" s="28"/>
      <c r="B169" s="31"/>
      <c r="C169" s="41" t="s">
        <v>61</v>
      </c>
      <c r="D169" s="67">
        <f>SUM(D170:D170)</f>
        <v>-466</v>
      </c>
      <c r="E169" s="67">
        <f>SUM(E170:E170)</f>
        <v>0</v>
      </c>
      <c r="F169" s="67">
        <f>SUM(D169:E169)</f>
        <v>-466</v>
      </c>
    </row>
    <row r="170" spans="1:6" ht="15">
      <c r="A170" s="28"/>
      <c r="B170" s="31"/>
      <c r="C170" s="24" t="s">
        <v>56</v>
      </c>
      <c r="D170" s="66">
        <f>SUM(D177,D185,D193)</f>
        <v>-466</v>
      </c>
      <c r="E170" s="66">
        <f>SUM(E177,E185,E193)</f>
        <v>0</v>
      </c>
      <c r="F170" s="67">
        <f>SUM(D170:E170)</f>
        <v>-466</v>
      </c>
    </row>
    <row r="171" spans="1:6" ht="14.25">
      <c r="A171" s="21" t="s">
        <v>254</v>
      </c>
      <c r="B171" s="31"/>
      <c r="C171" s="41" t="s">
        <v>7</v>
      </c>
      <c r="D171" s="67">
        <f>SUM(D176)</f>
        <v>-156</v>
      </c>
      <c r="E171" s="67">
        <f>SUM(E176)</f>
        <v>0</v>
      </c>
      <c r="F171" s="67">
        <f>SUM(D171:E171)</f>
        <v>-156</v>
      </c>
    </row>
    <row r="172" spans="1:6" ht="15">
      <c r="A172" s="38" t="s">
        <v>255</v>
      </c>
      <c r="B172" s="37" t="s">
        <v>68</v>
      </c>
      <c r="C172" s="23" t="s">
        <v>77</v>
      </c>
      <c r="D172" s="68"/>
      <c r="E172" s="68"/>
      <c r="F172" s="68"/>
    </row>
    <row r="173" spans="1:6" ht="14.25">
      <c r="A173" s="27"/>
      <c r="B173" s="31"/>
      <c r="C173" s="41" t="s">
        <v>60</v>
      </c>
      <c r="D173" s="67">
        <f>SUM(D174)</f>
        <v>-156</v>
      </c>
      <c r="E173" s="67">
        <f>SUM(E174)</f>
        <v>0</v>
      </c>
      <c r="F173" s="67">
        <f>SUM(D173:E173)</f>
        <v>-156</v>
      </c>
    </row>
    <row r="174" spans="1:6" ht="15">
      <c r="A174" s="27"/>
      <c r="B174" s="31"/>
      <c r="C174" s="24" t="s">
        <v>62</v>
      </c>
      <c r="D174" s="66">
        <v>-156</v>
      </c>
      <c r="E174" s="66"/>
      <c r="F174" s="66">
        <f>SUM(D174:E174)</f>
        <v>-156</v>
      </c>
    </row>
    <row r="175" spans="1:6" ht="15">
      <c r="A175" s="27"/>
      <c r="B175" s="31"/>
      <c r="C175" s="24"/>
      <c r="D175" s="66"/>
      <c r="E175" s="66"/>
      <c r="F175" s="66"/>
    </row>
    <row r="176" spans="1:6" ht="14.25">
      <c r="A176" s="27"/>
      <c r="B176" s="31"/>
      <c r="C176" s="41" t="s">
        <v>61</v>
      </c>
      <c r="D176" s="67">
        <f>SUM(D177:D177)</f>
        <v>-156</v>
      </c>
      <c r="E176" s="67">
        <f>SUM(E177:E177)</f>
        <v>0</v>
      </c>
      <c r="F176" s="67">
        <f>SUM(D176:E176)</f>
        <v>-156</v>
      </c>
    </row>
    <row r="177" spans="1:6" ht="15">
      <c r="A177" s="27"/>
      <c r="B177" s="31"/>
      <c r="C177" s="24" t="s">
        <v>63</v>
      </c>
      <c r="D177" s="66">
        <v>-156</v>
      </c>
      <c r="E177" s="66"/>
      <c r="F177" s="66">
        <f>SUM(D177:E177)</f>
        <v>-156</v>
      </c>
    </row>
    <row r="178" spans="1:6" ht="15">
      <c r="A178" s="27"/>
      <c r="B178" s="31"/>
      <c r="C178" s="24"/>
      <c r="D178" s="66"/>
      <c r="E178" s="66"/>
      <c r="F178" s="66"/>
    </row>
    <row r="179" spans="1:6" ht="14.25">
      <c r="A179" s="21" t="s">
        <v>256</v>
      </c>
      <c r="B179" s="32"/>
      <c r="C179" s="41" t="s">
        <v>9</v>
      </c>
      <c r="D179" s="67">
        <f>SUM(D184)</f>
        <v>-285</v>
      </c>
      <c r="E179" s="67">
        <f>SUM(E184)</f>
        <v>0</v>
      </c>
      <c r="F179" s="67">
        <f>SUM(D179:E179)</f>
        <v>-285</v>
      </c>
    </row>
    <row r="180" spans="1:6" ht="15">
      <c r="A180" s="38" t="s">
        <v>257</v>
      </c>
      <c r="B180" s="37" t="s">
        <v>142</v>
      </c>
      <c r="C180" s="23" t="s">
        <v>154</v>
      </c>
      <c r="D180" s="68"/>
      <c r="E180" s="68"/>
      <c r="F180" s="68"/>
    </row>
    <row r="181" spans="1:6" ht="14.25">
      <c r="A181" s="27"/>
      <c r="B181" s="31"/>
      <c r="C181" s="41" t="s">
        <v>60</v>
      </c>
      <c r="D181" s="67">
        <f>SUM(D182:D182)</f>
        <v>-285</v>
      </c>
      <c r="E181" s="67">
        <f>SUM(E182:E182)</f>
        <v>0</v>
      </c>
      <c r="F181" s="67">
        <f>SUM(D181:E181)</f>
        <v>-285</v>
      </c>
    </row>
    <row r="182" spans="1:6" ht="15">
      <c r="A182" s="27"/>
      <c r="B182" s="31"/>
      <c r="C182" s="24" t="s">
        <v>62</v>
      </c>
      <c r="D182" s="66">
        <v>-285</v>
      </c>
      <c r="E182" s="66"/>
      <c r="F182" s="66">
        <f>SUM(D182:E182)</f>
        <v>-285</v>
      </c>
    </row>
    <row r="183" spans="1:6" ht="15">
      <c r="A183" s="27"/>
      <c r="B183" s="31"/>
      <c r="C183" s="24"/>
      <c r="D183" s="66"/>
      <c r="E183" s="66"/>
      <c r="F183" s="66"/>
    </row>
    <row r="184" spans="1:6" ht="14.25">
      <c r="A184" s="27"/>
      <c r="B184" s="31"/>
      <c r="C184" s="41" t="s">
        <v>61</v>
      </c>
      <c r="D184" s="67">
        <f>SUM(D185:D185)</f>
        <v>-285</v>
      </c>
      <c r="E184" s="67">
        <f>SUM(E185:E185)</f>
        <v>0</v>
      </c>
      <c r="F184" s="67">
        <f>SUM(D184:E184)</f>
        <v>-285</v>
      </c>
    </row>
    <row r="185" spans="1:6" ht="15">
      <c r="A185" s="27"/>
      <c r="B185" s="31"/>
      <c r="C185" s="24" t="s">
        <v>63</v>
      </c>
      <c r="D185" s="66">
        <f>-285</f>
        <v>-285</v>
      </c>
      <c r="E185" s="66"/>
      <c r="F185" s="66">
        <f>SUM(D185:E185)</f>
        <v>-285</v>
      </c>
    </row>
    <row r="186" spans="1:6" ht="15">
      <c r="A186" s="27"/>
      <c r="B186" s="31"/>
      <c r="C186" s="24"/>
      <c r="D186" s="66"/>
      <c r="E186" s="66"/>
      <c r="F186" s="66"/>
    </row>
    <row r="187" spans="1:6" ht="14.25">
      <c r="A187" s="21" t="s">
        <v>406</v>
      </c>
      <c r="B187" s="32"/>
      <c r="C187" s="41" t="s">
        <v>463</v>
      </c>
      <c r="D187" s="67">
        <f>SUM(D192)</f>
        <v>-25</v>
      </c>
      <c r="E187" s="67">
        <f>SUM(E192)</f>
        <v>0</v>
      </c>
      <c r="F187" s="67">
        <f>SUM(D187:E187)</f>
        <v>-25</v>
      </c>
    </row>
    <row r="188" spans="1:6" ht="15">
      <c r="A188" s="38" t="s">
        <v>407</v>
      </c>
      <c r="B188" s="37" t="s">
        <v>103</v>
      </c>
      <c r="C188" s="23" t="s">
        <v>155</v>
      </c>
      <c r="D188" s="68"/>
      <c r="E188" s="68"/>
      <c r="F188" s="68"/>
    </row>
    <row r="189" spans="1:6" ht="14.25">
      <c r="A189" s="27"/>
      <c r="B189" s="31"/>
      <c r="C189" s="41" t="s">
        <v>60</v>
      </c>
      <c r="D189" s="67">
        <f>SUM(D190:D190)</f>
        <v>-25</v>
      </c>
      <c r="E189" s="67">
        <f>SUM(E190:E190)</f>
        <v>0</v>
      </c>
      <c r="F189" s="67">
        <f>SUM(D189:E189)</f>
        <v>-25</v>
      </c>
    </row>
    <row r="190" spans="1:6" ht="15">
      <c r="A190" s="27"/>
      <c r="B190" s="31"/>
      <c r="C190" s="24" t="s">
        <v>62</v>
      </c>
      <c r="D190" s="66">
        <v>-25</v>
      </c>
      <c r="E190" s="66"/>
      <c r="F190" s="66">
        <f>SUM(D190:E190)</f>
        <v>-25</v>
      </c>
    </row>
    <row r="191" spans="1:6" ht="15">
      <c r="A191" s="27"/>
      <c r="B191" s="31"/>
      <c r="C191" s="24"/>
      <c r="D191" s="66"/>
      <c r="E191" s="66"/>
      <c r="F191" s="66"/>
    </row>
    <row r="192" spans="1:6" ht="14.25">
      <c r="A192" s="27"/>
      <c r="B192" s="31"/>
      <c r="C192" s="41" t="s">
        <v>61</v>
      </c>
      <c r="D192" s="67">
        <f>SUM(D193:D193)</f>
        <v>-25</v>
      </c>
      <c r="E192" s="67">
        <f>SUM(E193:E193)</f>
        <v>0</v>
      </c>
      <c r="F192" s="67">
        <f>SUM(D192:E192)</f>
        <v>-25</v>
      </c>
    </row>
    <row r="193" spans="1:6" ht="15">
      <c r="A193" s="27"/>
      <c r="B193" s="31"/>
      <c r="C193" s="24" t="s">
        <v>63</v>
      </c>
      <c r="D193" s="66">
        <v>-25</v>
      </c>
      <c r="E193" s="66"/>
      <c r="F193" s="66">
        <f>SUM(D193:E193)</f>
        <v>-25</v>
      </c>
    </row>
    <row r="194" spans="1:6" ht="15">
      <c r="A194" s="27"/>
      <c r="B194" s="31"/>
      <c r="C194" s="24"/>
      <c r="D194" s="66"/>
      <c r="E194" s="66"/>
      <c r="F194" s="66"/>
    </row>
    <row r="195" spans="1:6" ht="14.25">
      <c r="A195" s="21" t="s">
        <v>189</v>
      </c>
      <c r="B195" s="32"/>
      <c r="C195" s="41" t="s">
        <v>87</v>
      </c>
      <c r="D195" s="66"/>
      <c r="E195" s="66"/>
      <c r="F195" s="66"/>
    </row>
    <row r="196" spans="1:6" ht="14.25">
      <c r="A196" s="28"/>
      <c r="B196" s="31"/>
      <c r="C196" s="41" t="s">
        <v>60</v>
      </c>
      <c r="D196" s="67">
        <f>SUM(D202,D210,D222,D230,D239,D247,D255,D263)</f>
        <v>-49054.99999999999</v>
      </c>
      <c r="E196" s="67">
        <f>SUM(E202,E210,E222,E230,E239,E247,E255,E263)</f>
        <v>-2522</v>
      </c>
      <c r="F196" s="67">
        <f>SUM(D196:E196)</f>
        <v>-51576.99999999999</v>
      </c>
    </row>
    <row r="197" spans="1:6" ht="14.25">
      <c r="A197" s="28"/>
      <c r="B197" s="31"/>
      <c r="C197" s="41" t="s">
        <v>61</v>
      </c>
      <c r="D197" s="67">
        <f>SUM(D198:D199)</f>
        <v>-49055</v>
      </c>
      <c r="E197" s="67">
        <f>SUM(E198:E199)</f>
        <v>-2522</v>
      </c>
      <c r="F197" s="67">
        <f>SUM(D197:E197)</f>
        <v>-51577</v>
      </c>
    </row>
    <row r="198" spans="1:6" ht="15">
      <c r="A198" s="28"/>
      <c r="B198" s="31"/>
      <c r="C198" s="24" t="s">
        <v>56</v>
      </c>
      <c r="D198" s="66">
        <f>SUM(D206,D218,D227,D235,D244,D252,D260)</f>
        <v>-36340</v>
      </c>
      <c r="E198" s="66">
        <f>SUM(E206,E218,E227,E235,E244,E252,E260)</f>
        <v>-2522</v>
      </c>
      <c r="F198" s="66">
        <f>SUM(D198:E198)</f>
        <v>-38862</v>
      </c>
    </row>
    <row r="199" spans="1:6" ht="15">
      <c r="A199" s="28"/>
      <c r="B199" s="31"/>
      <c r="C199" s="24" t="s">
        <v>64</v>
      </c>
      <c r="D199" s="66">
        <f>SUM(D219,D236,D267)</f>
        <v>-12715</v>
      </c>
      <c r="E199" s="66">
        <f>SUM(E219,E236,E267)</f>
        <v>0</v>
      </c>
      <c r="F199" s="66">
        <f>SUM(D199:E199)</f>
        <v>-12715</v>
      </c>
    </row>
    <row r="200" spans="1:6" ht="14.25">
      <c r="A200" s="21" t="s">
        <v>259</v>
      </c>
      <c r="B200" s="31"/>
      <c r="C200" s="41" t="s">
        <v>7</v>
      </c>
      <c r="D200" s="67">
        <f>SUM(D205)</f>
        <v>-2101.7</v>
      </c>
      <c r="E200" s="67">
        <f>SUM(E205)</f>
        <v>0</v>
      </c>
      <c r="F200" s="67">
        <f>SUM(D200:E200)</f>
        <v>-2101.7</v>
      </c>
    </row>
    <row r="201" spans="1:6" ht="15">
      <c r="A201" s="38" t="s">
        <v>260</v>
      </c>
      <c r="B201" s="37" t="s">
        <v>68</v>
      </c>
      <c r="C201" s="23" t="s">
        <v>77</v>
      </c>
      <c r="D201" s="68"/>
      <c r="E201" s="68"/>
      <c r="F201" s="68"/>
    </row>
    <row r="202" spans="1:6" ht="14.25">
      <c r="A202" s="27"/>
      <c r="B202" s="31"/>
      <c r="C202" s="41" t="s">
        <v>60</v>
      </c>
      <c r="D202" s="67">
        <f>SUM(D203:D203)</f>
        <v>-2101.7</v>
      </c>
      <c r="E202" s="67">
        <f>SUM(E203:E203)</f>
        <v>0</v>
      </c>
      <c r="F202" s="67">
        <f>SUM(D202:E202)</f>
        <v>-2101.7</v>
      </c>
    </row>
    <row r="203" spans="1:6" ht="15">
      <c r="A203" s="27"/>
      <c r="B203" s="31"/>
      <c r="C203" s="24" t="s">
        <v>62</v>
      </c>
      <c r="D203" s="66">
        <f>-1690.7-411</f>
        <v>-2101.7</v>
      </c>
      <c r="E203" s="66"/>
      <c r="F203" s="66">
        <f>SUM(D203:E203)</f>
        <v>-2101.7</v>
      </c>
    </row>
    <row r="204" spans="1:6" ht="15">
      <c r="A204" s="27"/>
      <c r="B204" s="31"/>
      <c r="C204" s="24"/>
      <c r="D204" s="66"/>
      <c r="E204" s="66"/>
      <c r="F204" s="66"/>
    </row>
    <row r="205" spans="1:6" ht="14.25">
      <c r="A205" s="27"/>
      <c r="B205" s="31"/>
      <c r="C205" s="41" t="s">
        <v>61</v>
      </c>
      <c r="D205" s="67">
        <f>SUM(D206:D206)</f>
        <v>-2101.7</v>
      </c>
      <c r="E205" s="67">
        <f>SUM(E206:E206)</f>
        <v>0</v>
      </c>
      <c r="F205" s="67">
        <f>SUM(D205:E205)</f>
        <v>-2101.7</v>
      </c>
    </row>
    <row r="206" spans="1:6" ht="15">
      <c r="A206" s="27"/>
      <c r="B206" s="31"/>
      <c r="C206" s="24" t="s">
        <v>63</v>
      </c>
      <c r="D206" s="66">
        <f>-1690.7-411</f>
        <v>-2101.7</v>
      </c>
      <c r="E206" s="66"/>
      <c r="F206" s="66">
        <f>SUM(D206:E206)</f>
        <v>-2101.7</v>
      </c>
    </row>
    <row r="207" spans="1:6" ht="15">
      <c r="A207" s="27"/>
      <c r="B207" s="31"/>
      <c r="C207" s="24"/>
      <c r="D207" s="66"/>
      <c r="E207" s="66"/>
      <c r="F207" s="66"/>
    </row>
    <row r="208" spans="1:6" ht="14.25">
      <c r="A208" s="21" t="s">
        <v>261</v>
      </c>
      <c r="B208" s="32"/>
      <c r="C208" s="41" t="s">
        <v>13</v>
      </c>
      <c r="D208" s="67">
        <f>SUM(D217,D226,D234,D243,D251,D259,D266)</f>
        <v>-46953.299999999996</v>
      </c>
      <c r="E208" s="67">
        <f>SUM(E217,E226,E234,E243,E251,E259,E266)</f>
        <v>-2522</v>
      </c>
      <c r="F208" s="67">
        <f>SUM(D208:E208)</f>
        <v>-49475.299999999996</v>
      </c>
    </row>
    <row r="209" spans="1:6" ht="15">
      <c r="A209" s="38" t="s">
        <v>262</v>
      </c>
      <c r="B209" s="37" t="s">
        <v>72</v>
      </c>
      <c r="C209" s="23" t="s">
        <v>207</v>
      </c>
      <c r="D209" s="68"/>
      <c r="E209" s="68"/>
      <c r="F209" s="68"/>
    </row>
    <row r="210" spans="1:6" ht="14.25">
      <c r="A210" s="27"/>
      <c r="B210" s="31"/>
      <c r="C210" s="41" t="s">
        <v>60</v>
      </c>
      <c r="D210" s="67">
        <f>SUM(D211,D215:D215)</f>
        <v>-20687</v>
      </c>
      <c r="E210" s="67">
        <f>SUM(E211,E215:E215)</f>
        <v>-2522</v>
      </c>
      <c r="F210" s="67">
        <f aca="true" t="shared" si="0" ref="F210:F215">SUM(D210:E210)</f>
        <v>-23209</v>
      </c>
    </row>
    <row r="211" spans="1:6" ht="15">
      <c r="A211" s="27"/>
      <c r="B211" s="31"/>
      <c r="C211" s="24" t="s">
        <v>62</v>
      </c>
      <c r="D211" s="66">
        <f>-7010+203-5975-5975-2935+1000+5</f>
        <v>-20687</v>
      </c>
      <c r="E211" s="66"/>
      <c r="F211" s="66">
        <f t="shared" si="0"/>
        <v>-20687</v>
      </c>
    </row>
    <row r="212" spans="1:6" ht="15">
      <c r="A212" s="27"/>
      <c r="B212" s="31"/>
      <c r="C212" s="24" t="s">
        <v>606</v>
      </c>
      <c r="D212" s="66">
        <v>203</v>
      </c>
      <c r="E212" s="66"/>
      <c r="F212" s="66">
        <f t="shared" si="0"/>
        <v>203</v>
      </c>
    </row>
    <row r="213" spans="1:6" ht="15">
      <c r="A213" s="27"/>
      <c r="B213" s="31"/>
      <c r="C213" s="24" t="s">
        <v>607</v>
      </c>
      <c r="D213" s="66">
        <v>-5975</v>
      </c>
      <c r="E213" s="66"/>
      <c r="F213" s="66">
        <f t="shared" si="0"/>
        <v>-5975</v>
      </c>
    </row>
    <row r="214" spans="1:6" ht="15">
      <c r="A214" s="27"/>
      <c r="B214" s="31"/>
      <c r="C214" s="24" t="s">
        <v>608</v>
      </c>
      <c r="D214" s="66">
        <v>-5975</v>
      </c>
      <c r="E214" s="66"/>
      <c r="F214" s="66">
        <f t="shared" si="0"/>
        <v>-5975</v>
      </c>
    </row>
    <row r="215" spans="1:6" ht="15">
      <c r="A215" s="27"/>
      <c r="B215" s="31"/>
      <c r="C215" s="24" t="s">
        <v>198</v>
      </c>
      <c r="D215" s="66"/>
      <c r="E215" s="66">
        <v>-2522</v>
      </c>
      <c r="F215" s="66">
        <f t="shared" si="0"/>
        <v>-2522</v>
      </c>
    </row>
    <row r="216" spans="1:6" ht="15">
      <c r="A216" s="27"/>
      <c r="B216" s="31"/>
      <c r="C216" s="24"/>
      <c r="D216" s="66"/>
      <c r="E216" s="66"/>
      <c r="F216" s="66"/>
    </row>
    <row r="217" spans="1:6" ht="14.25">
      <c r="A217" s="27"/>
      <c r="B217" s="31"/>
      <c r="C217" s="41" t="s">
        <v>61</v>
      </c>
      <c r="D217" s="67">
        <f>SUM(D218:D219)</f>
        <v>-20687</v>
      </c>
      <c r="E217" s="67">
        <f>SUM(E218:E219)</f>
        <v>-2522</v>
      </c>
      <c r="F217" s="67">
        <f>SUM(D217:E217)</f>
        <v>-23209</v>
      </c>
    </row>
    <row r="218" spans="1:6" ht="15">
      <c r="A218" s="27"/>
      <c r="B218" s="31"/>
      <c r="C218" s="24" t="s">
        <v>63</v>
      </c>
      <c r="D218" s="66">
        <f>-5772-7010+1000</f>
        <v>-11782</v>
      </c>
      <c r="E218" s="66">
        <v>-2522</v>
      </c>
      <c r="F218" s="66">
        <f>SUM(D218:E218)</f>
        <v>-14304</v>
      </c>
    </row>
    <row r="219" spans="1:6" ht="15">
      <c r="A219" s="27"/>
      <c r="B219" s="31"/>
      <c r="C219" s="24" t="s">
        <v>65</v>
      </c>
      <c r="D219" s="66">
        <v>-8905</v>
      </c>
      <c r="E219" s="66"/>
      <c r="F219" s="66">
        <f>SUM(D219:E219)</f>
        <v>-8905</v>
      </c>
    </row>
    <row r="220" spans="1:6" ht="15">
      <c r="A220" s="27"/>
      <c r="B220" s="31"/>
      <c r="C220" s="24"/>
      <c r="D220" s="66"/>
      <c r="E220" s="66"/>
      <c r="F220" s="66"/>
    </row>
    <row r="221" spans="1:6" ht="15">
      <c r="A221" s="39" t="s">
        <v>459</v>
      </c>
      <c r="B221" s="37" t="s">
        <v>80</v>
      </c>
      <c r="C221" s="23" t="s">
        <v>380</v>
      </c>
      <c r="D221" s="68"/>
      <c r="E221" s="68"/>
      <c r="F221" s="68"/>
    </row>
    <row r="222" spans="1:6" ht="14.25">
      <c r="A222" s="27"/>
      <c r="B222" s="31"/>
      <c r="C222" s="41" t="s">
        <v>60</v>
      </c>
      <c r="D222" s="67">
        <f>SUM(D223)</f>
        <v>-1970.6000000000001</v>
      </c>
      <c r="E222" s="67">
        <f>SUM(E223)</f>
        <v>0</v>
      </c>
      <c r="F222" s="67">
        <f>SUM(D222:E222)</f>
        <v>-1970.6000000000001</v>
      </c>
    </row>
    <row r="223" spans="1:6" ht="15">
      <c r="A223" s="27"/>
      <c r="B223" s="31"/>
      <c r="C223" s="24" t="s">
        <v>62</v>
      </c>
      <c r="D223" s="66">
        <f>-2014.4+115-71.2</f>
        <v>-1970.6000000000001</v>
      </c>
      <c r="E223" s="66"/>
      <c r="F223" s="66">
        <f>SUM(D223:E223)</f>
        <v>-1970.6000000000001</v>
      </c>
    </row>
    <row r="224" spans="1:6" ht="15">
      <c r="A224" s="27"/>
      <c r="B224" s="31"/>
      <c r="C224" s="24" t="s">
        <v>609</v>
      </c>
      <c r="D224" s="66">
        <f>-426.5+115-71.2</f>
        <v>-382.7</v>
      </c>
      <c r="E224" s="66"/>
      <c r="F224" s="66">
        <f>SUM(D224:E224)</f>
        <v>-382.7</v>
      </c>
    </row>
    <row r="225" spans="1:6" ht="15">
      <c r="A225" s="27"/>
      <c r="B225" s="31"/>
      <c r="C225" s="24"/>
      <c r="D225" s="66"/>
      <c r="E225" s="66"/>
      <c r="F225" s="66"/>
    </row>
    <row r="226" spans="1:6" ht="14.25">
      <c r="A226" s="27"/>
      <c r="B226" s="31"/>
      <c r="C226" s="41" t="s">
        <v>61</v>
      </c>
      <c r="D226" s="67">
        <f>SUM(D227:D227)</f>
        <v>-1970.6000000000001</v>
      </c>
      <c r="E226" s="67">
        <f>SUM(E227:E227)</f>
        <v>0</v>
      </c>
      <c r="F226" s="67">
        <f>SUM(D226:E226)</f>
        <v>-1970.6000000000001</v>
      </c>
    </row>
    <row r="227" spans="1:6" ht="15">
      <c r="A227" s="27"/>
      <c r="B227" s="31"/>
      <c r="C227" s="24" t="s">
        <v>63</v>
      </c>
      <c r="D227" s="66">
        <f>-426.5-1587.9+115-71.2</f>
        <v>-1970.6000000000001</v>
      </c>
      <c r="E227" s="66"/>
      <c r="F227" s="66">
        <f>SUM(D227:E227)</f>
        <v>-1970.6000000000001</v>
      </c>
    </row>
    <row r="228" spans="1:6" ht="15">
      <c r="A228" s="27"/>
      <c r="B228" s="31"/>
      <c r="C228" s="24"/>
      <c r="D228" s="66"/>
      <c r="E228" s="66"/>
      <c r="F228" s="66"/>
    </row>
    <row r="229" spans="1:6" ht="15">
      <c r="A229" s="38" t="s">
        <v>601</v>
      </c>
      <c r="B229" s="37" t="s">
        <v>73</v>
      </c>
      <c r="C229" s="23" t="s">
        <v>74</v>
      </c>
      <c r="D229" s="68"/>
      <c r="E229" s="68"/>
      <c r="F229" s="68"/>
    </row>
    <row r="230" spans="1:6" ht="14.25">
      <c r="A230" s="27"/>
      <c r="B230" s="31"/>
      <c r="C230" s="41" t="s">
        <v>60</v>
      </c>
      <c r="D230" s="67">
        <f>SUM(D231)</f>
        <v>-21810.6</v>
      </c>
      <c r="E230" s="67">
        <f>SUM(E231)</f>
        <v>0</v>
      </c>
      <c r="F230" s="67">
        <f>SUM(D230:E230)</f>
        <v>-21810.6</v>
      </c>
    </row>
    <row r="231" spans="1:6" ht="15">
      <c r="A231" s="27"/>
      <c r="B231" s="31"/>
      <c r="C231" s="24" t="s">
        <v>62</v>
      </c>
      <c r="D231" s="66">
        <f>-23877+71.2+270+1016+10+500+199.2</f>
        <v>-21810.6</v>
      </c>
      <c r="E231" s="66"/>
      <c r="F231" s="66">
        <f>SUM(D231:E231)</f>
        <v>-21810.6</v>
      </c>
    </row>
    <row r="232" spans="1:6" ht="15">
      <c r="A232" s="27"/>
      <c r="B232" s="31"/>
      <c r="C232" s="24" t="s">
        <v>609</v>
      </c>
      <c r="D232" s="66">
        <f>-11001+71.2+199.2+1.1</f>
        <v>-10729.499999999998</v>
      </c>
      <c r="E232" s="66"/>
      <c r="F232" s="66">
        <f>SUM(D232:E232)</f>
        <v>-10729.499999999998</v>
      </c>
    </row>
    <row r="233" spans="1:6" ht="15">
      <c r="A233" s="27"/>
      <c r="B233" s="31"/>
      <c r="C233" s="24"/>
      <c r="D233" s="66"/>
      <c r="E233" s="66"/>
      <c r="F233" s="66"/>
    </row>
    <row r="234" spans="1:6" ht="14.25">
      <c r="A234" s="27"/>
      <c r="B234" s="31"/>
      <c r="C234" s="41" t="s">
        <v>61</v>
      </c>
      <c r="D234" s="67">
        <f>SUM(D235:D236)</f>
        <v>-21810.6</v>
      </c>
      <c r="E234" s="67">
        <f>SUM(E235:E236)</f>
        <v>0</v>
      </c>
      <c r="F234" s="67">
        <f>SUM(D234:E234)</f>
        <v>-21810.6</v>
      </c>
    </row>
    <row r="235" spans="1:6" ht="15">
      <c r="A235" s="27"/>
      <c r="B235" s="31"/>
      <c r="C235" s="24" t="s">
        <v>63</v>
      </c>
      <c r="D235" s="66">
        <f>-10436-11001+71.2+1016+199.2</f>
        <v>-20150.6</v>
      </c>
      <c r="E235" s="66"/>
      <c r="F235" s="66">
        <f>SUM(D235:E235)</f>
        <v>-20150.6</v>
      </c>
    </row>
    <row r="236" spans="1:6" ht="15">
      <c r="A236" s="27"/>
      <c r="B236" s="31"/>
      <c r="C236" s="24" t="s">
        <v>65</v>
      </c>
      <c r="D236" s="66">
        <f>-2440+270+10+500</f>
        <v>-1660</v>
      </c>
      <c r="E236" s="66"/>
      <c r="F236" s="66">
        <f>SUM(D236:E236)</f>
        <v>-1660</v>
      </c>
    </row>
    <row r="237" spans="1:6" ht="15">
      <c r="A237" s="27"/>
      <c r="B237" s="31"/>
      <c r="C237" s="24"/>
      <c r="D237" s="66"/>
      <c r="E237" s="66"/>
      <c r="F237" s="66"/>
    </row>
    <row r="238" spans="1:6" ht="15">
      <c r="A238" s="38" t="s">
        <v>602</v>
      </c>
      <c r="B238" s="37" t="s">
        <v>81</v>
      </c>
      <c r="C238" s="23" t="s">
        <v>82</v>
      </c>
      <c r="D238" s="68"/>
      <c r="E238" s="68"/>
      <c r="F238" s="68"/>
    </row>
    <row r="239" spans="1:6" ht="14.25">
      <c r="A239" s="27"/>
      <c r="B239" s="31"/>
      <c r="C239" s="41" t="s">
        <v>60</v>
      </c>
      <c r="D239" s="67">
        <f>SUM(D240)</f>
        <v>-998.7</v>
      </c>
      <c r="E239" s="67">
        <f>SUM(E240)</f>
        <v>0</v>
      </c>
      <c r="F239" s="67">
        <f>SUM(D239:E239)</f>
        <v>-998.7</v>
      </c>
    </row>
    <row r="240" spans="1:6" ht="15">
      <c r="A240" s="27"/>
      <c r="B240" s="31"/>
      <c r="C240" s="24" t="s">
        <v>62</v>
      </c>
      <c r="D240" s="66">
        <f>-799.5-199.2</f>
        <v>-998.7</v>
      </c>
      <c r="E240" s="66"/>
      <c r="F240" s="66">
        <f>SUM(D240:E240)</f>
        <v>-998.7</v>
      </c>
    </row>
    <row r="241" spans="1:6" ht="15">
      <c r="A241" s="27"/>
      <c r="B241" s="31"/>
      <c r="C241" s="24" t="s">
        <v>609</v>
      </c>
      <c r="D241" s="66">
        <v>-608.7</v>
      </c>
      <c r="E241" s="66"/>
      <c r="F241" s="66">
        <f>SUM(D241:E241)</f>
        <v>-608.7</v>
      </c>
    </row>
    <row r="242" spans="1:6" ht="15">
      <c r="A242" s="27"/>
      <c r="B242" s="31"/>
      <c r="C242" s="24"/>
      <c r="D242" s="66"/>
      <c r="E242" s="66"/>
      <c r="F242" s="66"/>
    </row>
    <row r="243" spans="1:6" ht="14.25">
      <c r="A243" s="27"/>
      <c r="B243" s="31"/>
      <c r="C243" s="41" t="s">
        <v>61</v>
      </c>
      <c r="D243" s="67">
        <f>SUM(D244:D244)</f>
        <v>-998.7</v>
      </c>
      <c r="E243" s="67">
        <f>SUM(E244:E244)</f>
        <v>0</v>
      </c>
      <c r="F243" s="67">
        <f>SUM(D243:E243)</f>
        <v>-998.7</v>
      </c>
    </row>
    <row r="244" spans="1:6" ht="15">
      <c r="A244" s="27"/>
      <c r="B244" s="31"/>
      <c r="C244" s="24" t="s">
        <v>63</v>
      </c>
      <c r="D244" s="66">
        <f>-390-409.5-199.2</f>
        <v>-998.7</v>
      </c>
      <c r="E244" s="66"/>
      <c r="F244" s="66">
        <f>SUM(D244:E244)</f>
        <v>-998.7</v>
      </c>
    </row>
    <row r="245" spans="1:6" ht="15">
      <c r="A245" s="27"/>
      <c r="B245" s="31"/>
      <c r="C245" s="24"/>
      <c r="D245" s="66"/>
      <c r="E245" s="66"/>
      <c r="F245" s="66"/>
    </row>
    <row r="246" spans="1:6" ht="15">
      <c r="A246" s="38" t="s">
        <v>603</v>
      </c>
      <c r="B246" s="37" t="s">
        <v>75</v>
      </c>
      <c r="C246" s="23" t="s">
        <v>83</v>
      </c>
      <c r="D246" s="68"/>
      <c r="E246" s="68"/>
      <c r="F246" s="68"/>
    </row>
    <row r="247" spans="1:6" ht="14.25">
      <c r="A247" s="27"/>
      <c r="B247" s="31"/>
      <c r="C247" s="41" t="s">
        <v>60</v>
      </c>
      <c r="D247" s="67">
        <f>SUM(D248)</f>
        <v>1464.7</v>
      </c>
      <c r="E247" s="67">
        <f>SUM(E249:E249)</f>
        <v>0</v>
      </c>
      <c r="F247" s="67">
        <f>SUM(D247:E247)</f>
        <v>1464.7</v>
      </c>
    </row>
    <row r="248" spans="1:6" ht="15">
      <c r="A248" s="27"/>
      <c r="B248" s="31"/>
      <c r="C248" s="24" t="s">
        <v>62</v>
      </c>
      <c r="D248" s="66">
        <f>1392.7+72</f>
        <v>1464.7</v>
      </c>
      <c r="E248" s="66"/>
      <c r="F248" s="66">
        <f>SUM(D248:E248)</f>
        <v>1464.7</v>
      </c>
    </row>
    <row r="249" spans="1:6" ht="15">
      <c r="A249" s="27"/>
      <c r="B249" s="31"/>
      <c r="C249" s="24" t="s">
        <v>381</v>
      </c>
      <c r="D249" s="66">
        <f>1392.7+72</f>
        <v>1464.7</v>
      </c>
      <c r="E249" s="66"/>
      <c r="F249" s="66">
        <f>SUM(D249:E249)</f>
        <v>1464.7</v>
      </c>
    </row>
    <row r="250" spans="1:6" ht="15">
      <c r="A250" s="27"/>
      <c r="B250" s="31"/>
      <c r="C250" s="24"/>
      <c r="D250" s="66"/>
      <c r="E250" s="66"/>
      <c r="F250" s="66"/>
    </row>
    <row r="251" spans="1:6" ht="14.25">
      <c r="A251" s="27"/>
      <c r="B251" s="31"/>
      <c r="C251" s="41" t="s">
        <v>61</v>
      </c>
      <c r="D251" s="67">
        <f>SUM(D252:D252)</f>
        <v>1464.7</v>
      </c>
      <c r="E251" s="67">
        <f>SUM(E252:E252)</f>
        <v>0</v>
      </c>
      <c r="F251" s="67">
        <f>SUM(D251:E251)</f>
        <v>1464.7</v>
      </c>
    </row>
    <row r="252" spans="1:6" ht="15">
      <c r="A252" s="27"/>
      <c r="B252" s="31"/>
      <c r="C252" s="24" t="s">
        <v>63</v>
      </c>
      <c r="D252" s="66">
        <f>1392.7+72</f>
        <v>1464.7</v>
      </c>
      <c r="E252" s="66"/>
      <c r="F252" s="66">
        <f>SUM(D252:E252)</f>
        <v>1464.7</v>
      </c>
    </row>
    <row r="253" spans="1:6" ht="15">
      <c r="A253" s="27"/>
      <c r="B253" s="31"/>
      <c r="C253" s="24"/>
      <c r="D253" s="66"/>
      <c r="E253" s="66"/>
      <c r="F253" s="66"/>
    </row>
    <row r="254" spans="1:6" ht="15">
      <c r="A254" s="38" t="s">
        <v>604</v>
      </c>
      <c r="B254" s="37" t="s">
        <v>382</v>
      </c>
      <c r="C254" s="23" t="s">
        <v>471</v>
      </c>
      <c r="D254" s="68"/>
      <c r="E254" s="68"/>
      <c r="F254" s="68"/>
    </row>
    <row r="255" spans="1:6" ht="14.25">
      <c r="A255" s="27"/>
      <c r="B255" s="31"/>
      <c r="C255" s="41" t="s">
        <v>60</v>
      </c>
      <c r="D255" s="67">
        <f>SUM(D256)</f>
        <v>-801.1</v>
      </c>
      <c r="E255" s="67">
        <f>SUM(E256)</f>
        <v>0</v>
      </c>
      <c r="F255" s="67">
        <f>SUM(D255:E255)</f>
        <v>-801.1</v>
      </c>
    </row>
    <row r="256" spans="1:6" ht="15">
      <c r="A256" s="27"/>
      <c r="B256" s="31"/>
      <c r="C256" s="24" t="s">
        <v>62</v>
      </c>
      <c r="D256" s="66">
        <v>-801.1</v>
      </c>
      <c r="E256" s="66"/>
      <c r="F256" s="66">
        <f>SUM(D256:E256)</f>
        <v>-801.1</v>
      </c>
    </row>
    <row r="257" spans="1:6" ht="15">
      <c r="A257" s="27"/>
      <c r="B257" s="31"/>
      <c r="C257" s="24" t="s">
        <v>609</v>
      </c>
      <c r="D257" s="66">
        <v>-418.1</v>
      </c>
      <c r="E257" s="66"/>
      <c r="F257" s="66">
        <f>SUM(D257:E257)</f>
        <v>-418.1</v>
      </c>
    </row>
    <row r="258" spans="1:6" ht="15">
      <c r="A258" s="27"/>
      <c r="B258" s="31"/>
      <c r="C258" s="24"/>
      <c r="D258" s="66"/>
      <c r="E258" s="66"/>
      <c r="F258" s="66"/>
    </row>
    <row r="259" spans="1:6" ht="14.25">
      <c r="A259" s="27"/>
      <c r="B259" s="31"/>
      <c r="C259" s="41" t="s">
        <v>61</v>
      </c>
      <c r="D259" s="67">
        <f>SUM(D260:D260)</f>
        <v>-801.1</v>
      </c>
      <c r="E259" s="67">
        <f>SUM(E260:E260)</f>
        <v>0</v>
      </c>
      <c r="F259" s="67">
        <f>SUM(D259:E259)</f>
        <v>-801.1</v>
      </c>
    </row>
    <row r="260" spans="1:6" ht="15">
      <c r="A260" s="27"/>
      <c r="B260" s="31"/>
      <c r="C260" s="24" t="s">
        <v>63</v>
      </c>
      <c r="D260" s="66">
        <f>-418.1-383</f>
        <v>-801.1</v>
      </c>
      <c r="E260" s="66"/>
      <c r="F260" s="66">
        <f>SUM(D260:E260)</f>
        <v>-801.1</v>
      </c>
    </row>
    <row r="261" spans="1:6" ht="15">
      <c r="A261" s="27"/>
      <c r="B261" s="31"/>
      <c r="C261" s="24"/>
      <c r="D261" s="66"/>
      <c r="E261" s="66"/>
      <c r="F261" s="66"/>
    </row>
    <row r="262" spans="1:6" ht="15">
      <c r="A262" s="38" t="s">
        <v>605</v>
      </c>
      <c r="B262" s="37" t="s">
        <v>84</v>
      </c>
      <c r="C262" s="23" t="s">
        <v>85</v>
      </c>
      <c r="D262" s="68"/>
      <c r="E262" s="68"/>
      <c r="F262" s="68"/>
    </row>
    <row r="263" spans="1:6" ht="14.25">
      <c r="A263" s="27"/>
      <c r="B263" s="31"/>
      <c r="C263" s="41" t="s">
        <v>60</v>
      </c>
      <c r="D263" s="67">
        <f>SUM(D264)</f>
        <v>-2150</v>
      </c>
      <c r="E263" s="67">
        <f>SUM(E264)</f>
        <v>0</v>
      </c>
      <c r="F263" s="67">
        <f>SUM(D263:E263)</f>
        <v>-2150</v>
      </c>
    </row>
    <row r="264" spans="1:6" ht="15">
      <c r="A264" s="27"/>
      <c r="B264" s="31"/>
      <c r="C264" s="24" t="s">
        <v>62</v>
      </c>
      <c r="D264" s="66">
        <f>-2200+50</f>
        <v>-2150</v>
      </c>
      <c r="E264" s="66"/>
      <c r="F264" s="66">
        <f>SUM(D264:E264)</f>
        <v>-2150</v>
      </c>
    </row>
    <row r="265" spans="1:6" ht="15">
      <c r="A265" s="27"/>
      <c r="B265" s="31"/>
      <c r="C265" s="24"/>
      <c r="D265" s="66"/>
      <c r="E265" s="66"/>
      <c r="F265" s="66"/>
    </row>
    <row r="266" spans="1:6" ht="14.25">
      <c r="A266" s="27"/>
      <c r="B266" s="31"/>
      <c r="C266" s="41" t="s">
        <v>61</v>
      </c>
      <c r="D266" s="67">
        <f>SUM(D267:D267)</f>
        <v>-2150</v>
      </c>
      <c r="E266" s="67">
        <f>SUM(E267:E267)</f>
        <v>0</v>
      </c>
      <c r="F266" s="67">
        <f>SUM(D266:E266)</f>
        <v>-2150</v>
      </c>
    </row>
    <row r="267" spans="1:6" ht="15">
      <c r="A267" s="27"/>
      <c r="B267" s="31"/>
      <c r="C267" s="24" t="s">
        <v>65</v>
      </c>
      <c r="D267" s="66">
        <f>-2200+50</f>
        <v>-2150</v>
      </c>
      <c r="E267" s="66"/>
      <c r="F267" s="66">
        <f>SUM(D267:E267)</f>
        <v>-2150</v>
      </c>
    </row>
    <row r="268" spans="1:6" ht="15">
      <c r="A268" s="27"/>
      <c r="B268" s="31"/>
      <c r="C268" s="24"/>
      <c r="D268" s="66"/>
      <c r="E268" s="66"/>
      <c r="F268" s="66"/>
    </row>
    <row r="269" spans="1:6" ht="14.25">
      <c r="A269" s="21" t="s">
        <v>190</v>
      </c>
      <c r="B269" s="32"/>
      <c r="C269" s="41" t="s">
        <v>86</v>
      </c>
      <c r="D269" s="66"/>
      <c r="E269" s="66"/>
      <c r="F269" s="66"/>
    </row>
    <row r="270" spans="1:6" ht="14.25">
      <c r="A270" s="28"/>
      <c r="B270" s="31"/>
      <c r="C270" s="41" t="s">
        <v>60</v>
      </c>
      <c r="D270" s="67">
        <f>SUM(D276,D284,D292,D300,D308,D315,D322,D329,D338,D345,D352,D359,D367)</f>
        <v>-7851.9</v>
      </c>
      <c r="E270" s="67">
        <f>SUM(E276,E284,E292,E300,E308,E315,E322,E329,E338,E345,E352,E359,E367)</f>
        <v>0</v>
      </c>
      <c r="F270" s="67">
        <f>SUM(D270:E270)</f>
        <v>-7851.9</v>
      </c>
    </row>
    <row r="271" spans="1:6" ht="14.25">
      <c r="A271" s="28"/>
      <c r="B271" s="31"/>
      <c r="C271" s="41" t="s">
        <v>61</v>
      </c>
      <c r="D271" s="67">
        <f>SUM(D272:D273)</f>
        <v>-7851.9</v>
      </c>
      <c r="E271" s="67">
        <f>SUM(E272:E273)</f>
        <v>0</v>
      </c>
      <c r="F271" s="67">
        <f>SUM(D271:E271)</f>
        <v>-7851.9</v>
      </c>
    </row>
    <row r="272" spans="1:6" ht="15">
      <c r="A272" s="28"/>
      <c r="B272" s="31"/>
      <c r="C272" s="24" t="s">
        <v>56</v>
      </c>
      <c r="D272" s="66">
        <f>SUM(D280,D288,D296,D304,D312,D319,D326,D334,D342,D349,D356,D363,D371)</f>
        <v>-7062.9</v>
      </c>
      <c r="E272" s="66">
        <f>SUM(E280,E288,E296,E304,E312,E319,E326,E334,E342,E349,E356,E363,E371)</f>
        <v>0</v>
      </c>
      <c r="F272" s="66">
        <f>SUM(D272:E272)</f>
        <v>-7062.9</v>
      </c>
    </row>
    <row r="273" spans="1:6" ht="15">
      <c r="A273" s="28"/>
      <c r="B273" s="31"/>
      <c r="C273" s="24" t="s">
        <v>64</v>
      </c>
      <c r="D273" s="66">
        <f>SUM(D289,D305,D335,D364,D297)</f>
        <v>-789</v>
      </c>
      <c r="E273" s="66">
        <f>SUM(E289,E305,E335,E364,E297)</f>
        <v>0</v>
      </c>
      <c r="F273" s="66">
        <f>SUM(D273:E273)</f>
        <v>-789</v>
      </c>
    </row>
    <row r="274" spans="1:6" ht="14.25">
      <c r="A274" s="21" t="s">
        <v>263</v>
      </c>
      <c r="B274" s="31"/>
      <c r="C274" s="41" t="s">
        <v>7</v>
      </c>
      <c r="D274" s="67">
        <f>SUM(D279)</f>
        <v>-283.3</v>
      </c>
      <c r="E274" s="67">
        <f>SUM(E279)</f>
        <v>0</v>
      </c>
      <c r="F274" s="67">
        <f>SUM(D274:E274)</f>
        <v>-283.3</v>
      </c>
    </row>
    <row r="275" spans="1:6" ht="15">
      <c r="A275" s="38" t="s">
        <v>264</v>
      </c>
      <c r="B275" s="37" t="s">
        <v>68</v>
      </c>
      <c r="C275" s="23" t="s">
        <v>77</v>
      </c>
      <c r="D275" s="68"/>
      <c r="E275" s="68"/>
      <c r="F275" s="68"/>
    </row>
    <row r="276" spans="1:6" ht="14.25">
      <c r="A276" s="27"/>
      <c r="B276" s="31"/>
      <c r="C276" s="41" t="s">
        <v>60</v>
      </c>
      <c r="D276" s="67">
        <f>SUM(D277)</f>
        <v>-283.3</v>
      </c>
      <c r="E276" s="67">
        <f>SUM(E277)</f>
        <v>0</v>
      </c>
      <c r="F276" s="67">
        <f>SUM(D276:E276)</f>
        <v>-283.3</v>
      </c>
    </row>
    <row r="277" spans="1:6" ht="15">
      <c r="A277" s="27"/>
      <c r="B277" s="31"/>
      <c r="C277" s="24" t="s">
        <v>62</v>
      </c>
      <c r="D277" s="66">
        <v>-283.3</v>
      </c>
      <c r="E277" s="66"/>
      <c r="F277" s="66">
        <f>SUM(D277:E277)</f>
        <v>-283.3</v>
      </c>
    </row>
    <row r="278" spans="1:6" ht="15">
      <c r="A278" s="27"/>
      <c r="B278" s="31"/>
      <c r="C278" s="24"/>
      <c r="D278" s="66"/>
      <c r="E278" s="66"/>
      <c r="F278" s="66"/>
    </row>
    <row r="279" spans="1:6" ht="14.25">
      <c r="A279" s="27"/>
      <c r="B279" s="31"/>
      <c r="C279" s="41" t="s">
        <v>61</v>
      </c>
      <c r="D279" s="67">
        <f>SUM(D280:D280)</f>
        <v>-283.3</v>
      </c>
      <c r="E279" s="67">
        <f>SUM(E280:E280)</f>
        <v>0</v>
      </c>
      <c r="F279" s="67">
        <f>SUM(D279:E279)</f>
        <v>-283.3</v>
      </c>
    </row>
    <row r="280" spans="1:6" ht="15">
      <c r="A280" s="27"/>
      <c r="B280" s="31"/>
      <c r="C280" s="24" t="s">
        <v>63</v>
      </c>
      <c r="D280" s="66">
        <v>-283.3</v>
      </c>
      <c r="E280" s="66"/>
      <c r="F280" s="66">
        <f>SUM(D280:E280)</f>
        <v>-283.3</v>
      </c>
    </row>
    <row r="281" spans="1:6" ht="15">
      <c r="A281" s="27"/>
      <c r="B281" s="31"/>
      <c r="C281" s="24"/>
      <c r="D281" s="66"/>
      <c r="E281" s="66"/>
      <c r="F281" s="66"/>
    </row>
    <row r="282" spans="1:6" ht="14.25">
      <c r="A282" s="21" t="s">
        <v>265</v>
      </c>
      <c r="B282" s="32"/>
      <c r="C282" s="41" t="s">
        <v>463</v>
      </c>
      <c r="D282" s="67">
        <f>SUM(D287,D295,D303,D311,D318,D325,D333,D341,D348,D355,D362,D370)</f>
        <v>-7568.599999999999</v>
      </c>
      <c r="E282" s="67">
        <f>SUM(E287,E295,E303,E311,E318,E325,E333,E341,E348,E355,E362,E370)</f>
        <v>0</v>
      </c>
      <c r="F282" s="67">
        <f>SUM(D282:E282)</f>
        <v>-7568.599999999999</v>
      </c>
    </row>
    <row r="283" spans="1:6" ht="15">
      <c r="A283" s="38" t="s">
        <v>266</v>
      </c>
      <c r="B283" s="37" t="s">
        <v>89</v>
      </c>
      <c r="C283" s="23" t="s">
        <v>88</v>
      </c>
      <c r="D283" s="68"/>
      <c r="E283" s="68"/>
      <c r="F283" s="68"/>
    </row>
    <row r="284" spans="1:6" ht="14.25">
      <c r="A284" s="27"/>
      <c r="B284" s="31"/>
      <c r="C284" s="41" t="s">
        <v>60</v>
      </c>
      <c r="D284" s="67">
        <f>SUM(D285:D285)</f>
        <v>-661</v>
      </c>
      <c r="E284" s="67">
        <f>SUM(E285:E285)</f>
        <v>0</v>
      </c>
      <c r="F284" s="67">
        <f>SUM(D284:E284)</f>
        <v>-661</v>
      </c>
    </row>
    <row r="285" spans="1:6" ht="15">
      <c r="A285" s="27"/>
      <c r="B285" s="31"/>
      <c r="C285" s="24" t="s">
        <v>62</v>
      </c>
      <c r="D285" s="66">
        <v>-661</v>
      </c>
      <c r="E285" s="66"/>
      <c r="F285" s="66">
        <f>SUM(D285:E285)</f>
        <v>-661</v>
      </c>
    </row>
    <row r="286" spans="1:6" ht="15">
      <c r="A286" s="27"/>
      <c r="B286" s="31"/>
      <c r="C286" s="24"/>
      <c r="D286" s="66"/>
      <c r="E286" s="66"/>
      <c r="F286" s="66"/>
    </row>
    <row r="287" spans="1:6" ht="14.25">
      <c r="A287" s="27"/>
      <c r="B287" s="31"/>
      <c r="C287" s="41" t="s">
        <v>61</v>
      </c>
      <c r="D287" s="67">
        <f>SUM(D288:D289)</f>
        <v>-661</v>
      </c>
      <c r="E287" s="67">
        <f>SUM(E288:E288)</f>
        <v>0</v>
      </c>
      <c r="F287" s="67">
        <f>SUM(D287:E287)</f>
        <v>-661</v>
      </c>
    </row>
    <row r="288" spans="1:6" ht="15">
      <c r="A288" s="27"/>
      <c r="B288" s="31"/>
      <c r="C288" s="24" t="s">
        <v>63</v>
      </c>
      <c r="D288" s="66">
        <v>-461</v>
      </c>
      <c r="E288" s="66"/>
      <c r="F288" s="66">
        <f>SUM(D288:E288)</f>
        <v>-461</v>
      </c>
    </row>
    <row r="289" spans="1:6" ht="15">
      <c r="A289" s="27"/>
      <c r="B289" s="31"/>
      <c r="C289" s="24" t="s">
        <v>65</v>
      </c>
      <c r="D289" s="66">
        <v>-200</v>
      </c>
      <c r="E289" s="66"/>
      <c r="F289" s="66">
        <f>SUM(D289:E289)</f>
        <v>-200</v>
      </c>
    </row>
    <row r="290" spans="1:6" ht="15">
      <c r="A290" s="27"/>
      <c r="B290" s="31"/>
      <c r="C290" s="24"/>
      <c r="D290" s="66"/>
      <c r="E290" s="66"/>
      <c r="F290" s="66"/>
    </row>
    <row r="291" spans="1:6" ht="30">
      <c r="A291" s="38" t="s">
        <v>410</v>
      </c>
      <c r="B291" s="37" t="s">
        <v>90</v>
      </c>
      <c r="C291" s="23" t="s">
        <v>499</v>
      </c>
      <c r="D291" s="68"/>
      <c r="E291" s="68"/>
      <c r="F291" s="68"/>
    </row>
    <row r="292" spans="1:6" ht="14.25">
      <c r="A292" s="27"/>
      <c r="B292" s="31"/>
      <c r="C292" s="41" t="s">
        <v>60</v>
      </c>
      <c r="D292" s="67">
        <f>SUM(D293:D293)</f>
        <v>-775</v>
      </c>
      <c r="E292" s="67">
        <f>SUM(E293:E293)</f>
        <v>0</v>
      </c>
      <c r="F292" s="67">
        <f>SUM(D292:E292)</f>
        <v>-775</v>
      </c>
    </row>
    <row r="293" spans="1:6" ht="15">
      <c r="A293" s="27"/>
      <c r="B293" s="31"/>
      <c r="C293" s="24" t="s">
        <v>62</v>
      </c>
      <c r="D293" s="66">
        <v>-775</v>
      </c>
      <c r="E293" s="66"/>
      <c r="F293" s="66">
        <f>SUM(D293:E293)</f>
        <v>-775</v>
      </c>
    </row>
    <row r="294" spans="1:6" ht="15">
      <c r="A294" s="27"/>
      <c r="B294" s="31"/>
      <c r="C294" s="24"/>
      <c r="D294" s="66"/>
      <c r="E294" s="66"/>
      <c r="F294" s="66"/>
    </row>
    <row r="295" spans="1:6" ht="14.25">
      <c r="A295" s="27"/>
      <c r="B295" s="31"/>
      <c r="C295" s="41" t="s">
        <v>61</v>
      </c>
      <c r="D295" s="67">
        <f>SUM(D296:D297)</f>
        <v>-775</v>
      </c>
      <c r="E295" s="67">
        <f>SUM(E296:E297)</f>
        <v>0</v>
      </c>
      <c r="F295" s="67">
        <f>SUM(D295:E295)</f>
        <v>-775</v>
      </c>
    </row>
    <row r="296" spans="1:6" ht="15">
      <c r="A296" s="27"/>
      <c r="B296" s="31"/>
      <c r="C296" s="24" t="s">
        <v>63</v>
      </c>
      <c r="D296" s="66">
        <v>-619</v>
      </c>
      <c r="E296" s="66"/>
      <c r="F296" s="66">
        <f>SUM(D296:E296)</f>
        <v>-619</v>
      </c>
    </row>
    <row r="297" spans="1:6" ht="15">
      <c r="A297" s="27"/>
      <c r="B297" s="31"/>
      <c r="C297" s="24" t="s">
        <v>65</v>
      </c>
      <c r="D297" s="66">
        <v>-156</v>
      </c>
      <c r="E297" s="66"/>
      <c r="F297" s="66">
        <f>SUM(D297:E297)</f>
        <v>-156</v>
      </c>
    </row>
    <row r="298" spans="1:6" ht="15">
      <c r="A298" s="27"/>
      <c r="B298" s="31"/>
      <c r="C298" s="24"/>
      <c r="D298" s="66"/>
      <c r="E298" s="66"/>
      <c r="F298" s="66"/>
    </row>
    <row r="299" spans="1:6" ht="15">
      <c r="A299" s="38" t="s">
        <v>411</v>
      </c>
      <c r="B299" s="37" t="s">
        <v>91</v>
      </c>
      <c r="C299" s="23" t="s">
        <v>199</v>
      </c>
      <c r="D299" s="68"/>
      <c r="E299" s="68"/>
      <c r="F299" s="68"/>
    </row>
    <row r="300" spans="1:6" ht="14.25">
      <c r="A300" s="27"/>
      <c r="B300" s="31"/>
      <c r="C300" s="41" t="s">
        <v>60</v>
      </c>
      <c r="D300" s="67">
        <f>SUM(D301:D301)</f>
        <v>-727.6</v>
      </c>
      <c r="E300" s="67">
        <f>SUM(E301:E301)</f>
        <v>0</v>
      </c>
      <c r="F300" s="67">
        <f>SUM(D300:E300)</f>
        <v>-727.6</v>
      </c>
    </row>
    <row r="301" spans="1:6" ht="15">
      <c r="A301" s="27"/>
      <c r="B301" s="31"/>
      <c r="C301" s="24" t="s">
        <v>62</v>
      </c>
      <c r="D301" s="66">
        <v>-727.6</v>
      </c>
      <c r="E301" s="66"/>
      <c r="F301" s="66">
        <f>SUM(D301:E301)</f>
        <v>-727.6</v>
      </c>
    </row>
    <row r="302" spans="1:6" ht="15">
      <c r="A302" s="27"/>
      <c r="B302" s="31"/>
      <c r="C302" s="24"/>
      <c r="D302" s="66"/>
      <c r="E302" s="66"/>
      <c r="F302" s="66"/>
    </row>
    <row r="303" spans="1:6" ht="14.25">
      <c r="A303" s="27"/>
      <c r="B303" s="31"/>
      <c r="C303" s="41" t="s">
        <v>61</v>
      </c>
      <c r="D303" s="67">
        <f>SUM(D304:D305)</f>
        <v>-727.6</v>
      </c>
      <c r="E303" s="67">
        <f>SUM(E304:E304)</f>
        <v>0</v>
      </c>
      <c r="F303" s="67">
        <f>SUM(D303:E303)</f>
        <v>-727.6</v>
      </c>
    </row>
    <row r="304" spans="1:6" ht="15">
      <c r="A304" s="27"/>
      <c r="B304" s="31"/>
      <c r="C304" s="24" t="s">
        <v>63</v>
      </c>
      <c r="D304" s="66">
        <v>-649.6</v>
      </c>
      <c r="E304" s="66"/>
      <c r="F304" s="66">
        <f>SUM(D304:E304)</f>
        <v>-649.6</v>
      </c>
    </row>
    <row r="305" spans="1:6" ht="15">
      <c r="A305" s="27"/>
      <c r="B305" s="31"/>
      <c r="C305" s="24" t="s">
        <v>65</v>
      </c>
      <c r="D305" s="66">
        <v>-78</v>
      </c>
      <c r="E305" s="66"/>
      <c r="F305" s="66">
        <f>SUM(D305:E305)</f>
        <v>-78</v>
      </c>
    </row>
    <row r="306" spans="1:6" ht="15">
      <c r="A306" s="27"/>
      <c r="B306" s="31"/>
      <c r="C306" s="24"/>
      <c r="D306" s="66"/>
      <c r="E306" s="66"/>
      <c r="F306" s="66"/>
    </row>
    <row r="307" spans="1:6" ht="15">
      <c r="A307" s="38" t="s">
        <v>412</v>
      </c>
      <c r="B307" s="37" t="s">
        <v>92</v>
      </c>
      <c r="C307" s="23" t="s">
        <v>200</v>
      </c>
      <c r="D307" s="68"/>
      <c r="E307" s="68"/>
      <c r="F307" s="68"/>
    </row>
    <row r="308" spans="1:6" ht="14.25">
      <c r="A308" s="27"/>
      <c r="B308" s="31"/>
      <c r="C308" s="41" t="s">
        <v>60</v>
      </c>
      <c r="D308" s="67">
        <f>SUM(D309)</f>
        <v>-105.2</v>
      </c>
      <c r="E308" s="67">
        <f>SUM(E309)</f>
        <v>0</v>
      </c>
      <c r="F308" s="67">
        <f>SUM(D308:E308)</f>
        <v>-105.2</v>
      </c>
    </row>
    <row r="309" spans="1:6" ht="15">
      <c r="A309" s="27"/>
      <c r="B309" s="31"/>
      <c r="C309" s="24" t="s">
        <v>62</v>
      </c>
      <c r="D309" s="66">
        <v>-105.2</v>
      </c>
      <c r="E309" s="66"/>
      <c r="F309" s="66">
        <f>SUM(D309:E309)</f>
        <v>-105.2</v>
      </c>
    </row>
    <row r="310" spans="1:6" ht="15">
      <c r="A310" s="27"/>
      <c r="B310" s="31"/>
      <c r="C310" s="24"/>
      <c r="D310" s="66"/>
      <c r="E310" s="66"/>
      <c r="F310" s="66"/>
    </row>
    <row r="311" spans="1:6" ht="14.25">
      <c r="A311" s="27"/>
      <c r="B311" s="31"/>
      <c r="C311" s="41" t="s">
        <v>61</v>
      </c>
      <c r="D311" s="67">
        <f>SUM(D312:D312)</f>
        <v>-105.2</v>
      </c>
      <c r="E311" s="67">
        <f>SUM(E312:E312)</f>
        <v>0</v>
      </c>
      <c r="F311" s="67">
        <f>SUM(D311:E311)</f>
        <v>-105.2</v>
      </c>
    </row>
    <row r="312" spans="1:6" ht="15">
      <c r="A312" s="27"/>
      <c r="B312" s="31"/>
      <c r="C312" s="24" t="s">
        <v>63</v>
      </c>
      <c r="D312" s="66">
        <v>-105.2</v>
      </c>
      <c r="E312" s="66"/>
      <c r="F312" s="66">
        <f>SUM(D312:E312)</f>
        <v>-105.2</v>
      </c>
    </row>
    <row r="313" spans="1:6" ht="15">
      <c r="A313" s="27"/>
      <c r="B313" s="31"/>
      <c r="C313" s="24"/>
      <c r="D313" s="66"/>
      <c r="E313" s="66"/>
      <c r="F313" s="66"/>
    </row>
    <row r="314" spans="1:6" ht="15">
      <c r="A314" s="38" t="s">
        <v>413</v>
      </c>
      <c r="B314" s="37" t="s">
        <v>79</v>
      </c>
      <c r="C314" s="23" t="s">
        <v>201</v>
      </c>
      <c r="D314" s="68"/>
      <c r="E314" s="68"/>
      <c r="F314" s="68"/>
    </row>
    <row r="315" spans="1:6" ht="14.25">
      <c r="A315" s="27"/>
      <c r="B315" s="31"/>
      <c r="C315" s="41" t="s">
        <v>60</v>
      </c>
      <c r="D315" s="67">
        <f>SUM(D316)</f>
        <v>-54.5</v>
      </c>
      <c r="E315" s="67">
        <f>SUM(E316)</f>
        <v>0</v>
      </c>
      <c r="F315" s="67">
        <f>SUM(D315:E315)</f>
        <v>-54.5</v>
      </c>
    </row>
    <row r="316" spans="1:6" ht="15">
      <c r="A316" s="27"/>
      <c r="B316" s="31"/>
      <c r="C316" s="24" t="s">
        <v>62</v>
      </c>
      <c r="D316" s="66">
        <v>-54.5</v>
      </c>
      <c r="E316" s="66"/>
      <c r="F316" s="66">
        <f>SUM(D316:E316)</f>
        <v>-54.5</v>
      </c>
    </row>
    <row r="317" spans="1:6" ht="15">
      <c r="A317" s="27"/>
      <c r="B317" s="31"/>
      <c r="C317" s="24"/>
      <c r="D317" s="66"/>
      <c r="E317" s="66"/>
      <c r="F317" s="66"/>
    </row>
    <row r="318" spans="1:6" ht="14.25">
      <c r="A318" s="27"/>
      <c r="B318" s="31"/>
      <c r="C318" s="41" t="s">
        <v>61</v>
      </c>
      <c r="D318" s="67">
        <f>SUM(D319:D319)</f>
        <v>-54.5</v>
      </c>
      <c r="E318" s="67">
        <f>SUM(E319:E319)</f>
        <v>0</v>
      </c>
      <c r="F318" s="67">
        <f>SUM(D318:E318)</f>
        <v>-54.5</v>
      </c>
    </row>
    <row r="319" spans="1:6" ht="15">
      <c r="A319" s="27"/>
      <c r="B319" s="31"/>
      <c r="C319" s="24" t="s">
        <v>63</v>
      </c>
      <c r="D319" s="66">
        <v>-54.5</v>
      </c>
      <c r="E319" s="66"/>
      <c r="F319" s="66">
        <f>SUM(D319:E319)</f>
        <v>-54.5</v>
      </c>
    </row>
    <row r="320" spans="1:6" ht="15">
      <c r="A320" s="27"/>
      <c r="B320" s="31"/>
      <c r="C320" s="24"/>
      <c r="D320" s="66"/>
      <c r="E320" s="66"/>
      <c r="F320" s="66"/>
    </row>
    <row r="321" spans="1:6" ht="15">
      <c r="A321" s="38" t="s">
        <v>414</v>
      </c>
      <c r="B321" s="37" t="s">
        <v>93</v>
      </c>
      <c r="C321" s="23" t="s">
        <v>94</v>
      </c>
      <c r="D321" s="68"/>
      <c r="E321" s="68"/>
      <c r="F321" s="68"/>
    </row>
    <row r="322" spans="1:6" ht="14.25">
      <c r="A322" s="27"/>
      <c r="B322" s="31"/>
      <c r="C322" s="41" t="s">
        <v>60</v>
      </c>
      <c r="D322" s="67">
        <f>SUM(D323)</f>
        <v>-879.4</v>
      </c>
      <c r="E322" s="67">
        <f>SUM(E323)</f>
        <v>0</v>
      </c>
      <c r="F322" s="67">
        <f>SUM(D322:E322)</f>
        <v>-879.4</v>
      </c>
    </row>
    <row r="323" spans="1:6" ht="15">
      <c r="A323" s="27"/>
      <c r="B323" s="31"/>
      <c r="C323" s="24" t="s">
        <v>62</v>
      </c>
      <c r="D323" s="66">
        <v>-879.4</v>
      </c>
      <c r="E323" s="66"/>
      <c r="F323" s="66">
        <f>SUM(D323:E323)</f>
        <v>-879.4</v>
      </c>
    </row>
    <row r="324" spans="1:6" ht="15">
      <c r="A324" s="27"/>
      <c r="B324" s="31"/>
      <c r="C324" s="24"/>
      <c r="D324" s="66"/>
      <c r="E324" s="66"/>
      <c r="F324" s="66"/>
    </row>
    <row r="325" spans="1:6" ht="14.25">
      <c r="A325" s="27"/>
      <c r="B325" s="31"/>
      <c r="C325" s="41" t="s">
        <v>61</v>
      </c>
      <c r="D325" s="67">
        <f>SUM(D326:D326)</f>
        <v>-879.4</v>
      </c>
      <c r="E325" s="67">
        <f>SUM(E326:E326)</f>
        <v>0</v>
      </c>
      <c r="F325" s="67">
        <f>SUM(D325:E325)</f>
        <v>-879.4</v>
      </c>
    </row>
    <row r="326" spans="1:6" ht="15">
      <c r="A326" s="27"/>
      <c r="B326" s="31"/>
      <c r="C326" s="24" t="s">
        <v>63</v>
      </c>
      <c r="D326" s="66">
        <v>-879.4</v>
      </c>
      <c r="E326" s="66"/>
      <c r="F326" s="66">
        <f>SUM(D326:E326)</f>
        <v>-879.4</v>
      </c>
    </row>
    <row r="327" spans="1:6" ht="15">
      <c r="A327" s="27"/>
      <c r="B327" s="31"/>
      <c r="C327" s="24"/>
      <c r="D327" s="66"/>
      <c r="E327" s="66"/>
      <c r="F327" s="66"/>
    </row>
    <row r="328" spans="1:6" ht="15">
      <c r="A328" s="38" t="s">
        <v>415</v>
      </c>
      <c r="B328" s="37" t="s">
        <v>95</v>
      </c>
      <c r="C328" s="23" t="s">
        <v>96</v>
      </c>
      <c r="D328" s="68"/>
      <c r="E328" s="68"/>
      <c r="F328" s="68"/>
    </row>
    <row r="329" spans="1:6" ht="14.25">
      <c r="A329" s="27"/>
      <c r="B329" s="31"/>
      <c r="C329" s="41" t="s">
        <v>60</v>
      </c>
      <c r="D329" s="67">
        <f>SUM(D330)</f>
        <v>-1702.3</v>
      </c>
      <c r="E329" s="67">
        <f>SUM(E330)</f>
        <v>0</v>
      </c>
      <c r="F329" s="67">
        <f>SUM(D329:E329)</f>
        <v>-1702.3</v>
      </c>
    </row>
    <row r="330" spans="1:6" ht="15">
      <c r="A330" s="27"/>
      <c r="B330" s="31"/>
      <c r="C330" s="24" t="s">
        <v>62</v>
      </c>
      <c r="D330" s="66">
        <v>-1702.3</v>
      </c>
      <c r="E330" s="66"/>
      <c r="F330" s="66">
        <f>SUM(D330:E330)</f>
        <v>-1702.3</v>
      </c>
    </row>
    <row r="331" spans="1:6" ht="15">
      <c r="A331" s="27"/>
      <c r="B331" s="31"/>
      <c r="C331" s="24" t="s">
        <v>253</v>
      </c>
      <c r="D331" s="66">
        <v>128.7</v>
      </c>
      <c r="E331" s="66"/>
      <c r="F331" s="66">
        <f>SUM(D331:E331)</f>
        <v>128.7</v>
      </c>
    </row>
    <row r="332" spans="1:6" ht="15">
      <c r="A332" s="27"/>
      <c r="B332" s="31"/>
      <c r="C332" s="24"/>
      <c r="D332" s="66"/>
      <c r="E332" s="66"/>
      <c r="F332" s="66"/>
    </row>
    <row r="333" spans="1:6" ht="14.25">
      <c r="A333" s="27"/>
      <c r="B333" s="31"/>
      <c r="C333" s="41" t="s">
        <v>61</v>
      </c>
      <c r="D333" s="67">
        <f>SUM(D334:D335)</f>
        <v>-1702.3</v>
      </c>
      <c r="E333" s="67">
        <f>SUM(E334:E334)</f>
        <v>0</v>
      </c>
      <c r="F333" s="67">
        <f>SUM(D333:E333)</f>
        <v>-1702.3</v>
      </c>
    </row>
    <row r="334" spans="1:6" ht="15">
      <c r="A334" s="27"/>
      <c r="B334" s="31"/>
      <c r="C334" s="24" t="s">
        <v>63</v>
      </c>
      <c r="D334" s="66">
        <f>-1776+128.7</f>
        <v>-1647.3</v>
      </c>
      <c r="E334" s="66"/>
      <c r="F334" s="66">
        <f>SUM(D334:E334)</f>
        <v>-1647.3</v>
      </c>
    </row>
    <row r="335" spans="1:6" ht="15">
      <c r="A335" s="27"/>
      <c r="B335" s="31"/>
      <c r="C335" s="24" t="s">
        <v>65</v>
      </c>
      <c r="D335" s="66">
        <v>-55</v>
      </c>
      <c r="E335" s="66"/>
      <c r="F335" s="66">
        <f>SUM(D335:E335)</f>
        <v>-55</v>
      </c>
    </row>
    <row r="336" spans="1:6" ht="15">
      <c r="A336" s="27"/>
      <c r="B336" s="31"/>
      <c r="C336" s="24"/>
      <c r="D336" s="66"/>
      <c r="E336" s="66"/>
      <c r="F336" s="66"/>
    </row>
    <row r="337" spans="1:6" ht="15">
      <c r="A337" s="38" t="s">
        <v>416</v>
      </c>
      <c r="B337" s="37" t="s">
        <v>99</v>
      </c>
      <c r="C337" s="23" t="s">
        <v>100</v>
      </c>
      <c r="D337" s="68"/>
      <c r="E337" s="68"/>
      <c r="F337" s="68"/>
    </row>
    <row r="338" spans="1:6" ht="14.25">
      <c r="A338" s="27"/>
      <c r="B338" s="31"/>
      <c r="C338" s="41" t="s">
        <v>60</v>
      </c>
      <c r="D338" s="67">
        <f>SUM(D339:D339)</f>
        <v>-138.4</v>
      </c>
      <c r="E338" s="67">
        <f>SUM(E339:E339)</f>
        <v>0</v>
      </c>
      <c r="F338" s="67">
        <f>SUM(D338:E338)</f>
        <v>-138.4</v>
      </c>
    </row>
    <row r="339" spans="1:6" ht="15">
      <c r="A339" s="27"/>
      <c r="B339" s="31"/>
      <c r="C339" s="24" t="s">
        <v>62</v>
      </c>
      <c r="D339" s="66">
        <v>-138.4</v>
      </c>
      <c r="E339" s="66"/>
      <c r="F339" s="66">
        <f>SUM(D339:E339)</f>
        <v>-138.4</v>
      </c>
    </row>
    <row r="340" spans="1:6" ht="15">
      <c r="A340" s="27"/>
      <c r="B340" s="31"/>
      <c r="C340" s="24"/>
      <c r="D340" s="66"/>
      <c r="E340" s="66"/>
      <c r="F340" s="66"/>
    </row>
    <row r="341" spans="1:6" ht="14.25">
      <c r="A341" s="27"/>
      <c r="B341" s="31"/>
      <c r="C341" s="41" t="s">
        <v>61</v>
      </c>
      <c r="D341" s="67">
        <f>SUM(D342:D342)</f>
        <v>-138.4</v>
      </c>
      <c r="E341" s="67">
        <f>SUM(E342:E342)</f>
        <v>0</v>
      </c>
      <c r="F341" s="67">
        <f>SUM(D341:E341)</f>
        <v>-138.4</v>
      </c>
    </row>
    <row r="342" spans="1:6" ht="15">
      <c r="A342" s="27"/>
      <c r="B342" s="31"/>
      <c r="C342" s="24" t="s">
        <v>63</v>
      </c>
      <c r="D342" s="66">
        <v>-138.4</v>
      </c>
      <c r="E342" s="66"/>
      <c r="F342" s="66">
        <f>SUM(D342:E342)</f>
        <v>-138.4</v>
      </c>
    </row>
    <row r="343" spans="1:6" ht="15">
      <c r="A343" s="27"/>
      <c r="B343" s="31"/>
      <c r="C343" s="24"/>
      <c r="D343" s="66"/>
      <c r="E343" s="66"/>
      <c r="F343" s="66"/>
    </row>
    <row r="344" spans="1:6" ht="15">
      <c r="A344" s="38" t="s">
        <v>417</v>
      </c>
      <c r="B344" s="37" t="s">
        <v>101</v>
      </c>
      <c r="C344" s="23" t="s">
        <v>102</v>
      </c>
      <c r="D344" s="68"/>
      <c r="E344" s="68"/>
      <c r="F344" s="68"/>
    </row>
    <row r="345" spans="1:6" ht="14.25">
      <c r="A345" s="27"/>
      <c r="B345" s="31"/>
      <c r="C345" s="41" t="s">
        <v>60</v>
      </c>
      <c r="D345" s="67">
        <f>SUM(D346:D346)</f>
        <v>-815.7</v>
      </c>
      <c r="E345" s="67">
        <f>SUM(E346:E346)</f>
        <v>0</v>
      </c>
      <c r="F345" s="67">
        <f>SUM(D345:E345)</f>
        <v>-815.7</v>
      </c>
    </row>
    <row r="346" spans="1:6" ht="15">
      <c r="A346" s="27"/>
      <c r="B346" s="31"/>
      <c r="C346" s="24" t="s">
        <v>62</v>
      </c>
      <c r="D346" s="66">
        <v>-815.7</v>
      </c>
      <c r="E346" s="66"/>
      <c r="F346" s="66">
        <f>SUM(D346:E346)</f>
        <v>-815.7</v>
      </c>
    </row>
    <row r="347" spans="1:6" ht="15">
      <c r="A347" s="27"/>
      <c r="B347" s="31"/>
      <c r="C347" s="24"/>
      <c r="D347" s="66"/>
      <c r="E347" s="66"/>
      <c r="F347" s="66"/>
    </row>
    <row r="348" spans="1:6" ht="14.25">
      <c r="A348" s="27"/>
      <c r="B348" s="31"/>
      <c r="C348" s="41" t="s">
        <v>61</v>
      </c>
      <c r="D348" s="67">
        <f>SUM(D349:D349)</f>
        <v>-815.7</v>
      </c>
      <c r="E348" s="67">
        <f>SUM(E349:E349)</f>
        <v>0</v>
      </c>
      <c r="F348" s="67">
        <f>SUM(D348:E348)</f>
        <v>-815.7</v>
      </c>
    </row>
    <row r="349" spans="1:6" ht="15">
      <c r="A349" s="27"/>
      <c r="B349" s="31"/>
      <c r="C349" s="24" t="s">
        <v>63</v>
      </c>
      <c r="D349" s="66">
        <v>-815.7</v>
      </c>
      <c r="E349" s="66"/>
      <c r="F349" s="66">
        <f>SUM(D349:E349)</f>
        <v>-815.7</v>
      </c>
    </row>
    <row r="350" spans="1:6" ht="15">
      <c r="A350" s="27"/>
      <c r="B350" s="31"/>
      <c r="C350" s="24"/>
      <c r="D350" s="66"/>
      <c r="E350" s="66"/>
      <c r="F350" s="66"/>
    </row>
    <row r="351" spans="1:6" ht="15">
      <c r="A351" s="38" t="s">
        <v>418</v>
      </c>
      <c r="B351" s="37" t="s">
        <v>103</v>
      </c>
      <c r="C351" s="23" t="s">
        <v>104</v>
      </c>
      <c r="D351" s="68"/>
      <c r="E351" s="68"/>
      <c r="F351" s="68"/>
    </row>
    <row r="352" spans="1:6" ht="14.25">
      <c r="A352" s="27"/>
      <c r="B352" s="31"/>
      <c r="C352" s="41" t="s">
        <v>60</v>
      </c>
      <c r="D352" s="67">
        <f>SUM(D353:D353)</f>
        <v>-1043</v>
      </c>
      <c r="E352" s="67">
        <f>SUM(E353:E353)</f>
        <v>0</v>
      </c>
      <c r="F352" s="67">
        <f>SUM(D352:E352)</f>
        <v>-1043</v>
      </c>
    </row>
    <row r="353" spans="1:6" ht="15">
      <c r="A353" s="27"/>
      <c r="B353" s="31"/>
      <c r="C353" s="24" t="s">
        <v>62</v>
      </c>
      <c r="D353" s="66">
        <v>-1043</v>
      </c>
      <c r="E353" s="66"/>
      <c r="F353" s="66">
        <f>SUM(D353:E353)</f>
        <v>-1043</v>
      </c>
    </row>
    <row r="354" spans="1:6" ht="15">
      <c r="A354" s="27"/>
      <c r="B354" s="31"/>
      <c r="C354" s="24"/>
      <c r="D354" s="66"/>
      <c r="E354" s="66"/>
      <c r="F354" s="66"/>
    </row>
    <row r="355" spans="1:6" ht="14.25">
      <c r="A355" s="27"/>
      <c r="B355" s="31"/>
      <c r="C355" s="41" t="s">
        <v>61</v>
      </c>
      <c r="D355" s="67">
        <f>SUM(D356:D356)</f>
        <v>-1043</v>
      </c>
      <c r="E355" s="67">
        <f>SUM(E356:E356)</f>
        <v>0</v>
      </c>
      <c r="F355" s="67">
        <f>SUM(D355:E355)</f>
        <v>-1043</v>
      </c>
    </row>
    <row r="356" spans="1:6" ht="15">
      <c r="A356" s="27"/>
      <c r="B356" s="31"/>
      <c r="C356" s="24" t="s">
        <v>63</v>
      </c>
      <c r="D356" s="66">
        <v>-1043</v>
      </c>
      <c r="E356" s="66"/>
      <c r="F356" s="66">
        <f>SUM(D356:E356)</f>
        <v>-1043</v>
      </c>
    </row>
    <row r="357" spans="1:6" ht="15">
      <c r="A357" s="27"/>
      <c r="B357" s="31"/>
      <c r="C357" s="24"/>
      <c r="D357" s="66"/>
      <c r="E357" s="66"/>
      <c r="F357" s="66"/>
    </row>
    <row r="358" spans="1:6" ht="15">
      <c r="A358" s="38" t="s">
        <v>419</v>
      </c>
      <c r="B358" s="37" t="s">
        <v>105</v>
      </c>
      <c r="C358" s="23" t="s">
        <v>106</v>
      </c>
      <c r="D358" s="68"/>
      <c r="E358" s="68"/>
      <c r="F358" s="68"/>
    </row>
    <row r="359" spans="1:6" ht="14.25">
      <c r="A359" s="27"/>
      <c r="B359" s="31"/>
      <c r="C359" s="41" t="s">
        <v>60</v>
      </c>
      <c r="D359" s="67">
        <f>SUM(D360:D360)</f>
        <v>-412</v>
      </c>
      <c r="E359" s="67">
        <f>SUM(E360:E360)</f>
        <v>0</v>
      </c>
      <c r="F359" s="67">
        <f>SUM(D359:E359)</f>
        <v>-412</v>
      </c>
    </row>
    <row r="360" spans="1:6" ht="15">
      <c r="A360" s="27"/>
      <c r="B360" s="31"/>
      <c r="C360" s="24" t="s">
        <v>62</v>
      </c>
      <c r="D360" s="66">
        <v>-412</v>
      </c>
      <c r="E360" s="66"/>
      <c r="F360" s="66">
        <f>SUM(D360:E360)</f>
        <v>-412</v>
      </c>
    </row>
    <row r="361" spans="1:6" ht="15">
      <c r="A361" s="27"/>
      <c r="B361" s="31"/>
      <c r="C361" s="24"/>
      <c r="D361" s="66"/>
      <c r="E361" s="66"/>
      <c r="F361" s="66"/>
    </row>
    <row r="362" spans="1:6" ht="14.25">
      <c r="A362" s="27"/>
      <c r="B362" s="31"/>
      <c r="C362" s="41" t="s">
        <v>61</v>
      </c>
      <c r="D362" s="67">
        <f>SUM(D363:D364)</f>
        <v>-412</v>
      </c>
      <c r="E362" s="67">
        <f>SUM(E363:E363)</f>
        <v>0</v>
      </c>
      <c r="F362" s="67">
        <f>SUM(D362:E362)</f>
        <v>-412</v>
      </c>
    </row>
    <row r="363" spans="1:6" ht="15">
      <c r="A363" s="27"/>
      <c r="B363" s="31"/>
      <c r="C363" s="24" t="s">
        <v>63</v>
      </c>
      <c r="D363" s="66">
        <v>-112</v>
      </c>
      <c r="E363" s="66"/>
      <c r="F363" s="66">
        <f>SUM(D363:E363)</f>
        <v>-112</v>
      </c>
    </row>
    <row r="364" spans="1:6" ht="15">
      <c r="A364" s="27"/>
      <c r="B364" s="31"/>
      <c r="C364" s="24" t="s">
        <v>65</v>
      </c>
      <c r="D364" s="66">
        <v>-300</v>
      </c>
      <c r="E364" s="66"/>
      <c r="F364" s="66">
        <f>SUM(D364:E364)</f>
        <v>-300</v>
      </c>
    </row>
    <row r="365" spans="1:6" ht="15">
      <c r="A365" s="27"/>
      <c r="B365" s="31"/>
      <c r="C365" s="24"/>
      <c r="D365" s="66"/>
      <c r="E365" s="66"/>
      <c r="F365" s="66"/>
    </row>
    <row r="366" spans="1:6" ht="15">
      <c r="A366" s="38" t="s">
        <v>420</v>
      </c>
      <c r="B366" s="37" t="s">
        <v>183</v>
      </c>
      <c r="C366" s="23" t="s">
        <v>464</v>
      </c>
      <c r="D366" s="68"/>
      <c r="E366" s="68"/>
      <c r="F366" s="68"/>
    </row>
    <row r="367" spans="1:6" ht="14.25">
      <c r="A367" s="27"/>
      <c r="B367" s="31"/>
      <c r="C367" s="41" t="s">
        <v>60</v>
      </c>
      <c r="D367" s="67">
        <f>SUM(D368:D368)</f>
        <v>-254.5</v>
      </c>
      <c r="E367" s="67">
        <f>SUM(E368:E368)</f>
        <v>0</v>
      </c>
      <c r="F367" s="67">
        <f>SUM(D367:E367)</f>
        <v>-254.5</v>
      </c>
    </row>
    <row r="368" spans="1:6" ht="15">
      <c r="A368" s="27"/>
      <c r="B368" s="31"/>
      <c r="C368" s="24" t="s">
        <v>62</v>
      </c>
      <c r="D368" s="66">
        <v>-254.5</v>
      </c>
      <c r="E368" s="66"/>
      <c r="F368" s="66">
        <f>SUM(D368:E368)</f>
        <v>-254.5</v>
      </c>
    </row>
    <row r="369" spans="1:6" ht="15">
      <c r="A369" s="27"/>
      <c r="B369" s="31"/>
      <c r="C369" s="24"/>
      <c r="D369" s="66"/>
      <c r="E369" s="66"/>
      <c r="F369" s="66"/>
    </row>
    <row r="370" spans="1:6" ht="14.25">
      <c r="A370" s="27"/>
      <c r="B370" s="31"/>
      <c r="C370" s="41" t="s">
        <v>61</v>
      </c>
      <c r="D370" s="67">
        <f>SUM(D371:D371)</f>
        <v>-254.5</v>
      </c>
      <c r="E370" s="67">
        <f>SUM(E371:E371)</f>
        <v>0</v>
      </c>
      <c r="F370" s="67">
        <f>SUM(D370:E370)</f>
        <v>-254.5</v>
      </c>
    </row>
    <row r="371" spans="1:6" ht="15">
      <c r="A371" s="27"/>
      <c r="B371" s="31"/>
      <c r="C371" s="24" t="s">
        <v>63</v>
      </c>
      <c r="D371" s="66">
        <v>-254.5</v>
      </c>
      <c r="E371" s="66"/>
      <c r="F371" s="66">
        <f>SUM(D371:E371)</f>
        <v>-254.5</v>
      </c>
    </row>
    <row r="372" spans="1:6" ht="15">
      <c r="A372" s="27"/>
      <c r="B372" s="31"/>
      <c r="C372" s="24"/>
      <c r="D372" s="66"/>
      <c r="E372" s="66"/>
      <c r="F372" s="66"/>
    </row>
    <row r="373" spans="1:6" ht="14.25">
      <c r="A373" s="21" t="s">
        <v>191</v>
      </c>
      <c r="B373" s="32"/>
      <c r="C373" s="41" t="s">
        <v>111</v>
      </c>
      <c r="D373" s="66"/>
      <c r="E373" s="66"/>
      <c r="F373" s="66"/>
    </row>
    <row r="374" spans="1:6" ht="14.25">
      <c r="A374" s="28"/>
      <c r="B374" s="31"/>
      <c r="C374" s="41" t="s">
        <v>60</v>
      </c>
      <c r="D374" s="67">
        <f>SUM(D380,D388,D396,D405,D412,D421,D429,D436,D443,D451,D459,D467,D475,D482)</f>
        <v>-27476.9</v>
      </c>
      <c r="E374" s="67">
        <f>SUM(E380,E388,E396,E405,E412,E421,E429,E436,E443,E451,E459,E467,E475,E482)</f>
        <v>0</v>
      </c>
      <c r="F374" s="67">
        <f>SUM(D374:E374)</f>
        <v>-27476.9</v>
      </c>
    </row>
    <row r="375" spans="1:6" ht="14.25">
      <c r="A375" s="28"/>
      <c r="B375" s="31"/>
      <c r="C375" s="41" t="s">
        <v>61</v>
      </c>
      <c r="D375" s="67">
        <f>SUM(D376:D377)</f>
        <v>-27476.9</v>
      </c>
      <c r="E375" s="67">
        <f>SUM(E376:E377)</f>
        <v>0</v>
      </c>
      <c r="F375" s="67">
        <f>SUM(D375:E375)</f>
        <v>-27476.9</v>
      </c>
    </row>
    <row r="376" spans="1:6" ht="15">
      <c r="A376" s="28"/>
      <c r="B376" s="31"/>
      <c r="C376" s="24" t="s">
        <v>56</v>
      </c>
      <c r="D376" s="66">
        <f>SUM(D384,D392,D401,D409,D416,D425,D433,D440,D447,D455,D463,D471,D479,D486)</f>
        <v>-13197.9</v>
      </c>
      <c r="E376" s="66">
        <f>SUM(E384,E392,E401,E409,E416,E425,E433,E440,E447,E455,E463,E471,E479,E486)</f>
        <v>0</v>
      </c>
      <c r="F376" s="66">
        <f>SUM(D376:E376)</f>
        <v>-13197.9</v>
      </c>
    </row>
    <row r="377" spans="1:6" ht="15">
      <c r="A377" s="28"/>
      <c r="B377" s="31"/>
      <c r="C377" s="24" t="s">
        <v>64</v>
      </c>
      <c r="D377" s="66">
        <f>SUM(D402,D417,D426,D448,D464,D472)</f>
        <v>-14279</v>
      </c>
      <c r="E377" s="66">
        <f>SUM(E402,E417,E426,E448,E464,E472)</f>
        <v>0</v>
      </c>
      <c r="F377" s="66">
        <f>SUM(D377:E377)</f>
        <v>-14279</v>
      </c>
    </row>
    <row r="378" spans="1:6" ht="14.25">
      <c r="A378" s="21" t="s">
        <v>267</v>
      </c>
      <c r="B378" s="31"/>
      <c r="C378" s="41" t="s">
        <v>7</v>
      </c>
      <c r="D378" s="67">
        <f>SUM(D383)</f>
        <v>-1114.6</v>
      </c>
      <c r="E378" s="67">
        <f>SUM(E383)</f>
        <v>0</v>
      </c>
      <c r="F378" s="67">
        <f>SUM(D378:E378)</f>
        <v>-1114.6</v>
      </c>
    </row>
    <row r="379" spans="1:6" ht="15">
      <c r="A379" s="38" t="s">
        <v>268</v>
      </c>
      <c r="B379" s="37" t="s">
        <v>68</v>
      </c>
      <c r="C379" s="23" t="s">
        <v>77</v>
      </c>
      <c r="D379" s="68"/>
      <c r="E379" s="68"/>
      <c r="F379" s="68"/>
    </row>
    <row r="380" spans="1:6" ht="14.25">
      <c r="A380" s="27"/>
      <c r="B380" s="31"/>
      <c r="C380" s="41" t="s">
        <v>60</v>
      </c>
      <c r="D380" s="67">
        <f>SUM(D381)</f>
        <v>-1114.6</v>
      </c>
      <c r="E380" s="67">
        <f>SUM(E381)</f>
        <v>0</v>
      </c>
      <c r="F380" s="67">
        <f>SUM(D380:E380)</f>
        <v>-1114.6</v>
      </c>
    </row>
    <row r="381" spans="1:6" ht="15">
      <c r="A381" s="27"/>
      <c r="B381" s="31"/>
      <c r="C381" s="24" t="s">
        <v>62</v>
      </c>
      <c r="D381" s="66">
        <f>-974-108.6-32</f>
        <v>-1114.6</v>
      </c>
      <c r="E381" s="66"/>
      <c r="F381" s="66">
        <f>SUM(D381:E381)</f>
        <v>-1114.6</v>
      </c>
    </row>
    <row r="382" spans="1:6" ht="15">
      <c r="A382" s="27"/>
      <c r="B382" s="31"/>
      <c r="C382" s="24"/>
      <c r="D382" s="66"/>
      <c r="E382" s="66"/>
      <c r="F382" s="66"/>
    </row>
    <row r="383" spans="1:6" ht="14.25">
      <c r="A383" s="27"/>
      <c r="B383" s="31"/>
      <c r="C383" s="41" t="s">
        <v>61</v>
      </c>
      <c r="D383" s="67">
        <f>SUM(D384:D384)</f>
        <v>-1114.6</v>
      </c>
      <c r="E383" s="67">
        <f>SUM(E384:E384)</f>
        <v>0</v>
      </c>
      <c r="F383" s="67">
        <f>SUM(D383:E383)</f>
        <v>-1114.6</v>
      </c>
    </row>
    <row r="384" spans="1:6" ht="15">
      <c r="A384" s="27"/>
      <c r="B384" s="31"/>
      <c r="C384" s="24" t="s">
        <v>63</v>
      </c>
      <c r="D384" s="66">
        <f>-974-108.6-32</f>
        <v>-1114.6</v>
      </c>
      <c r="E384" s="66"/>
      <c r="F384" s="66">
        <f>SUM(D384:E384)</f>
        <v>-1114.6</v>
      </c>
    </row>
    <row r="385" spans="1:6" ht="15">
      <c r="A385" s="27"/>
      <c r="B385" s="31"/>
      <c r="C385" s="24"/>
      <c r="D385" s="66"/>
      <c r="E385" s="66"/>
      <c r="F385" s="66"/>
    </row>
    <row r="386" spans="1:6" ht="14.25">
      <c r="A386" s="21" t="s">
        <v>270</v>
      </c>
      <c r="B386" s="31"/>
      <c r="C386" s="41" t="s">
        <v>34</v>
      </c>
      <c r="D386" s="67">
        <f>SUM(D391)</f>
        <v>-5.5</v>
      </c>
      <c r="E386" s="67">
        <f>SUM(E391)</f>
        <v>0</v>
      </c>
      <c r="F386" s="67">
        <f>SUM(D386:E386)</f>
        <v>-5.5</v>
      </c>
    </row>
    <row r="387" spans="1:6" ht="15">
      <c r="A387" s="38" t="s">
        <v>271</v>
      </c>
      <c r="B387" s="37" t="s">
        <v>112</v>
      </c>
      <c r="C387" s="23" t="s">
        <v>205</v>
      </c>
      <c r="D387" s="68"/>
      <c r="E387" s="68"/>
      <c r="F387" s="68"/>
    </row>
    <row r="388" spans="1:6" ht="14.25">
      <c r="A388" s="27"/>
      <c r="B388" s="31"/>
      <c r="C388" s="41" t="s">
        <v>60</v>
      </c>
      <c r="D388" s="67">
        <f>SUM(D389)</f>
        <v>-5.5</v>
      </c>
      <c r="E388" s="67">
        <f>SUM(E389)</f>
        <v>0</v>
      </c>
      <c r="F388" s="67">
        <f>SUM(D388:E388)</f>
        <v>-5.5</v>
      </c>
    </row>
    <row r="389" spans="1:6" ht="15">
      <c r="A389" s="27"/>
      <c r="B389" s="31"/>
      <c r="C389" s="24" t="s">
        <v>62</v>
      </c>
      <c r="D389" s="66">
        <v>-5.5</v>
      </c>
      <c r="E389" s="66"/>
      <c r="F389" s="66">
        <f>SUM(D389:E389)</f>
        <v>-5.5</v>
      </c>
    </row>
    <row r="390" spans="1:6" ht="15">
      <c r="A390" s="27"/>
      <c r="B390" s="31"/>
      <c r="C390" s="24"/>
      <c r="D390" s="66"/>
      <c r="E390" s="66"/>
      <c r="F390" s="66"/>
    </row>
    <row r="391" spans="1:6" ht="14.25">
      <c r="A391" s="27"/>
      <c r="B391" s="31"/>
      <c r="C391" s="41" t="s">
        <v>61</v>
      </c>
      <c r="D391" s="67">
        <f>SUM(D392:D392)</f>
        <v>-5.5</v>
      </c>
      <c r="E391" s="67">
        <f>SUM(E392:E392)</f>
        <v>0</v>
      </c>
      <c r="F391" s="67">
        <f>SUM(D391:E391)</f>
        <v>-5.5</v>
      </c>
    </row>
    <row r="392" spans="1:6" ht="15">
      <c r="A392" s="27"/>
      <c r="B392" s="31"/>
      <c r="C392" s="24" t="s">
        <v>63</v>
      </c>
      <c r="D392" s="66">
        <v>-5.5</v>
      </c>
      <c r="E392" s="66"/>
      <c r="F392" s="66">
        <f>SUM(D392:E392)</f>
        <v>-5.5</v>
      </c>
    </row>
    <row r="393" spans="1:6" ht="15">
      <c r="A393" s="27"/>
      <c r="B393" s="31"/>
      <c r="C393" s="24"/>
      <c r="D393" s="66"/>
      <c r="E393" s="66"/>
      <c r="F393" s="66"/>
    </row>
    <row r="394" spans="1:6" ht="14.25">
      <c r="A394" s="21" t="s">
        <v>272</v>
      </c>
      <c r="B394" s="32"/>
      <c r="C394" s="41" t="s">
        <v>9</v>
      </c>
      <c r="D394" s="67">
        <f>SUM(D400,D408,D415)</f>
        <v>-14731.5</v>
      </c>
      <c r="E394" s="67">
        <f>SUM(E400,E408,E415)</f>
        <v>0</v>
      </c>
      <c r="F394" s="67">
        <f>SUM(D394:E394)</f>
        <v>-14731.5</v>
      </c>
    </row>
    <row r="395" spans="1:6" ht="15">
      <c r="A395" s="38" t="s">
        <v>273</v>
      </c>
      <c r="B395" s="37" t="s">
        <v>113</v>
      </c>
      <c r="C395" s="23" t="s">
        <v>118</v>
      </c>
      <c r="D395" s="68"/>
      <c r="E395" s="68"/>
      <c r="F395" s="68"/>
    </row>
    <row r="396" spans="1:6" ht="14.25">
      <c r="A396" s="27"/>
      <c r="B396" s="31"/>
      <c r="C396" s="41" t="s">
        <v>60</v>
      </c>
      <c r="D396" s="67">
        <f>SUM(D397)</f>
        <v>-8236</v>
      </c>
      <c r="E396" s="67">
        <f>SUM(E397)</f>
        <v>0</v>
      </c>
      <c r="F396" s="67">
        <f>SUM(D396:E396)</f>
        <v>-8236</v>
      </c>
    </row>
    <row r="397" spans="1:6" ht="15">
      <c r="A397" s="27"/>
      <c r="B397" s="31"/>
      <c r="C397" s="24" t="s">
        <v>62</v>
      </c>
      <c r="D397" s="66">
        <f>-9986-250+2000-500+500</f>
        <v>-8236</v>
      </c>
      <c r="E397" s="66"/>
      <c r="F397" s="66">
        <f>SUM(D397:E397)</f>
        <v>-8236</v>
      </c>
    </row>
    <row r="398" spans="1:6" ht="15">
      <c r="A398" s="27"/>
      <c r="B398" s="31"/>
      <c r="C398" s="24" t="s">
        <v>269</v>
      </c>
      <c r="D398" s="66">
        <v>-7496</v>
      </c>
      <c r="E398" s="66"/>
      <c r="F398" s="66">
        <f>SUM(D398:E398)</f>
        <v>-7496</v>
      </c>
    </row>
    <row r="399" spans="1:6" ht="15">
      <c r="A399" s="27"/>
      <c r="B399" s="31"/>
      <c r="C399" s="24"/>
      <c r="D399" s="66"/>
      <c r="E399" s="66"/>
      <c r="F399" s="66"/>
    </row>
    <row r="400" spans="1:6" ht="14.25">
      <c r="A400" s="27"/>
      <c r="B400" s="31"/>
      <c r="C400" s="41" t="s">
        <v>61</v>
      </c>
      <c r="D400" s="67">
        <f>SUM(D401:D402)</f>
        <v>-8236</v>
      </c>
      <c r="E400" s="67">
        <f>SUM(E401:E402)</f>
        <v>0</v>
      </c>
      <c r="F400" s="67">
        <f>SUM(D400:E400)</f>
        <v>-8236</v>
      </c>
    </row>
    <row r="401" spans="1:6" ht="15">
      <c r="A401" s="27"/>
      <c r="B401" s="31"/>
      <c r="C401" s="24" t="s">
        <v>63</v>
      </c>
      <c r="D401" s="66">
        <f>-1245+500</f>
        <v>-745</v>
      </c>
      <c r="E401" s="66"/>
      <c r="F401" s="66">
        <f>SUM(D401:E401)</f>
        <v>-745</v>
      </c>
    </row>
    <row r="402" spans="1:6" ht="15">
      <c r="A402" s="27"/>
      <c r="B402" s="31"/>
      <c r="C402" s="24" t="s">
        <v>65</v>
      </c>
      <c r="D402" s="66">
        <f>-8991+2000-500</f>
        <v>-7491</v>
      </c>
      <c r="E402" s="66"/>
      <c r="F402" s="66">
        <f>SUM(D402:E402)</f>
        <v>-7491</v>
      </c>
    </row>
    <row r="403" spans="1:6" ht="15">
      <c r="A403" s="27"/>
      <c r="B403" s="31"/>
      <c r="C403" s="24"/>
      <c r="D403" s="66"/>
      <c r="E403" s="66"/>
      <c r="F403" s="66"/>
    </row>
    <row r="404" spans="1:6" ht="15">
      <c r="A404" s="38" t="s">
        <v>421</v>
      </c>
      <c r="B404" s="37" t="s">
        <v>116</v>
      </c>
      <c r="C404" s="23" t="s">
        <v>114</v>
      </c>
      <c r="D404" s="68"/>
      <c r="E404" s="68"/>
      <c r="F404" s="68"/>
    </row>
    <row r="405" spans="1:6" ht="14.25">
      <c r="A405" s="27"/>
      <c r="B405" s="31"/>
      <c r="C405" s="41" t="s">
        <v>60</v>
      </c>
      <c r="D405" s="67">
        <f>SUM(D406:D406)</f>
        <v>-1795.5</v>
      </c>
      <c r="E405" s="67">
        <f>SUM(E406:E406)</f>
        <v>0</v>
      </c>
      <c r="F405" s="67">
        <f>SUM(D405:E405)</f>
        <v>-1795.5</v>
      </c>
    </row>
    <row r="406" spans="1:6" ht="15">
      <c r="A406" s="27"/>
      <c r="B406" s="31"/>
      <c r="C406" s="24" t="s">
        <v>62</v>
      </c>
      <c r="D406" s="66">
        <v>-1795.5</v>
      </c>
      <c r="E406" s="66"/>
      <c r="F406" s="66">
        <f>SUM(D406:E406)</f>
        <v>-1795.5</v>
      </c>
    </row>
    <row r="407" spans="1:6" ht="15">
      <c r="A407" s="27"/>
      <c r="B407" s="31"/>
      <c r="C407" s="24"/>
      <c r="D407" s="66"/>
      <c r="E407" s="66"/>
      <c r="F407" s="66"/>
    </row>
    <row r="408" spans="1:6" ht="14.25">
      <c r="A408" s="27"/>
      <c r="B408" s="31"/>
      <c r="C408" s="41" t="s">
        <v>61</v>
      </c>
      <c r="D408" s="67">
        <f>SUM(D409:D409)</f>
        <v>-1795.5</v>
      </c>
      <c r="E408" s="67">
        <f>SUM(E409:E409)</f>
        <v>0</v>
      </c>
      <c r="F408" s="67">
        <f>SUM(D408:E408)</f>
        <v>-1795.5</v>
      </c>
    </row>
    <row r="409" spans="1:6" ht="15">
      <c r="A409" s="27"/>
      <c r="B409" s="31"/>
      <c r="C409" s="24" t="s">
        <v>63</v>
      </c>
      <c r="D409" s="66">
        <v>-1795.5</v>
      </c>
      <c r="E409" s="66"/>
      <c r="F409" s="66">
        <f>SUM(D409:E409)</f>
        <v>-1795.5</v>
      </c>
    </row>
    <row r="410" spans="1:6" ht="15">
      <c r="A410" s="27"/>
      <c r="B410" s="31"/>
      <c r="C410" s="24"/>
      <c r="D410" s="66"/>
      <c r="E410" s="66"/>
      <c r="F410" s="66"/>
    </row>
    <row r="411" spans="1:6" ht="15">
      <c r="A411" s="38" t="s">
        <v>422</v>
      </c>
      <c r="B411" s="37" t="s">
        <v>117</v>
      </c>
      <c r="C411" s="23" t="s">
        <v>115</v>
      </c>
      <c r="D411" s="68"/>
      <c r="E411" s="68"/>
      <c r="F411" s="68"/>
    </row>
    <row r="412" spans="1:6" ht="14.25">
      <c r="A412" s="27"/>
      <c r="B412" s="31"/>
      <c r="C412" s="41" t="s">
        <v>60</v>
      </c>
      <c r="D412" s="67">
        <f>SUM(D413:D413)</f>
        <v>-4700</v>
      </c>
      <c r="E412" s="67">
        <f>SUM(E413:E413)</f>
        <v>0</v>
      </c>
      <c r="F412" s="67">
        <f>SUM(D412:E412)</f>
        <v>-4700</v>
      </c>
    </row>
    <row r="413" spans="1:6" ht="15">
      <c r="A413" s="27"/>
      <c r="B413" s="31"/>
      <c r="C413" s="24" t="s">
        <v>62</v>
      </c>
      <c r="D413" s="66">
        <v>-4700</v>
      </c>
      <c r="E413" s="66"/>
      <c r="F413" s="66">
        <f>SUM(D413:E413)</f>
        <v>-4700</v>
      </c>
    </row>
    <row r="414" spans="1:6" ht="15">
      <c r="A414" s="27"/>
      <c r="B414" s="31"/>
      <c r="C414" s="24"/>
      <c r="D414" s="66"/>
      <c r="E414" s="66"/>
      <c r="F414" s="66"/>
    </row>
    <row r="415" spans="1:6" ht="14.25">
      <c r="A415" s="27"/>
      <c r="B415" s="31"/>
      <c r="C415" s="41" t="s">
        <v>61</v>
      </c>
      <c r="D415" s="67">
        <f>SUM(D416:D417)</f>
        <v>-4700</v>
      </c>
      <c r="E415" s="67">
        <f>SUM(E416:E416)</f>
        <v>0</v>
      </c>
      <c r="F415" s="67">
        <f>SUM(D415:E415)</f>
        <v>-4700</v>
      </c>
    </row>
    <row r="416" spans="1:6" ht="15">
      <c r="A416" s="27"/>
      <c r="B416" s="31"/>
      <c r="C416" s="24" t="s">
        <v>63</v>
      </c>
      <c r="D416" s="66">
        <v>-3200</v>
      </c>
      <c r="E416" s="66"/>
      <c r="F416" s="66">
        <f>SUM(D416:E416)</f>
        <v>-3200</v>
      </c>
    </row>
    <row r="417" spans="1:6" ht="15">
      <c r="A417" s="27"/>
      <c r="B417" s="31"/>
      <c r="C417" s="24" t="s">
        <v>65</v>
      </c>
      <c r="D417" s="66">
        <v>-1500</v>
      </c>
      <c r="E417" s="66"/>
      <c r="F417" s="66">
        <f>SUM(D417:E417)</f>
        <v>-1500</v>
      </c>
    </row>
    <row r="418" spans="1:6" ht="15">
      <c r="A418" s="27"/>
      <c r="B418" s="31"/>
      <c r="C418" s="24"/>
      <c r="D418" s="66"/>
      <c r="E418" s="66"/>
      <c r="F418" s="66"/>
    </row>
    <row r="419" spans="1:6" ht="14.25">
      <c r="A419" s="21" t="s">
        <v>274</v>
      </c>
      <c r="B419" s="32"/>
      <c r="C419" s="41" t="s">
        <v>10</v>
      </c>
      <c r="D419" s="67">
        <f>SUM(D424,D432,D439,D446,D454)</f>
        <v>-7865.299999999999</v>
      </c>
      <c r="E419" s="67">
        <f>SUM(E424,E432,E439,E446,E454)</f>
        <v>0</v>
      </c>
      <c r="F419" s="67">
        <f>SUM(D419:E419)</f>
        <v>-7865.299999999999</v>
      </c>
    </row>
    <row r="420" spans="1:6" ht="15">
      <c r="A420" s="38" t="s">
        <v>275</v>
      </c>
      <c r="B420" s="37" t="s">
        <v>119</v>
      </c>
      <c r="C420" s="23" t="s">
        <v>120</v>
      </c>
      <c r="D420" s="68"/>
      <c r="E420" s="68"/>
      <c r="F420" s="68"/>
    </row>
    <row r="421" spans="1:6" ht="14.25">
      <c r="A421" s="27"/>
      <c r="B421" s="31"/>
      <c r="C421" s="41" t="s">
        <v>60</v>
      </c>
      <c r="D421" s="67">
        <f>SUM(D422:D422)</f>
        <v>-320</v>
      </c>
      <c r="E421" s="67">
        <f>SUM(E422:E422)</f>
        <v>0</v>
      </c>
      <c r="F421" s="67">
        <f>SUM(D421:E421)</f>
        <v>-320</v>
      </c>
    </row>
    <row r="422" spans="1:6" s="47" customFormat="1" ht="15">
      <c r="A422" s="27"/>
      <c r="B422" s="31"/>
      <c r="C422" s="24" t="s">
        <v>62</v>
      </c>
      <c r="D422" s="66">
        <v>-320</v>
      </c>
      <c r="E422" s="66"/>
      <c r="F422" s="66">
        <f>SUM(D422:E422)</f>
        <v>-320</v>
      </c>
    </row>
    <row r="423" spans="1:6" ht="15">
      <c r="A423" s="27"/>
      <c r="B423" s="31"/>
      <c r="C423" s="24"/>
      <c r="D423" s="66"/>
      <c r="E423" s="66"/>
      <c r="F423" s="66"/>
    </row>
    <row r="424" spans="1:6" ht="14.25">
      <c r="A424" s="27"/>
      <c r="B424" s="31"/>
      <c r="C424" s="41" t="s">
        <v>61</v>
      </c>
      <c r="D424" s="67">
        <f>SUM(D425:D426)</f>
        <v>-320</v>
      </c>
      <c r="E424" s="67">
        <f>SUM(E425:E426)</f>
        <v>0</v>
      </c>
      <c r="F424" s="67">
        <f>SUM(D424:E424)</f>
        <v>-320</v>
      </c>
    </row>
    <row r="425" spans="1:6" ht="15">
      <c r="A425" s="27"/>
      <c r="B425" s="31"/>
      <c r="C425" s="24" t="s">
        <v>63</v>
      </c>
      <c r="D425" s="66">
        <v>-220</v>
      </c>
      <c r="E425" s="66"/>
      <c r="F425" s="66">
        <f>SUM(D425:E425)</f>
        <v>-220</v>
      </c>
    </row>
    <row r="426" spans="1:6" ht="15">
      <c r="A426" s="27"/>
      <c r="B426" s="31"/>
      <c r="C426" s="24" t="s">
        <v>65</v>
      </c>
      <c r="D426" s="66">
        <v>-100</v>
      </c>
      <c r="E426" s="66"/>
      <c r="F426" s="66">
        <f>SUM(D426:E426)</f>
        <v>-100</v>
      </c>
    </row>
    <row r="427" spans="1:6" ht="15">
      <c r="A427" s="27"/>
      <c r="B427" s="31"/>
      <c r="C427" s="24"/>
      <c r="D427" s="66"/>
      <c r="E427" s="66"/>
      <c r="F427" s="66"/>
    </row>
    <row r="428" spans="1:6" ht="15">
      <c r="A428" s="38" t="s">
        <v>276</v>
      </c>
      <c r="B428" s="37" t="s">
        <v>119</v>
      </c>
      <c r="C428" s="23" t="s">
        <v>121</v>
      </c>
      <c r="D428" s="68"/>
      <c r="E428" s="68"/>
      <c r="F428" s="68"/>
    </row>
    <row r="429" spans="1:6" ht="14.25">
      <c r="A429" s="27"/>
      <c r="B429" s="31"/>
      <c r="C429" s="41" t="s">
        <v>60</v>
      </c>
      <c r="D429" s="67">
        <f>SUM(D430:D430)</f>
        <v>-163</v>
      </c>
      <c r="E429" s="67">
        <f>SUM(E430:E430)</f>
        <v>0</v>
      </c>
      <c r="F429" s="67">
        <f>SUM(D429:E429)</f>
        <v>-163</v>
      </c>
    </row>
    <row r="430" spans="1:6" ht="15">
      <c r="A430" s="27"/>
      <c r="B430" s="31"/>
      <c r="C430" s="24" t="s">
        <v>62</v>
      </c>
      <c r="D430" s="66">
        <v>-163</v>
      </c>
      <c r="E430" s="66"/>
      <c r="F430" s="66">
        <f>SUM(D430:E430)</f>
        <v>-163</v>
      </c>
    </row>
    <row r="431" spans="1:6" ht="15">
      <c r="A431" s="27"/>
      <c r="B431" s="31"/>
      <c r="C431" s="24"/>
      <c r="D431" s="66"/>
      <c r="E431" s="66"/>
      <c r="F431" s="66"/>
    </row>
    <row r="432" spans="1:6" ht="14.25">
      <c r="A432" s="27"/>
      <c r="B432" s="31"/>
      <c r="C432" s="41" t="s">
        <v>61</v>
      </c>
      <c r="D432" s="67">
        <f>SUM(D433:D433)</f>
        <v>-163</v>
      </c>
      <c r="E432" s="67">
        <f>SUM(E433:E433)</f>
        <v>0</v>
      </c>
      <c r="F432" s="67">
        <f>SUM(D432:E432)</f>
        <v>-163</v>
      </c>
    </row>
    <row r="433" spans="1:6" ht="15">
      <c r="A433" s="27"/>
      <c r="B433" s="31"/>
      <c r="C433" s="24" t="s">
        <v>63</v>
      </c>
      <c r="D433" s="66">
        <v>-163</v>
      </c>
      <c r="E433" s="66"/>
      <c r="F433" s="66">
        <f>SUM(D433:E433)</f>
        <v>-163</v>
      </c>
    </row>
    <row r="434" spans="1:6" ht="15">
      <c r="A434" s="27"/>
      <c r="B434" s="31"/>
      <c r="C434" s="24"/>
      <c r="D434" s="66"/>
      <c r="E434" s="66"/>
      <c r="F434" s="66"/>
    </row>
    <row r="435" spans="1:6" ht="15">
      <c r="A435" s="38" t="s">
        <v>277</v>
      </c>
      <c r="B435" s="37" t="s">
        <v>119</v>
      </c>
      <c r="C435" s="23" t="s">
        <v>122</v>
      </c>
      <c r="D435" s="68"/>
      <c r="E435" s="68"/>
      <c r="F435" s="68"/>
    </row>
    <row r="436" spans="1:6" ht="14.25">
      <c r="A436" s="27"/>
      <c r="B436" s="31"/>
      <c r="C436" s="41" t="s">
        <v>60</v>
      </c>
      <c r="D436" s="67">
        <f>SUM(D437)</f>
        <v>-3723.9</v>
      </c>
      <c r="E436" s="67">
        <f>SUM(E437)</f>
        <v>0</v>
      </c>
      <c r="F436" s="67">
        <f>SUM(D436:E436)</f>
        <v>-3723.9</v>
      </c>
    </row>
    <row r="437" spans="1:6" ht="15">
      <c r="A437" s="27"/>
      <c r="B437" s="31"/>
      <c r="C437" s="24" t="s">
        <v>62</v>
      </c>
      <c r="D437" s="66">
        <v>-3723.9</v>
      </c>
      <c r="E437" s="66"/>
      <c r="F437" s="66">
        <f>SUM(D437:E437)</f>
        <v>-3723.9</v>
      </c>
    </row>
    <row r="438" spans="1:6" ht="15">
      <c r="A438" s="27"/>
      <c r="B438" s="31"/>
      <c r="C438" s="24"/>
      <c r="D438" s="66"/>
      <c r="E438" s="66"/>
      <c r="F438" s="66"/>
    </row>
    <row r="439" spans="1:6" ht="14.25">
      <c r="A439" s="27"/>
      <c r="B439" s="31"/>
      <c r="C439" s="41" t="s">
        <v>61</v>
      </c>
      <c r="D439" s="67">
        <f>SUM(D440:D440)</f>
        <v>-3723.9</v>
      </c>
      <c r="E439" s="67">
        <f>SUM(E440:E440)</f>
        <v>0</v>
      </c>
      <c r="F439" s="67">
        <f>SUM(D439:E439)</f>
        <v>-3723.9</v>
      </c>
    </row>
    <row r="440" spans="1:6" ht="15">
      <c r="A440" s="27"/>
      <c r="B440" s="31"/>
      <c r="C440" s="24" t="s">
        <v>63</v>
      </c>
      <c r="D440" s="66">
        <v>-3723.9</v>
      </c>
      <c r="E440" s="66"/>
      <c r="F440" s="66">
        <f>SUM(D440:E440)</f>
        <v>-3723.9</v>
      </c>
    </row>
    <row r="441" spans="1:6" ht="15">
      <c r="A441" s="27"/>
      <c r="B441" s="31"/>
      <c r="C441" s="24"/>
      <c r="D441" s="66"/>
      <c r="E441" s="66"/>
      <c r="F441" s="66"/>
    </row>
    <row r="442" spans="1:6" ht="15">
      <c r="A442" s="38" t="s">
        <v>278</v>
      </c>
      <c r="B442" s="37" t="s">
        <v>123</v>
      </c>
      <c r="C442" s="23" t="s">
        <v>124</v>
      </c>
      <c r="D442" s="68"/>
      <c r="E442" s="68"/>
      <c r="F442" s="68"/>
    </row>
    <row r="443" spans="1:6" ht="14.25">
      <c r="A443" s="27"/>
      <c r="B443" s="31"/>
      <c r="C443" s="41" t="s">
        <v>60</v>
      </c>
      <c r="D443" s="67">
        <f>SUM(D444)</f>
        <v>-3613.4</v>
      </c>
      <c r="E443" s="67">
        <f>SUM(E444:E444)</f>
        <v>0</v>
      </c>
      <c r="F443" s="67">
        <f>SUM(D443:E443)</f>
        <v>-3613.4</v>
      </c>
    </row>
    <row r="444" spans="1:6" ht="15">
      <c r="A444" s="27"/>
      <c r="B444" s="31"/>
      <c r="C444" s="24" t="s">
        <v>62</v>
      </c>
      <c r="D444" s="66">
        <v>-3613.4</v>
      </c>
      <c r="E444" s="66"/>
      <c r="F444" s="66">
        <f>SUM(D444:E444)</f>
        <v>-3613.4</v>
      </c>
    </row>
    <row r="445" spans="1:6" ht="15">
      <c r="A445" s="27"/>
      <c r="B445" s="31"/>
      <c r="C445" s="24"/>
      <c r="D445" s="66"/>
      <c r="E445" s="66"/>
      <c r="F445" s="66"/>
    </row>
    <row r="446" spans="1:6" ht="14.25">
      <c r="A446" s="27"/>
      <c r="B446" s="31"/>
      <c r="C446" s="41" t="s">
        <v>61</v>
      </c>
      <c r="D446" s="67">
        <f>SUM(D447:D448)</f>
        <v>-3613.4</v>
      </c>
      <c r="E446" s="67">
        <f>SUM(E447:E448)</f>
        <v>0</v>
      </c>
      <c r="F446" s="67">
        <f>SUM(D446:E446)</f>
        <v>-3613.4</v>
      </c>
    </row>
    <row r="447" spans="1:6" ht="15">
      <c r="A447" s="27"/>
      <c r="B447" s="31"/>
      <c r="C447" s="24" t="s">
        <v>63</v>
      </c>
      <c r="D447" s="66">
        <v>-963.4</v>
      </c>
      <c r="E447" s="66"/>
      <c r="F447" s="66">
        <f>SUM(D447:E447)</f>
        <v>-963.4</v>
      </c>
    </row>
    <row r="448" spans="1:6" ht="15">
      <c r="A448" s="27"/>
      <c r="B448" s="31"/>
      <c r="C448" s="24" t="s">
        <v>65</v>
      </c>
      <c r="D448" s="66">
        <v>-2650</v>
      </c>
      <c r="E448" s="66"/>
      <c r="F448" s="66">
        <f>SUM(D448:E448)</f>
        <v>-2650</v>
      </c>
    </row>
    <row r="449" spans="1:6" ht="15">
      <c r="A449" s="27"/>
      <c r="B449" s="31"/>
      <c r="C449" s="24"/>
      <c r="D449" s="66"/>
      <c r="E449" s="66"/>
      <c r="F449" s="66"/>
    </row>
    <row r="450" spans="1:6" ht="15">
      <c r="A450" s="38" t="s">
        <v>279</v>
      </c>
      <c r="B450" s="37" t="s">
        <v>125</v>
      </c>
      <c r="C450" s="23" t="s">
        <v>126</v>
      </c>
      <c r="D450" s="68"/>
      <c r="E450" s="68"/>
      <c r="F450" s="68"/>
    </row>
    <row r="451" spans="1:6" ht="14.25">
      <c r="A451" s="27"/>
      <c r="B451" s="31"/>
      <c r="C451" s="41" t="s">
        <v>60</v>
      </c>
      <c r="D451" s="67">
        <f>SUM(D452:D452)</f>
        <v>-45</v>
      </c>
      <c r="E451" s="67">
        <f>SUM(E452:E452)</f>
        <v>0</v>
      </c>
      <c r="F451" s="67">
        <f>SUM(D451:E451)</f>
        <v>-45</v>
      </c>
    </row>
    <row r="452" spans="1:6" ht="15">
      <c r="A452" s="27"/>
      <c r="B452" s="31"/>
      <c r="C452" s="24" t="s">
        <v>62</v>
      </c>
      <c r="D452" s="66">
        <v>-45</v>
      </c>
      <c r="E452" s="66"/>
      <c r="F452" s="66">
        <f>SUM(D452:E452)</f>
        <v>-45</v>
      </c>
    </row>
    <row r="453" spans="1:6" ht="15">
      <c r="A453" s="27"/>
      <c r="B453" s="31"/>
      <c r="C453" s="24"/>
      <c r="D453" s="66"/>
      <c r="E453" s="66"/>
      <c r="F453" s="66"/>
    </row>
    <row r="454" spans="1:6" ht="14.25">
      <c r="A454" s="27"/>
      <c r="B454" s="31"/>
      <c r="C454" s="41" t="s">
        <v>61</v>
      </c>
      <c r="D454" s="67">
        <f>SUM(D455:D455)</f>
        <v>-45</v>
      </c>
      <c r="E454" s="67">
        <f>SUM(E455:E455)</f>
        <v>0</v>
      </c>
      <c r="F454" s="67">
        <f>SUM(D454:E454)</f>
        <v>-45</v>
      </c>
    </row>
    <row r="455" spans="1:6" ht="15">
      <c r="A455" s="27"/>
      <c r="B455" s="31"/>
      <c r="C455" s="24" t="s">
        <v>63</v>
      </c>
      <c r="D455" s="66">
        <v>-45</v>
      </c>
      <c r="E455" s="66"/>
      <c r="F455" s="66">
        <f>SUM(D455:E455)</f>
        <v>-45</v>
      </c>
    </row>
    <row r="456" spans="1:6" ht="15">
      <c r="A456" s="27"/>
      <c r="B456" s="31"/>
      <c r="C456" s="24"/>
      <c r="D456" s="66"/>
      <c r="E456" s="66"/>
      <c r="F456" s="66"/>
    </row>
    <row r="457" spans="1:6" ht="14.25">
      <c r="A457" s="21" t="s">
        <v>280</v>
      </c>
      <c r="B457" s="32"/>
      <c r="C457" s="41" t="s">
        <v>11</v>
      </c>
      <c r="D457" s="67">
        <f>SUM(D462,D470,D478,D485)</f>
        <v>-3760</v>
      </c>
      <c r="E457" s="67">
        <f>SUM(E462,E470,E478,E485)</f>
        <v>0</v>
      </c>
      <c r="F457" s="67">
        <f>SUM(D457:E457)</f>
        <v>-3760</v>
      </c>
    </row>
    <row r="458" spans="1:6" ht="15">
      <c r="A458" s="38" t="s">
        <v>281</v>
      </c>
      <c r="B458" s="37" t="s">
        <v>127</v>
      </c>
      <c r="C458" s="23" t="s">
        <v>128</v>
      </c>
      <c r="D458" s="68"/>
      <c r="E458" s="68"/>
      <c r="F458" s="68"/>
    </row>
    <row r="459" spans="1:6" ht="14.25">
      <c r="A459" s="27"/>
      <c r="B459" s="31"/>
      <c r="C459" s="41" t="s">
        <v>60</v>
      </c>
      <c r="D459" s="67">
        <f>SUM(D460:D460)</f>
        <v>-3363</v>
      </c>
      <c r="E459" s="67">
        <f>SUM(E460:E460)</f>
        <v>0</v>
      </c>
      <c r="F459" s="67">
        <f>SUM(F460:F460)</f>
        <v>-3363</v>
      </c>
    </row>
    <row r="460" spans="1:6" ht="15">
      <c r="A460" s="27"/>
      <c r="B460" s="31"/>
      <c r="C460" s="24" t="s">
        <v>62</v>
      </c>
      <c r="D460" s="66">
        <f>-2863-500</f>
        <v>-3363</v>
      </c>
      <c r="E460" s="66"/>
      <c r="F460" s="66">
        <f>SUM(D460:E460)</f>
        <v>-3363</v>
      </c>
    </row>
    <row r="461" spans="1:6" ht="15">
      <c r="A461" s="27"/>
      <c r="B461" s="31"/>
      <c r="C461" s="24"/>
      <c r="D461" s="66"/>
      <c r="E461" s="66"/>
      <c r="F461" s="66"/>
    </row>
    <row r="462" spans="1:6" ht="14.25">
      <c r="A462" s="27"/>
      <c r="B462" s="31"/>
      <c r="C462" s="41" t="s">
        <v>61</v>
      </c>
      <c r="D462" s="67">
        <f>SUM(D463:D464)</f>
        <v>-3363</v>
      </c>
      <c r="E462" s="67">
        <f>SUM(E463:E464)</f>
        <v>0</v>
      </c>
      <c r="F462" s="67">
        <f>SUM(D462:E462)</f>
        <v>-3363</v>
      </c>
    </row>
    <row r="463" spans="1:6" ht="15">
      <c r="A463" s="27"/>
      <c r="B463" s="31"/>
      <c r="C463" s="24" t="s">
        <v>63</v>
      </c>
      <c r="D463" s="66">
        <v>-900</v>
      </c>
      <c r="E463" s="66"/>
      <c r="F463" s="66">
        <f>SUM(D463:E463)</f>
        <v>-900</v>
      </c>
    </row>
    <row r="464" spans="1:6" ht="15">
      <c r="A464" s="27"/>
      <c r="B464" s="31"/>
      <c r="C464" s="24" t="s">
        <v>65</v>
      </c>
      <c r="D464" s="66">
        <f>-1963-500</f>
        <v>-2463</v>
      </c>
      <c r="E464" s="66"/>
      <c r="F464" s="66">
        <f>SUM(D464:E464)</f>
        <v>-2463</v>
      </c>
    </row>
    <row r="465" spans="1:6" ht="15">
      <c r="A465" s="27"/>
      <c r="B465" s="31"/>
      <c r="C465" s="24"/>
      <c r="D465" s="66"/>
      <c r="E465" s="66"/>
      <c r="F465" s="66"/>
    </row>
    <row r="466" spans="1:6" ht="15">
      <c r="A466" s="38" t="s">
        <v>282</v>
      </c>
      <c r="B466" s="37" t="s">
        <v>129</v>
      </c>
      <c r="C466" s="23" t="s">
        <v>130</v>
      </c>
      <c r="D466" s="68"/>
      <c r="E466" s="68"/>
      <c r="F466" s="68"/>
    </row>
    <row r="467" spans="1:6" ht="14.25">
      <c r="A467" s="27"/>
      <c r="B467" s="31"/>
      <c r="C467" s="41" t="s">
        <v>60</v>
      </c>
      <c r="D467" s="67">
        <f>SUM(D468)</f>
        <v>-327</v>
      </c>
      <c r="E467" s="67">
        <f>SUM(E468)</f>
        <v>0</v>
      </c>
      <c r="F467" s="67">
        <f>SUM(D467:E467)</f>
        <v>-327</v>
      </c>
    </row>
    <row r="468" spans="1:6" ht="15">
      <c r="A468" s="27"/>
      <c r="B468" s="31"/>
      <c r="C468" s="24" t="s">
        <v>62</v>
      </c>
      <c r="D468" s="66">
        <v>-327</v>
      </c>
      <c r="E468" s="66"/>
      <c r="F468" s="66">
        <f>SUM(D468:E468)</f>
        <v>-327</v>
      </c>
    </row>
    <row r="469" spans="1:6" ht="15">
      <c r="A469" s="27"/>
      <c r="B469" s="31"/>
      <c r="C469" s="24"/>
      <c r="D469" s="66"/>
      <c r="E469" s="66"/>
      <c r="F469" s="66"/>
    </row>
    <row r="470" spans="1:6" ht="14.25">
      <c r="A470" s="27"/>
      <c r="B470" s="31"/>
      <c r="C470" s="41" t="s">
        <v>61</v>
      </c>
      <c r="D470" s="67">
        <f>SUM(D471:D472)</f>
        <v>-327</v>
      </c>
      <c r="E470" s="67">
        <f>SUM(E471:E472)</f>
        <v>0</v>
      </c>
      <c r="F470" s="67">
        <f>SUM(D470:E470)</f>
        <v>-327</v>
      </c>
    </row>
    <row r="471" spans="1:6" ht="15">
      <c r="A471" s="27"/>
      <c r="B471" s="31"/>
      <c r="C471" s="24" t="s">
        <v>63</v>
      </c>
      <c r="D471" s="66">
        <v>-252</v>
      </c>
      <c r="E471" s="66"/>
      <c r="F471" s="66">
        <f>SUM(D471:E471)</f>
        <v>-252</v>
      </c>
    </row>
    <row r="472" spans="1:6" ht="15">
      <c r="A472" s="27"/>
      <c r="B472" s="31"/>
      <c r="C472" s="24" t="s">
        <v>65</v>
      </c>
      <c r="D472" s="66">
        <v>-75</v>
      </c>
      <c r="E472" s="66"/>
      <c r="F472" s="66">
        <f>SUM(D472:E472)</f>
        <v>-75</v>
      </c>
    </row>
    <row r="473" spans="1:6" ht="15">
      <c r="A473" s="27"/>
      <c r="B473" s="31"/>
      <c r="C473" s="24"/>
      <c r="D473" s="66"/>
      <c r="E473" s="66"/>
      <c r="F473" s="66"/>
    </row>
    <row r="474" spans="1:6" ht="15">
      <c r="A474" s="38" t="s">
        <v>283</v>
      </c>
      <c r="B474" s="37" t="s">
        <v>469</v>
      </c>
      <c r="C474" s="23" t="s">
        <v>470</v>
      </c>
      <c r="D474" s="68"/>
      <c r="E474" s="68"/>
      <c r="F474" s="68"/>
    </row>
    <row r="475" spans="1:6" ht="14.25">
      <c r="A475" s="27"/>
      <c r="B475" s="31"/>
      <c r="C475" s="41" t="s">
        <v>60</v>
      </c>
      <c r="D475" s="67">
        <f>SUM(D476)</f>
        <v>130</v>
      </c>
      <c r="E475" s="67">
        <f>SUM(E476)</f>
        <v>0</v>
      </c>
      <c r="F475" s="67">
        <f>SUM(D475:E475)</f>
        <v>130</v>
      </c>
    </row>
    <row r="476" spans="1:6" ht="15">
      <c r="A476" s="27"/>
      <c r="B476" s="31"/>
      <c r="C476" s="24" t="s">
        <v>62</v>
      </c>
      <c r="D476" s="66">
        <v>130</v>
      </c>
      <c r="E476" s="66"/>
      <c r="F476" s="66">
        <f>SUM(D476:E476)</f>
        <v>130</v>
      </c>
    </row>
    <row r="477" spans="1:6" ht="15">
      <c r="A477" s="27"/>
      <c r="B477" s="31"/>
      <c r="C477" s="24"/>
      <c r="D477" s="66"/>
      <c r="E477" s="66"/>
      <c r="F477" s="66"/>
    </row>
    <row r="478" spans="1:6" ht="14.25">
      <c r="A478" s="27"/>
      <c r="B478" s="31"/>
      <c r="C478" s="41" t="s">
        <v>61</v>
      </c>
      <c r="D478" s="67">
        <f>SUM(D479)</f>
        <v>130</v>
      </c>
      <c r="E478" s="67">
        <f>SUM(E479)</f>
        <v>0</v>
      </c>
      <c r="F478" s="67">
        <f>SUM(D478:E478)</f>
        <v>130</v>
      </c>
    </row>
    <row r="479" spans="1:6" ht="15">
      <c r="A479" s="27"/>
      <c r="B479" s="31"/>
      <c r="C479" s="24" t="s">
        <v>63</v>
      </c>
      <c r="D479" s="66">
        <f>130</f>
        <v>130</v>
      </c>
      <c r="E479" s="66"/>
      <c r="F479" s="66">
        <f>SUM(D479:E479)</f>
        <v>130</v>
      </c>
    </row>
    <row r="480" spans="1:6" ht="15">
      <c r="A480" s="27"/>
      <c r="B480" s="31"/>
      <c r="C480" s="24"/>
      <c r="D480" s="66"/>
      <c r="E480" s="66"/>
      <c r="F480" s="66"/>
    </row>
    <row r="481" spans="1:6" ht="30">
      <c r="A481" s="38" t="s">
        <v>284</v>
      </c>
      <c r="B481" s="37" t="s">
        <v>409</v>
      </c>
      <c r="C481" s="23" t="s">
        <v>462</v>
      </c>
      <c r="D481" s="68"/>
      <c r="E481" s="68"/>
      <c r="F481" s="68"/>
    </row>
    <row r="482" spans="1:6" ht="14.25">
      <c r="A482" s="27"/>
      <c r="B482" s="31"/>
      <c r="C482" s="41" t="s">
        <v>60</v>
      </c>
      <c r="D482" s="67">
        <f>SUM(D483)</f>
        <v>-200</v>
      </c>
      <c r="E482" s="67">
        <f>SUM(E483)</f>
        <v>0</v>
      </c>
      <c r="F482" s="67">
        <f>SUM(D482:E482)</f>
        <v>-200</v>
      </c>
    </row>
    <row r="483" spans="1:6" ht="15">
      <c r="A483" s="27"/>
      <c r="B483" s="31"/>
      <c r="C483" s="24" t="s">
        <v>62</v>
      </c>
      <c r="D483" s="66">
        <v>-200</v>
      </c>
      <c r="E483" s="66"/>
      <c r="F483" s="66">
        <f>SUM(D483:E483)</f>
        <v>-200</v>
      </c>
    </row>
    <row r="484" spans="1:6" ht="15">
      <c r="A484" s="27"/>
      <c r="B484" s="31"/>
      <c r="C484" s="24"/>
      <c r="D484" s="66"/>
      <c r="E484" s="66"/>
      <c r="F484" s="66"/>
    </row>
    <row r="485" spans="1:6" ht="14.25">
      <c r="A485" s="27"/>
      <c r="B485" s="31"/>
      <c r="C485" s="41" t="s">
        <v>61</v>
      </c>
      <c r="D485" s="67">
        <f>SUM(D486:D486)</f>
        <v>-200</v>
      </c>
      <c r="E485" s="67">
        <f>SUM(E486:E486)</f>
        <v>0</v>
      </c>
      <c r="F485" s="67">
        <f>SUM(D485:E485)</f>
        <v>-200</v>
      </c>
    </row>
    <row r="486" spans="1:6" ht="15">
      <c r="A486" s="27"/>
      <c r="B486" s="31"/>
      <c r="C486" s="24" t="s">
        <v>63</v>
      </c>
      <c r="D486" s="66">
        <v>-200</v>
      </c>
      <c r="E486" s="66"/>
      <c r="F486" s="66">
        <f>SUM(D486:E486)</f>
        <v>-200</v>
      </c>
    </row>
    <row r="487" spans="1:6" ht="15">
      <c r="A487" s="27"/>
      <c r="B487" s="31"/>
      <c r="C487" s="24"/>
      <c r="D487" s="66"/>
      <c r="E487" s="66"/>
      <c r="F487" s="66"/>
    </row>
    <row r="488" spans="1:6" ht="28.5">
      <c r="A488" s="21" t="s">
        <v>192</v>
      </c>
      <c r="B488" s="32"/>
      <c r="C488" s="41" t="s">
        <v>147</v>
      </c>
      <c r="D488" s="66"/>
      <c r="E488" s="66"/>
      <c r="F488" s="66"/>
    </row>
    <row r="489" spans="1:6" ht="14.25">
      <c r="A489" s="28"/>
      <c r="B489" s="31"/>
      <c r="C489" s="41" t="s">
        <v>60</v>
      </c>
      <c r="D489" s="67">
        <f>SUM(D495,D502,D510,D518)</f>
        <v>-4545</v>
      </c>
      <c r="E489" s="67">
        <f>SUM(E495,E502,E510,E518)</f>
        <v>0</v>
      </c>
      <c r="F489" s="67">
        <f>SUM(D489:E489)</f>
        <v>-4545</v>
      </c>
    </row>
    <row r="490" spans="1:6" ht="14.25">
      <c r="A490" s="28"/>
      <c r="B490" s="31"/>
      <c r="C490" s="41" t="s">
        <v>61</v>
      </c>
      <c r="D490" s="67">
        <f>SUM(D491:D492)</f>
        <v>-4545</v>
      </c>
      <c r="E490" s="67">
        <f>SUM(E491:E492)</f>
        <v>0</v>
      </c>
      <c r="F490" s="67">
        <f>SUM(D490:E490)</f>
        <v>-4545</v>
      </c>
    </row>
    <row r="491" spans="1:6" ht="15">
      <c r="A491" s="28"/>
      <c r="B491" s="31"/>
      <c r="C491" s="24" t="s">
        <v>56</v>
      </c>
      <c r="D491" s="66">
        <f>SUM(D499,D506,D514,D522)</f>
        <v>-1545</v>
      </c>
      <c r="E491" s="66">
        <f>SUM(E499,E506,E514,E522)</f>
        <v>0</v>
      </c>
      <c r="F491" s="66">
        <f>SUM(D491:E491)</f>
        <v>-1545</v>
      </c>
    </row>
    <row r="492" spans="1:6" ht="15">
      <c r="A492" s="28"/>
      <c r="B492" s="31"/>
      <c r="C492" s="24" t="s">
        <v>64</v>
      </c>
      <c r="D492" s="66">
        <f>SUM(D515)</f>
        <v>-3000</v>
      </c>
      <c r="E492" s="66">
        <f>SUM(E515)</f>
        <v>0</v>
      </c>
      <c r="F492" s="66">
        <f>SUM(D492:E492)</f>
        <v>-3000</v>
      </c>
    </row>
    <row r="493" spans="1:6" ht="14.25">
      <c r="A493" s="21" t="s">
        <v>286</v>
      </c>
      <c r="B493" s="31"/>
      <c r="C493" s="41" t="s">
        <v>7</v>
      </c>
      <c r="D493" s="67">
        <f>SUM(D498,D505)</f>
        <v>-580.6999999999999</v>
      </c>
      <c r="E493" s="67">
        <f>SUM(E498,E505)</f>
        <v>0</v>
      </c>
      <c r="F493" s="67">
        <f>SUM(D493:E493)</f>
        <v>-580.6999999999999</v>
      </c>
    </row>
    <row r="494" spans="1:6" ht="15">
      <c r="A494" s="38" t="s">
        <v>287</v>
      </c>
      <c r="B494" s="37" t="s">
        <v>68</v>
      </c>
      <c r="C494" s="23" t="s">
        <v>77</v>
      </c>
      <c r="D494" s="68"/>
      <c r="E494" s="68"/>
      <c r="F494" s="68"/>
    </row>
    <row r="495" spans="1:6" ht="14.25">
      <c r="A495" s="27"/>
      <c r="B495" s="31"/>
      <c r="C495" s="41" t="s">
        <v>60</v>
      </c>
      <c r="D495" s="67">
        <f>SUM(D496)</f>
        <v>-552.9</v>
      </c>
      <c r="E495" s="67">
        <f>SUM(E496)</f>
        <v>0</v>
      </c>
      <c r="F495" s="67">
        <f>SUM(D495:E495)</f>
        <v>-552.9</v>
      </c>
    </row>
    <row r="496" spans="1:6" ht="15">
      <c r="A496" s="27"/>
      <c r="B496" s="31"/>
      <c r="C496" s="24" t="s">
        <v>62</v>
      </c>
      <c r="D496" s="66">
        <v>-552.9</v>
      </c>
      <c r="E496" s="66"/>
      <c r="F496" s="66">
        <f>SUM(D496:E496)</f>
        <v>-552.9</v>
      </c>
    </row>
    <row r="497" spans="1:6" ht="15">
      <c r="A497" s="27"/>
      <c r="B497" s="31"/>
      <c r="C497" s="24"/>
      <c r="D497" s="66"/>
      <c r="E497" s="66"/>
      <c r="F497" s="66"/>
    </row>
    <row r="498" spans="1:6" ht="14.25">
      <c r="A498" s="27"/>
      <c r="B498" s="31"/>
      <c r="C498" s="41" t="s">
        <v>61</v>
      </c>
      <c r="D498" s="67">
        <f>SUM(D499:D499)</f>
        <v>-552.9</v>
      </c>
      <c r="E498" s="67">
        <f>SUM(E499:E499)</f>
        <v>0</v>
      </c>
      <c r="F498" s="67">
        <f>SUM(D498:E498)</f>
        <v>-552.9</v>
      </c>
    </row>
    <row r="499" spans="1:6" ht="15">
      <c r="A499" s="27"/>
      <c r="B499" s="31"/>
      <c r="C499" s="24" t="s">
        <v>63</v>
      </c>
      <c r="D499" s="66">
        <v>-552.9</v>
      </c>
      <c r="E499" s="66"/>
      <c r="F499" s="66">
        <f>SUM(D499:E499)</f>
        <v>-552.9</v>
      </c>
    </row>
    <row r="500" spans="1:6" ht="15">
      <c r="A500" s="27"/>
      <c r="B500" s="31"/>
      <c r="C500" s="24"/>
      <c r="D500" s="66"/>
      <c r="E500" s="66"/>
      <c r="F500" s="66"/>
    </row>
    <row r="501" spans="1:6" ht="30">
      <c r="A501" s="28" t="s">
        <v>423</v>
      </c>
      <c r="B501" s="35" t="s">
        <v>148</v>
      </c>
      <c r="C501" s="24" t="s">
        <v>149</v>
      </c>
      <c r="D501" s="66"/>
      <c r="E501" s="66"/>
      <c r="F501" s="66"/>
    </row>
    <row r="502" spans="1:6" ht="14.25">
      <c r="A502" s="28"/>
      <c r="B502" s="35"/>
      <c r="C502" s="41" t="s">
        <v>60</v>
      </c>
      <c r="D502" s="67">
        <f>SUM(D503)</f>
        <v>-27.8</v>
      </c>
      <c r="E502" s="67">
        <f>SUM(E503)</f>
        <v>0</v>
      </c>
      <c r="F502" s="67">
        <f>SUM(D502:E502)</f>
        <v>-27.8</v>
      </c>
    </row>
    <row r="503" spans="1:6" ht="15">
      <c r="A503" s="28"/>
      <c r="B503" s="35"/>
      <c r="C503" s="24" t="s">
        <v>62</v>
      </c>
      <c r="D503" s="66">
        <v>-27.8</v>
      </c>
      <c r="E503" s="66"/>
      <c r="F503" s="66">
        <f>SUM(D503:E503)</f>
        <v>-27.8</v>
      </c>
    </row>
    <row r="504" spans="1:6" ht="15">
      <c r="A504" s="28"/>
      <c r="B504" s="35"/>
      <c r="C504" s="24"/>
      <c r="D504" s="66"/>
      <c r="E504" s="66"/>
      <c r="F504" s="66"/>
    </row>
    <row r="505" spans="1:6" ht="14.25">
      <c r="A505" s="28"/>
      <c r="B505" s="35"/>
      <c r="C505" s="41" t="s">
        <v>61</v>
      </c>
      <c r="D505" s="67">
        <f>SUM(D506:D506)</f>
        <v>-27.8</v>
      </c>
      <c r="E505" s="67">
        <f>SUM(E506:E506)</f>
        <v>0</v>
      </c>
      <c r="F505" s="67">
        <f>SUM(D505:E505)</f>
        <v>-27.8</v>
      </c>
    </row>
    <row r="506" spans="1:6" ht="15">
      <c r="A506" s="28"/>
      <c r="B506" s="35"/>
      <c r="C506" s="24" t="s">
        <v>63</v>
      </c>
      <c r="D506" s="66">
        <v>-27.8</v>
      </c>
      <c r="E506" s="66"/>
      <c r="F506" s="66">
        <f>SUM(D506:E506)</f>
        <v>-27.8</v>
      </c>
    </row>
    <row r="507" spans="1:6" ht="15">
      <c r="A507" s="28"/>
      <c r="B507" s="35"/>
      <c r="C507" s="24"/>
      <c r="D507" s="66"/>
      <c r="E507" s="66"/>
      <c r="F507" s="66"/>
    </row>
    <row r="508" spans="1:6" ht="14.25">
      <c r="A508" s="21" t="s">
        <v>288</v>
      </c>
      <c r="B508" s="32"/>
      <c r="C508" s="41" t="s">
        <v>9</v>
      </c>
      <c r="D508" s="67">
        <f>SUM(D513,D521)</f>
        <v>-3964.2999999999997</v>
      </c>
      <c r="E508" s="67">
        <f>SUM(E513,E521)</f>
        <v>0</v>
      </c>
      <c r="F508" s="67">
        <f>SUM(D508:E508)</f>
        <v>-3964.2999999999997</v>
      </c>
    </row>
    <row r="509" spans="1:6" ht="15">
      <c r="A509" s="38" t="s">
        <v>289</v>
      </c>
      <c r="B509" s="37" t="s">
        <v>150</v>
      </c>
      <c r="C509" s="23" t="s">
        <v>151</v>
      </c>
      <c r="D509" s="68"/>
      <c r="E509" s="68"/>
      <c r="F509" s="68"/>
    </row>
    <row r="510" spans="1:6" ht="14.25">
      <c r="A510" s="27"/>
      <c r="B510" s="31"/>
      <c r="C510" s="41" t="s">
        <v>60</v>
      </c>
      <c r="D510" s="67">
        <f>SUM(D511:D511)</f>
        <v>-3403.7</v>
      </c>
      <c r="E510" s="67">
        <f>SUM(E511:E511)</f>
        <v>0</v>
      </c>
      <c r="F510" s="67">
        <f>SUM(D510:E510)</f>
        <v>-3403.7</v>
      </c>
    </row>
    <row r="511" spans="1:6" ht="15">
      <c r="A511" s="27"/>
      <c r="B511" s="31"/>
      <c r="C511" s="24" t="s">
        <v>62</v>
      </c>
      <c r="D511" s="66">
        <v>-3403.7</v>
      </c>
      <c r="E511" s="66"/>
      <c r="F511" s="66">
        <f>SUM(D511:E511)</f>
        <v>-3403.7</v>
      </c>
    </row>
    <row r="512" spans="1:6" ht="15">
      <c r="A512" s="27"/>
      <c r="B512" s="31"/>
      <c r="C512" s="24"/>
      <c r="D512" s="66"/>
      <c r="E512" s="66"/>
      <c r="F512" s="66"/>
    </row>
    <row r="513" spans="1:6" ht="14.25">
      <c r="A513" s="27"/>
      <c r="B513" s="31"/>
      <c r="C513" s="41" t="s">
        <v>61</v>
      </c>
      <c r="D513" s="67">
        <f>SUM(D514:D515)</f>
        <v>-3403.7</v>
      </c>
      <c r="E513" s="67">
        <f>SUM(E514:E515)</f>
        <v>0</v>
      </c>
      <c r="F513" s="67">
        <f>SUM(D513:E513)</f>
        <v>-3403.7</v>
      </c>
    </row>
    <row r="514" spans="1:6" ht="15">
      <c r="A514" s="27"/>
      <c r="B514" s="31"/>
      <c r="C514" s="24" t="s">
        <v>63</v>
      </c>
      <c r="D514" s="66">
        <v>-403.7</v>
      </c>
      <c r="E514" s="66"/>
      <c r="F514" s="66">
        <f>SUM(D514:E514)</f>
        <v>-403.7</v>
      </c>
    </row>
    <row r="515" spans="1:6" ht="15">
      <c r="A515" s="27"/>
      <c r="B515" s="31"/>
      <c r="C515" s="24" t="s">
        <v>65</v>
      </c>
      <c r="D515" s="66">
        <v>-3000</v>
      </c>
      <c r="E515" s="66"/>
      <c r="F515" s="66">
        <f>SUM(D515:E515)</f>
        <v>-3000</v>
      </c>
    </row>
    <row r="516" spans="1:6" ht="15">
      <c r="A516" s="27"/>
      <c r="B516" s="31"/>
      <c r="C516" s="24"/>
      <c r="D516" s="66"/>
      <c r="E516" s="66"/>
      <c r="F516" s="66"/>
    </row>
    <row r="517" spans="1:6" ht="30">
      <c r="A517" s="38" t="s">
        <v>290</v>
      </c>
      <c r="B517" s="37" t="s">
        <v>142</v>
      </c>
      <c r="C517" s="23" t="s">
        <v>152</v>
      </c>
      <c r="D517" s="68"/>
      <c r="E517" s="68"/>
      <c r="F517" s="68"/>
    </row>
    <row r="518" spans="1:6" ht="14.25">
      <c r="A518" s="27"/>
      <c r="B518" s="31"/>
      <c r="C518" s="41" t="s">
        <v>60</v>
      </c>
      <c r="D518" s="67">
        <f>SUM(D519:D519)</f>
        <v>-560.6</v>
      </c>
      <c r="E518" s="67">
        <f>SUM(E519:E519)</f>
        <v>0</v>
      </c>
      <c r="F518" s="67">
        <f>SUM(D518:E518)</f>
        <v>-560.6</v>
      </c>
    </row>
    <row r="519" spans="1:6" ht="15">
      <c r="A519" s="27"/>
      <c r="B519" s="31"/>
      <c r="C519" s="24" t="s">
        <v>62</v>
      </c>
      <c r="D519" s="66">
        <v>-560.6</v>
      </c>
      <c r="E519" s="66"/>
      <c r="F519" s="66">
        <f>SUM(D519:E519)</f>
        <v>-560.6</v>
      </c>
    </row>
    <row r="520" spans="1:6" ht="15">
      <c r="A520" s="27"/>
      <c r="B520" s="31"/>
      <c r="C520" s="24"/>
      <c r="D520" s="66"/>
      <c r="E520" s="66"/>
      <c r="F520" s="66"/>
    </row>
    <row r="521" spans="1:6" ht="14.25">
      <c r="A521" s="27"/>
      <c r="B521" s="31"/>
      <c r="C521" s="41" t="s">
        <v>61</v>
      </c>
      <c r="D521" s="67">
        <f>SUM(D522:D522)</f>
        <v>-560.6</v>
      </c>
      <c r="E521" s="67">
        <f>SUM(E522:E522)</f>
        <v>0</v>
      </c>
      <c r="F521" s="67">
        <f>SUM(D521:E521)</f>
        <v>-560.6</v>
      </c>
    </row>
    <row r="522" spans="1:6" ht="15">
      <c r="A522" s="27"/>
      <c r="B522" s="31"/>
      <c r="C522" s="24" t="s">
        <v>63</v>
      </c>
      <c r="D522" s="66">
        <v>-560.6</v>
      </c>
      <c r="E522" s="66"/>
      <c r="F522" s="66">
        <f>SUM(D522:E522)</f>
        <v>-560.6</v>
      </c>
    </row>
    <row r="523" spans="1:6" ht="15">
      <c r="A523" s="27"/>
      <c r="B523" s="31"/>
      <c r="C523" s="24"/>
      <c r="D523" s="66"/>
      <c r="E523" s="66"/>
      <c r="F523" s="66"/>
    </row>
    <row r="524" spans="1:6" ht="14.25">
      <c r="A524" s="21" t="s">
        <v>291</v>
      </c>
      <c r="B524" s="32"/>
      <c r="C524" s="41" t="s">
        <v>133</v>
      </c>
      <c r="D524" s="66"/>
      <c r="E524" s="66"/>
      <c r="F524" s="66"/>
    </row>
    <row r="525" spans="1:6" ht="14.25">
      <c r="A525" s="28"/>
      <c r="B525" s="31"/>
      <c r="C525" s="41" t="s">
        <v>60</v>
      </c>
      <c r="D525" s="67">
        <f>D531+D539+D548+D557+D571+D578+D585+D592+D600+D608+D615+D564</f>
        <v>-35756.3</v>
      </c>
      <c r="E525" s="67">
        <f>E531+E539+E548+E557+E571+E578+E585+E592+E600+E608+E615</f>
        <v>0</v>
      </c>
      <c r="F525" s="67">
        <f>SUM(D525:E525)</f>
        <v>-35756.3</v>
      </c>
    </row>
    <row r="526" spans="1:6" ht="14.25">
      <c r="A526" s="28"/>
      <c r="B526" s="31"/>
      <c r="C526" s="41" t="s">
        <v>61</v>
      </c>
      <c r="D526" s="67">
        <f>SUM(D527:D528)</f>
        <v>-35756.3</v>
      </c>
      <c r="E526" s="67">
        <f>SUM(E527:E528)</f>
        <v>0</v>
      </c>
      <c r="F526" s="67">
        <f>SUM(D526:E526)</f>
        <v>-35756.3</v>
      </c>
    </row>
    <row r="527" spans="1:6" ht="15">
      <c r="A527" s="28"/>
      <c r="B527" s="31"/>
      <c r="C527" s="24" t="s">
        <v>56</v>
      </c>
      <c r="D527" s="66">
        <f>D535+D543+D552</f>
        <v>-2228.3</v>
      </c>
      <c r="E527" s="66">
        <f>E535+E543+E552</f>
        <v>0</v>
      </c>
      <c r="F527" s="66">
        <f>SUM(D527:E527)</f>
        <v>-2228.3</v>
      </c>
    </row>
    <row r="528" spans="1:6" ht="15">
      <c r="A528" s="28"/>
      <c r="B528" s="31"/>
      <c r="C528" s="24" t="s">
        <v>615</v>
      </c>
      <c r="D528" s="66">
        <f>D544+D553+D561+D575+D582+D589+D596+D604+D612+D619+D568</f>
        <v>-33528</v>
      </c>
      <c r="E528" s="66">
        <f>E544+E553+E561+E575+E582+E589+E596+E604+E612+E619</f>
        <v>0</v>
      </c>
      <c r="F528" s="66">
        <f>SUM(D528:E528)</f>
        <v>-33528</v>
      </c>
    </row>
    <row r="529" spans="1:6" ht="14.25">
      <c r="A529" s="21" t="s">
        <v>292</v>
      </c>
      <c r="B529" s="31"/>
      <c r="C529" s="41" t="s">
        <v>7</v>
      </c>
      <c r="D529" s="67">
        <f>SUM(D534,)</f>
        <v>-575.4000000000001</v>
      </c>
      <c r="E529" s="67">
        <f>SUM(E534,)</f>
        <v>0</v>
      </c>
      <c r="F529" s="67">
        <f>SUM(D529:E529)</f>
        <v>-575.4000000000001</v>
      </c>
    </row>
    <row r="530" spans="1:6" ht="15">
      <c r="A530" s="38" t="s">
        <v>293</v>
      </c>
      <c r="B530" s="37" t="s">
        <v>68</v>
      </c>
      <c r="C530" s="23" t="s">
        <v>77</v>
      </c>
      <c r="D530" s="68"/>
      <c r="E530" s="68"/>
      <c r="F530" s="68"/>
    </row>
    <row r="531" spans="1:6" ht="14.25">
      <c r="A531" s="27"/>
      <c r="B531" s="31"/>
      <c r="C531" s="41" t="s">
        <v>60</v>
      </c>
      <c r="D531" s="67">
        <f>SUM(D532:D532)</f>
        <v>-575.4</v>
      </c>
      <c r="E531" s="67">
        <f>SUM(E532:E532)</f>
        <v>0</v>
      </c>
      <c r="F531" s="67">
        <f>SUM(D531:E531)</f>
        <v>-575.4</v>
      </c>
    </row>
    <row r="532" spans="1:6" ht="15">
      <c r="A532" s="27"/>
      <c r="B532" s="31"/>
      <c r="C532" s="24" t="s">
        <v>62</v>
      </c>
      <c r="D532" s="66">
        <f>-925.4+350</f>
        <v>-575.4</v>
      </c>
      <c r="E532" s="66"/>
      <c r="F532" s="67">
        <f>SUM(D532:E532)</f>
        <v>-575.4</v>
      </c>
    </row>
    <row r="533" spans="1:6" ht="15">
      <c r="A533" s="27"/>
      <c r="B533" s="31"/>
      <c r="C533" s="24"/>
      <c r="D533" s="66"/>
      <c r="E533" s="66"/>
      <c r="F533" s="66"/>
    </row>
    <row r="534" spans="1:6" ht="14.25">
      <c r="A534" s="27"/>
      <c r="B534" s="31"/>
      <c r="C534" s="41" t="s">
        <v>61</v>
      </c>
      <c r="D534" s="67">
        <f>SUM(D535:D535)</f>
        <v>-575.4000000000001</v>
      </c>
      <c r="E534" s="67">
        <f>SUM(E535:E535)</f>
        <v>0</v>
      </c>
      <c r="F534" s="67">
        <f>SUM(D534:E534)</f>
        <v>-575.4000000000001</v>
      </c>
    </row>
    <row r="535" spans="1:6" ht="15">
      <c r="A535" s="27"/>
      <c r="B535" s="31"/>
      <c r="C535" s="24" t="s">
        <v>63</v>
      </c>
      <c r="D535" s="66">
        <f>-1371.4+411+35+350</f>
        <v>-575.4000000000001</v>
      </c>
      <c r="E535" s="66"/>
      <c r="F535" s="66">
        <f>SUM(D535:E535)</f>
        <v>-575.4000000000001</v>
      </c>
    </row>
    <row r="536" spans="1:6" ht="15">
      <c r="A536" s="27"/>
      <c r="B536" s="31"/>
      <c r="C536" s="24"/>
      <c r="D536" s="66"/>
      <c r="E536" s="66"/>
      <c r="F536" s="66"/>
    </row>
    <row r="537" spans="1:6" ht="14.25">
      <c r="A537" s="21" t="s">
        <v>294</v>
      </c>
      <c r="B537" s="32"/>
      <c r="C537" s="41" t="s">
        <v>9</v>
      </c>
      <c r="D537" s="67">
        <f>SUM(D542)</f>
        <v>-2678.9</v>
      </c>
      <c r="E537" s="67">
        <f>SUM(E542)</f>
        <v>0</v>
      </c>
      <c r="F537" s="67">
        <f>SUM(D537:E537)</f>
        <v>-2678.9</v>
      </c>
    </row>
    <row r="538" spans="1:6" ht="15">
      <c r="A538" s="38" t="s">
        <v>295</v>
      </c>
      <c r="B538" s="37" t="s">
        <v>136</v>
      </c>
      <c r="C538" s="23" t="s">
        <v>137</v>
      </c>
      <c r="D538" s="68"/>
      <c r="E538" s="68"/>
      <c r="F538" s="68"/>
    </row>
    <row r="539" spans="1:6" ht="14.25">
      <c r="A539" s="27"/>
      <c r="B539" s="31"/>
      <c r="C539" s="41" t="s">
        <v>60</v>
      </c>
      <c r="D539" s="67">
        <f>SUM(D540:D540)</f>
        <v>-2678.9</v>
      </c>
      <c r="E539" s="67">
        <f>SUM(E540:E540)</f>
        <v>0</v>
      </c>
      <c r="F539" s="67">
        <f>SUM(D539:E539)</f>
        <v>-2678.9</v>
      </c>
    </row>
    <row r="540" spans="1:6" ht="15">
      <c r="A540" s="27"/>
      <c r="B540" s="31"/>
      <c r="C540" s="24" t="s">
        <v>62</v>
      </c>
      <c r="D540" s="66">
        <v>-2678.9</v>
      </c>
      <c r="E540" s="66"/>
      <c r="F540" s="66">
        <f>SUM(D540:E540)</f>
        <v>-2678.9</v>
      </c>
    </row>
    <row r="541" spans="1:6" ht="15">
      <c r="A541" s="27"/>
      <c r="B541" s="31"/>
      <c r="C541" s="24"/>
      <c r="D541" s="66"/>
      <c r="E541" s="66"/>
      <c r="F541" s="66"/>
    </row>
    <row r="542" spans="1:6" ht="14.25">
      <c r="A542" s="27"/>
      <c r="B542" s="31"/>
      <c r="C542" s="41" t="s">
        <v>61</v>
      </c>
      <c r="D542" s="67">
        <f>SUM(D543:D544)</f>
        <v>-2678.9</v>
      </c>
      <c r="E542" s="67">
        <f>SUM(E543:E544)</f>
        <v>0</v>
      </c>
      <c r="F542" s="67">
        <f>SUM(D542:E542)</f>
        <v>-2678.9</v>
      </c>
    </row>
    <row r="543" spans="1:6" ht="15">
      <c r="A543" s="27"/>
      <c r="B543" s="31"/>
      <c r="C543" s="24" t="s">
        <v>63</v>
      </c>
      <c r="D543" s="66">
        <v>-1378.9</v>
      </c>
      <c r="E543" s="66"/>
      <c r="F543" s="66">
        <f>SUM(D543:E543)</f>
        <v>-1378.9</v>
      </c>
    </row>
    <row r="544" spans="1:6" ht="15">
      <c r="A544" s="27"/>
      <c r="B544" s="31"/>
      <c r="C544" s="24" t="s">
        <v>65</v>
      </c>
      <c r="D544" s="66">
        <v>-1300</v>
      </c>
      <c r="E544" s="66"/>
      <c r="F544" s="66">
        <f>SUM(D544:E544)</f>
        <v>-1300</v>
      </c>
    </row>
    <row r="545" spans="1:6" ht="15">
      <c r="A545" s="27"/>
      <c r="B545" s="31"/>
      <c r="C545" s="24"/>
      <c r="D545" s="66"/>
      <c r="E545" s="66"/>
      <c r="F545" s="66"/>
    </row>
    <row r="546" spans="1:6" ht="14.25">
      <c r="A546" s="21" t="s">
        <v>424</v>
      </c>
      <c r="B546" s="32"/>
      <c r="C546" s="41" t="s">
        <v>11</v>
      </c>
      <c r="D546" s="67">
        <f>SUM(D551)</f>
        <v>-4374</v>
      </c>
      <c r="E546" s="67">
        <f>SUM(E551)</f>
        <v>0</v>
      </c>
      <c r="F546" s="67">
        <f>SUM(D546:E546)</f>
        <v>-4374</v>
      </c>
    </row>
    <row r="547" spans="1:6" ht="15">
      <c r="A547" s="38" t="s">
        <v>425</v>
      </c>
      <c r="B547" s="37" t="s">
        <v>138</v>
      </c>
      <c r="C547" s="23" t="s">
        <v>139</v>
      </c>
      <c r="D547" s="68"/>
      <c r="E547" s="68"/>
      <c r="F547" s="68"/>
    </row>
    <row r="548" spans="1:6" ht="14.25">
      <c r="A548" s="27"/>
      <c r="B548" s="31"/>
      <c r="C548" s="41" t="s">
        <v>60</v>
      </c>
      <c r="D548" s="67">
        <f>SUM(D549:D549)</f>
        <v>-4374</v>
      </c>
      <c r="E548" s="67">
        <f>SUM(E549:E549)</f>
        <v>0</v>
      </c>
      <c r="F548" s="67">
        <f>SUM(D548:E548)</f>
        <v>-4374</v>
      </c>
    </row>
    <row r="549" spans="1:6" ht="15">
      <c r="A549" s="27"/>
      <c r="B549" s="31"/>
      <c r="C549" s="24" t="s">
        <v>62</v>
      </c>
      <c r="D549" s="66">
        <v>-4374</v>
      </c>
      <c r="E549" s="66"/>
      <c r="F549" s="66">
        <f>SUM(D549:E549)</f>
        <v>-4374</v>
      </c>
    </row>
    <row r="550" spans="1:6" ht="15">
      <c r="A550" s="27"/>
      <c r="B550" s="31"/>
      <c r="C550" s="24"/>
      <c r="D550" s="66"/>
      <c r="E550" s="66"/>
      <c r="F550" s="66"/>
    </row>
    <row r="551" spans="1:6" ht="14.25">
      <c r="A551" s="27"/>
      <c r="B551" s="31"/>
      <c r="C551" s="41" t="s">
        <v>61</v>
      </c>
      <c r="D551" s="67">
        <f>SUM(D552:D553)</f>
        <v>-4374</v>
      </c>
      <c r="E551" s="67">
        <f>SUM(E552:E553)</f>
        <v>0</v>
      </c>
      <c r="F551" s="67">
        <f>SUM(D551:E551)</f>
        <v>-4374</v>
      </c>
    </row>
    <row r="552" spans="1:6" ht="15">
      <c r="A552" s="27"/>
      <c r="B552" s="31"/>
      <c r="C552" s="24" t="s">
        <v>63</v>
      </c>
      <c r="D552" s="66">
        <v>-274</v>
      </c>
      <c r="E552" s="66"/>
      <c r="F552" s="66">
        <f>SUM(D552:E552)</f>
        <v>-274</v>
      </c>
    </row>
    <row r="553" spans="1:6" ht="15">
      <c r="A553" s="27"/>
      <c r="B553" s="31"/>
      <c r="C553" s="24" t="s">
        <v>65</v>
      </c>
      <c r="D553" s="66">
        <v>-4100</v>
      </c>
      <c r="E553" s="66"/>
      <c r="F553" s="66">
        <f>SUM(D553:E553)</f>
        <v>-4100</v>
      </c>
    </row>
    <row r="554" spans="1:6" ht="15">
      <c r="A554" s="27"/>
      <c r="B554" s="31"/>
      <c r="C554" s="24"/>
      <c r="D554" s="66"/>
      <c r="E554" s="66"/>
      <c r="F554" s="66"/>
    </row>
    <row r="555" spans="1:6" ht="14.25">
      <c r="A555" s="21" t="s">
        <v>426</v>
      </c>
      <c r="B555" s="32"/>
      <c r="C555" s="41" t="s">
        <v>463</v>
      </c>
      <c r="D555" s="67">
        <f>D560+D574+D581+D588+D595+D567</f>
        <v>-23328</v>
      </c>
      <c r="E555" s="67">
        <f>E560+E574+E581+E588+E595</f>
        <v>0</v>
      </c>
      <c r="F555" s="67">
        <f>SUM(D555:E555)</f>
        <v>-23328</v>
      </c>
    </row>
    <row r="556" spans="1:6" ht="15">
      <c r="A556" s="38" t="s">
        <v>427</v>
      </c>
      <c r="B556" s="37" t="s">
        <v>89</v>
      </c>
      <c r="C556" s="23" t="s">
        <v>88</v>
      </c>
      <c r="D556" s="68"/>
      <c r="E556" s="68"/>
      <c r="F556" s="68"/>
    </row>
    <row r="557" spans="1:6" ht="14.25">
      <c r="A557" s="27"/>
      <c r="B557" s="31"/>
      <c r="C557" s="41" t="s">
        <v>60</v>
      </c>
      <c r="D557" s="67">
        <f>SUM(D558)</f>
        <v>172</v>
      </c>
      <c r="E557" s="67">
        <f>SUM(E558)</f>
        <v>0</v>
      </c>
      <c r="F557" s="67">
        <f>SUM(D557:E557)</f>
        <v>172</v>
      </c>
    </row>
    <row r="558" spans="1:6" ht="15">
      <c r="A558" s="27"/>
      <c r="B558" s="31"/>
      <c r="C558" s="24" t="s">
        <v>62</v>
      </c>
      <c r="D558" s="66">
        <f>172+250-250</f>
        <v>172</v>
      </c>
      <c r="E558" s="66"/>
      <c r="F558" s="66">
        <f>SUM(D558:E558)</f>
        <v>172</v>
      </c>
    </row>
    <row r="559" spans="1:6" ht="15">
      <c r="A559" s="27"/>
      <c r="B559" s="31"/>
      <c r="C559" s="24"/>
      <c r="D559" s="66"/>
      <c r="E559" s="66"/>
      <c r="F559" s="66"/>
    </row>
    <row r="560" spans="1:6" ht="14.25">
      <c r="A560" s="27"/>
      <c r="B560" s="31"/>
      <c r="C560" s="41" t="s">
        <v>61</v>
      </c>
      <c r="D560" s="67">
        <f>SUM(D561:D561)</f>
        <v>172</v>
      </c>
      <c r="E560" s="67">
        <f>SUM(E561:E561)</f>
        <v>0</v>
      </c>
      <c r="F560" s="67">
        <f>SUM(D560:E560)</f>
        <v>172</v>
      </c>
    </row>
    <row r="561" spans="1:6" ht="15">
      <c r="A561" s="27"/>
      <c r="B561" s="31"/>
      <c r="C561" s="24" t="s">
        <v>65</v>
      </c>
      <c r="D561" s="66">
        <f>172</f>
        <v>172</v>
      </c>
      <c r="E561" s="66"/>
      <c r="F561" s="66">
        <f>SUM(D561:E561)</f>
        <v>172</v>
      </c>
    </row>
    <row r="562" spans="1:6" ht="15">
      <c r="A562" s="27"/>
      <c r="B562" s="31"/>
      <c r="C562" s="24"/>
      <c r="D562" s="66"/>
      <c r="E562" s="66"/>
      <c r="F562" s="66"/>
    </row>
    <row r="563" spans="1:6" ht="15">
      <c r="A563" s="38" t="s">
        <v>428</v>
      </c>
      <c r="B563" s="37" t="s">
        <v>131</v>
      </c>
      <c r="C563" s="23" t="s">
        <v>132</v>
      </c>
      <c r="D563" s="68"/>
      <c r="E563" s="68"/>
      <c r="F563" s="68"/>
    </row>
    <row r="564" spans="1:6" ht="14.25">
      <c r="A564" s="27"/>
      <c r="B564" s="31"/>
      <c r="C564" s="41" t="s">
        <v>60</v>
      </c>
      <c r="D564" s="67">
        <f>SUM(D565)</f>
        <v>-20000</v>
      </c>
      <c r="E564" s="67">
        <f>SUM(E565)</f>
        <v>0</v>
      </c>
      <c r="F564" s="67">
        <f>SUM(D564:E564)</f>
        <v>-20000</v>
      </c>
    </row>
    <row r="565" spans="1:6" ht="15">
      <c r="A565" s="27"/>
      <c r="B565" s="31"/>
      <c r="C565" s="24" t="s">
        <v>62</v>
      </c>
      <c r="D565" s="66">
        <v>-20000</v>
      </c>
      <c r="E565" s="66"/>
      <c r="F565" s="66">
        <f>SUM(D565:E565)</f>
        <v>-20000</v>
      </c>
    </row>
    <row r="566" spans="1:6" ht="15">
      <c r="A566" s="27"/>
      <c r="B566" s="31"/>
      <c r="C566" s="24"/>
      <c r="D566" s="66"/>
      <c r="E566" s="66"/>
      <c r="F566" s="66"/>
    </row>
    <row r="567" spans="1:6" ht="14.25">
      <c r="A567" s="27"/>
      <c r="B567" s="31"/>
      <c r="C567" s="41" t="s">
        <v>61</v>
      </c>
      <c r="D567" s="67">
        <f>SUM(D568:D568)</f>
        <v>-20000</v>
      </c>
      <c r="E567" s="67">
        <f>SUM(E568:E568)</f>
        <v>0</v>
      </c>
      <c r="F567" s="67">
        <f>SUM(D567:E567)</f>
        <v>-20000</v>
      </c>
    </row>
    <row r="568" spans="1:6" ht="15">
      <c r="A568" s="27"/>
      <c r="B568" s="31"/>
      <c r="C568" s="24" t="s">
        <v>65</v>
      </c>
      <c r="D568" s="66">
        <v>-20000</v>
      </c>
      <c r="E568" s="66"/>
      <c r="F568" s="66">
        <f>SUM(D568:E568)</f>
        <v>-20000</v>
      </c>
    </row>
    <row r="569" spans="1:6" ht="15">
      <c r="A569" s="27"/>
      <c r="B569" s="31"/>
      <c r="C569" s="24"/>
      <c r="D569" s="66"/>
      <c r="E569" s="66"/>
      <c r="F569" s="66"/>
    </row>
    <row r="570" spans="1:6" ht="15">
      <c r="A570" s="38" t="s">
        <v>429</v>
      </c>
      <c r="B570" s="37" t="s">
        <v>95</v>
      </c>
      <c r="C570" s="23" t="s">
        <v>140</v>
      </c>
      <c r="D570" s="68"/>
      <c r="E570" s="68"/>
      <c r="F570" s="68"/>
    </row>
    <row r="571" spans="1:6" ht="14.25">
      <c r="A571" s="27"/>
      <c r="B571" s="31"/>
      <c r="C571" s="41" t="s">
        <v>60</v>
      </c>
      <c r="D571" s="67">
        <f>SUM(D572:D572)</f>
        <v>-500</v>
      </c>
      <c r="E571" s="67">
        <f>SUM(E572:E572)</f>
        <v>0</v>
      </c>
      <c r="F571" s="67">
        <f>SUM(D571:E571)</f>
        <v>-500</v>
      </c>
    </row>
    <row r="572" spans="1:6" ht="15">
      <c r="A572" s="27"/>
      <c r="B572" s="31"/>
      <c r="C572" s="24" t="s">
        <v>62</v>
      </c>
      <c r="D572" s="66">
        <v>-500</v>
      </c>
      <c r="E572" s="66"/>
      <c r="F572" s="66">
        <f>SUM(D572:E572)</f>
        <v>-500</v>
      </c>
    </row>
    <row r="573" spans="1:6" ht="15">
      <c r="A573" s="27"/>
      <c r="B573" s="31"/>
      <c r="C573" s="24"/>
      <c r="D573" s="66"/>
      <c r="E573" s="66"/>
      <c r="F573" s="66"/>
    </row>
    <row r="574" spans="1:6" ht="14.25">
      <c r="A574" s="27"/>
      <c r="B574" s="31"/>
      <c r="C574" s="41" t="s">
        <v>61</v>
      </c>
      <c r="D574" s="67">
        <f>SUM(D575:D575)</f>
        <v>-500</v>
      </c>
      <c r="E574" s="67">
        <f>SUM(E575:E575)</f>
        <v>0</v>
      </c>
      <c r="F574" s="67">
        <f>SUM(D574:E574)</f>
        <v>-500</v>
      </c>
    </row>
    <row r="575" spans="1:6" ht="15">
      <c r="A575" s="27"/>
      <c r="B575" s="31"/>
      <c r="C575" s="24" t="s">
        <v>65</v>
      </c>
      <c r="D575" s="66">
        <v>-500</v>
      </c>
      <c r="E575" s="66"/>
      <c r="F575" s="66">
        <f>SUM(D575:E575)</f>
        <v>-500</v>
      </c>
    </row>
    <row r="576" spans="1:6" ht="15">
      <c r="A576" s="27"/>
      <c r="B576" s="31"/>
      <c r="C576" s="24"/>
      <c r="D576" s="66"/>
      <c r="E576" s="66"/>
      <c r="F576" s="66"/>
    </row>
    <row r="577" spans="1:6" ht="30">
      <c r="A577" s="38" t="s">
        <v>430</v>
      </c>
      <c r="B577" s="37" t="s">
        <v>99</v>
      </c>
      <c r="C577" s="23" t="s">
        <v>488</v>
      </c>
      <c r="D577" s="68"/>
      <c r="E577" s="68"/>
      <c r="F577" s="68"/>
    </row>
    <row r="578" spans="1:6" ht="14.25">
      <c r="A578" s="27"/>
      <c r="B578" s="31"/>
      <c r="C578" s="41" t="s">
        <v>60</v>
      </c>
      <c r="D578" s="67">
        <f>SUM(D579:D579)</f>
        <v>-50</v>
      </c>
      <c r="E578" s="67">
        <f>SUM(E579:E579)</f>
        <v>0</v>
      </c>
      <c r="F578" s="67">
        <f>SUM(D578:E578)</f>
        <v>-50</v>
      </c>
    </row>
    <row r="579" spans="1:6" ht="15">
      <c r="A579" s="27"/>
      <c r="B579" s="31"/>
      <c r="C579" s="24" t="s">
        <v>62</v>
      </c>
      <c r="D579" s="66">
        <v>-50</v>
      </c>
      <c r="E579" s="66"/>
      <c r="F579" s="66">
        <f>SUM(D579:E579)</f>
        <v>-50</v>
      </c>
    </row>
    <row r="580" spans="1:6" ht="15">
      <c r="A580" s="27"/>
      <c r="B580" s="31"/>
      <c r="C580" s="24"/>
      <c r="D580" s="66"/>
      <c r="E580" s="66"/>
      <c r="F580" s="66"/>
    </row>
    <row r="581" spans="1:6" ht="14.25">
      <c r="A581" s="27"/>
      <c r="B581" s="31"/>
      <c r="C581" s="41" t="s">
        <v>61</v>
      </c>
      <c r="D581" s="67">
        <f>SUM(D582:D582)</f>
        <v>-50</v>
      </c>
      <c r="E581" s="67">
        <f>SUM(E582:E582)</f>
        <v>0</v>
      </c>
      <c r="F581" s="67">
        <f>SUM(D581:E581)</f>
        <v>-50</v>
      </c>
    </row>
    <row r="582" spans="1:6" ht="15">
      <c r="A582" s="27"/>
      <c r="B582" s="31"/>
      <c r="C582" s="24" t="s">
        <v>65</v>
      </c>
      <c r="D582" s="66">
        <v>-50</v>
      </c>
      <c r="E582" s="66"/>
      <c r="F582" s="66">
        <f>SUM(D582:E582)</f>
        <v>-50</v>
      </c>
    </row>
    <row r="583" spans="1:6" ht="15">
      <c r="A583" s="27"/>
      <c r="B583" s="31"/>
      <c r="C583" s="24"/>
      <c r="D583" s="66"/>
      <c r="E583" s="66"/>
      <c r="F583" s="66"/>
    </row>
    <row r="584" spans="1:6" s="55" customFormat="1" ht="15">
      <c r="A584" s="38" t="s">
        <v>489</v>
      </c>
      <c r="B584" s="37" t="s">
        <v>103</v>
      </c>
      <c r="C584" s="23" t="s">
        <v>491</v>
      </c>
      <c r="D584" s="68"/>
      <c r="E584" s="68"/>
      <c r="F584" s="68"/>
    </row>
    <row r="585" spans="1:6" ht="14.25">
      <c r="A585" s="27"/>
      <c r="B585" s="31"/>
      <c r="C585" s="41" t="s">
        <v>60</v>
      </c>
      <c r="D585" s="67">
        <f>SUM(D586:D586)</f>
        <v>-2900</v>
      </c>
      <c r="E585" s="67">
        <f>SUM(E586:E586)</f>
        <v>0</v>
      </c>
      <c r="F585" s="67">
        <f>SUM(D585:E585)</f>
        <v>-2900</v>
      </c>
    </row>
    <row r="586" spans="1:6" ht="15">
      <c r="A586" s="27"/>
      <c r="B586" s="31"/>
      <c r="C586" s="24" t="s">
        <v>62</v>
      </c>
      <c r="D586" s="66">
        <v>-2900</v>
      </c>
      <c r="E586" s="66"/>
      <c r="F586" s="66">
        <f>SUM(D586:E586)</f>
        <v>-2900</v>
      </c>
    </row>
    <row r="587" spans="1:6" ht="15">
      <c r="A587" s="27"/>
      <c r="B587" s="31"/>
      <c r="C587" s="24"/>
      <c r="D587" s="66"/>
      <c r="E587" s="66"/>
      <c r="F587" s="66"/>
    </row>
    <row r="588" spans="1:6" ht="14.25">
      <c r="A588" s="27"/>
      <c r="B588" s="31"/>
      <c r="C588" s="41" t="s">
        <v>61</v>
      </c>
      <c r="D588" s="67">
        <f>SUM(D589:D589)</f>
        <v>-2900</v>
      </c>
      <c r="E588" s="67">
        <f>SUM(E589:E589)</f>
        <v>0</v>
      </c>
      <c r="F588" s="67">
        <f>SUM(D588:E588)</f>
        <v>-2900</v>
      </c>
    </row>
    <row r="589" spans="1:6" ht="15">
      <c r="A589" s="27"/>
      <c r="B589" s="31"/>
      <c r="C589" s="24" t="s">
        <v>65</v>
      </c>
      <c r="D589" s="66">
        <v>-2900</v>
      </c>
      <c r="E589" s="66"/>
      <c r="F589" s="66">
        <f>SUM(D589:E589)</f>
        <v>-2900</v>
      </c>
    </row>
    <row r="590" spans="1:6" ht="15">
      <c r="A590" s="27"/>
      <c r="B590" s="31"/>
      <c r="C590" s="24"/>
      <c r="D590" s="66"/>
      <c r="E590" s="66"/>
      <c r="F590" s="66"/>
    </row>
    <row r="591" spans="1:6" ht="15">
      <c r="A591" s="38" t="s">
        <v>490</v>
      </c>
      <c r="B591" s="37" t="s">
        <v>183</v>
      </c>
      <c r="C591" s="23" t="s">
        <v>464</v>
      </c>
      <c r="D591" s="68"/>
      <c r="E591" s="68"/>
      <c r="F591" s="68"/>
    </row>
    <row r="592" spans="1:6" ht="14.25">
      <c r="A592" s="27"/>
      <c r="B592" s="31"/>
      <c r="C592" s="41" t="s">
        <v>60</v>
      </c>
      <c r="D592" s="67">
        <f>SUM(D593:D593)</f>
        <v>-50</v>
      </c>
      <c r="E592" s="67">
        <f>SUM(E593:E593)</f>
        <v>0</v>
      </c>
      <c r="F592" s="67">
        <f>SUM(D592:E592)</f>
        <v>-50</v>
      </c>
    </row>
    <row r="593" spans="1:6" ht="15">
      <c r="A593" s="27"/>
      <c r="B593" s="31"/>
      <c r="C593" s="24" t="s">
        <v>62</v>
      </c>
      <c r="D593" s="66">
        <v>-50</v>
      </c>
      <c r="E593" s="66"/>
      <c r="F593" s="66">
        <f>SUM(D593:E593)</f>
        <v>-50</v>
      </c>
    </row>
    <row r="594" spans="1:6" ht="15">
      <c r="A594" s="27"/>
      <c r="B594" s="31"/>
      <c r="C594" s="24"/>
      <c r="D594" s="66"/>
      <c r="E594" s="66"/>
      <c r="F594" s="66"/>
    </row>
    <row r="595" spans="1:6" ht="14.25">
      <c r="A595" s="27"/>
      <c r="B595" s="31"/>
      <c r="C595" s="41" t="s">
        <v>61</v>
      </c>
      <c r="D595" s="67">
        <f>SUM(D596:D596)</f>
        <v>-50</v>
      </c>
      <c r="E595" s="67">
        <f>SUM(E596:E596)</f>
        <v>0</v>
      </c>
      <c r="F595" s="67">
        <f>SUM(D595:E595)</f>
        <v>-50</v>
      </c>
    </row>
    <row r="596" spans="1:6" ht="15">
      <c r="A596" s="27"/>
      <c r="B596" s="31"/>
      <c r="C596" s="24" t="s">
        <v>65</v>
      </c>
      <c r="D596" s="66">
        <v>-50</v>
      </c>
      <c r="E596" s="66"/>
      <c r="F596" s="66">
        <f>SUM(D596:E596)</f>
        <v>-50</v>
      </c>
    </row>
    <row r="597" spans="1:6" ht="15">
      <c r="A597" s="27"/>
      <c r="B597" s="31"/>
      <c r="C597" s="24"/>
      <c r="D597" s="66"/>
      <c r="E597" s="66"/>
      <c r="F597" s="66"/>
    </row>
    <row r="598" spans="1:6" ht="14.25">
      <c r="A598" s="21" t="s">
        <v>431</v>
      </c>
      <c r="B598" s="32"/>
      <c r="C598" s="41" t="s">
        <v>13</v>
      </c>
      <c r="D598" s="67">
        <f>SUM(D603)</f>
        <v>-2100</v>
      </c>
      <c r="E598" s="67">
        <f>SUM(E603)</f>
        <v>0</v>
      </c>
      <c r="F598" s="67">
        <f>SUM(D598:E598)</f>
        <v>-2100</v>
      </c>
    </row>
    <row r="599" spans="1:6" ht="15">
      <c r="A599" s="38" t="s">
        <v>432</v>
      </c>
      <c r="B599" s="37" t="s">
        <v>72</v>
      </c>
      <c r="C599" s="23" t="s">
        <v>207</v>
      </c>
      <c r="D599" s="68"/>
      <c r="E599" s="68"/>
      <c r="F599" s="68"/>
    </row>
    <row r="600" spans="1:6" ht="14.25">
      <c r="A600" s="27"/>
      <c r="B600" s="31"/>
      <c r="C600" s="41" t="s">
        <v>60</v>
      </c>
      <c r="D600" s="67">
        <f>SUM(D601)</f>
        <v>-2100</v>
      </c>
      <c r="E600" s="67">
        <f>SUM(E601:E601)</f>
        <v>0</v>
      </c>
      <c r="F600" s="67">
        <f>SUM(D600:E600)</f>
        <v>-2100</v>
      </c>
    </row>
    <row r="601" spans="1:6" ht="15">
      <c r="A601" s="27"/>
      <c r="B601" s="31"/>
      <c r="C601" s="24" t="s">
        <v>629</v>
      </c>
      <c r="D601" s="66">
        <f>-2100</f>
        <v>-2100</v>
      </c>
      <c r="E601" s="66"/>
      <c r="F601" s="66">
        <f>SUM(D601:E601)</f>
        <v>-2100</v>
      </c>
    </row>
    <row r="602" spans="1:6" ht="15">
      <c r="A602" s="27"/>
      <c r="B602" s="31"/>
      <c r="C602" s="24"/>
      <c r="D602" s="66"/>
      <c r="E602" s="66"/>
      <c r="F602" s="66"/>
    </row>
    <row r="603" spans="1:6" ht="14.25">
      <c r="A603" s="27"/>
      <c r="B603" s="31"/>
      <c r="C603" s="41" t="s">
        <v>61</v>
      </c>
      <c r="D603" s="67">
        <f>SUM(D604:D604)</f>
        <v>-2100</v>
      </c>
      <c r="E603" s="67">
        <f>SUM(E604:E604)</f>
        <v>0</v>
      </c>
      <c r="F603" s="67">
        <f>SUM(D603:E603)</f>
        <v>-2100</v>
      </c>
    </row>
    <row r="604" spans="1:6" ht="15">
      <c r="A604" s="27"/>
      <c r="B604" s="31"/>
      <c r="C604" s="24" t="s">
        <v>65</v>
      </c>
      <c r="D604" s="66">
        <f>-2100</f>
        <v>-2100</v>
      </c>
      <c r="E604" s="66"/>
      <c r="F604" s="66">
        <f>SUM(D604:E604)</f>
        <v>-2100</v>
      </c>
    </row>
    <row r="605" spans="1:6" ht="15">
      <c r="A605" s="27"/>
      <c r="B605" s="31"/>
      <c r="C605" s="24"/>
      <c r="D605" s="66"/>
      <c r="E605" s="66"/>
      <c r="F605" s="66"/>
    </row>
    <row r="606" spans="1:6" ht="14.25">
      <c r="A606" s="21" t="s">
        <v>472</v>
      </c>
      <c r="B606" s="32"/>
      <c r="C606" s="41" t="s">
        <v>14</v>
      </c>
      <c r="D606" s="67">
        <f>SUM(D611,D618)</f>
        <v>-2700</v>
      </c>
      <c r="E606" s="67">
        <f>SUM(E611,E618)</f>
        <v>0</v>
      </c>
      <c r="F606" s="67">
        <f>SUM(D606:E606)</f>
        <v>-2700</v>
      </c>
    </row>
    <row r="607" spans="1:6" ht="30">
      <c r="A607" s="38" t="s">
        <v>473</v>
      </c>
      <c r="B607" s="37">
        <v>10200</v>
      </c>
      <c r="C607" s="23" t="s">
        <v>433</v>
      </c>
      <c r="D607" s="68"/>
      <c r="E607" s="68"/>
      <c r="F607" s="68"/>
    </row>
    <row r="608" spans="1:6" ht="14.25">
      <c r="A608" s="27"/>
      <c r="B608" s="31"/>
      <c r="C608" s="41" t="s">
        <v>60</v>
      </c>
      <c r="D608" s="67">
        <f>SUM(D609:D609)</f>
        <v>-1000</v>
      </c>
      <c r="E608" s="67">
        <f>SUM(E609:E609)</f>
        <v>0</v>
      </c>
      <c r="F608" s="67">
        <f>SUM(D608:E608)</f>
        <v>-1000</v>
      </c>
    </row>
    <row r="609" spans="1:6" ht="15">
      <c r="A609" s="27"/>
      <c r="B609" s="31"/>
      <c r="C609" s="24" t="s">
        <v>62</v>
      </c>
      <c r="D609" s="66">
        <v>-1000</v>
      </c>
      <c r="E609" s="66"/>
      <c r="F609" s="66">
        <f>SUM(D609:E609)</f>
        <v>-1000</v>
      </c>
    </row>
    <row r="610" spans="1:6" ht="15">
      <c r="A610" s="27"/>
      <c r="B610" s="31"/>
      <c r="C610" s="24"/>
      <c r="D610" s="66"/>
      <c r="E610" s="66"/>
      <c r="F610" s="66"/>
    </row>
    <row r="611" spans="1:6" ht="14.25">
      <c r="A611" s="27"/>
      <c r="B611" s="31"/>
      <c r="C611" s="41" t="s">
        <v>61</v>
      </c>
      <c r="D611" s="67">
        <f>SUM(D612:D612)</f>
        <v>-1000</v>
      </c>
      <c r="E611" s="67">
        <f>SUM(E612:E612)</f>
        <v>0</v>
      </c>
      <c r="F611" s="67">
        <f>SUM(D611:E611)</f>
        <v>-1000</v>
      </c>
    </row>
    <row r="612" spans="1:6" ht="15">
      <c r="A612" s="27"/>
      <c r="B612" s="31"/>
      <c r="C612" s="24" t="s">
        <v>65</v>
      </c>
      <c r="D612" s="66">
        <v>-1000</v>
      </c>
      <c r="E612" s="66"/>
      <c r="F612" s="66">
        <f>SUM(D612:E612)</f>
        <v>-1000</v>
      </c>
    </row>
    <row r="613" spans="1:6" ht="15">
      <c r="A613" s="27"/>
      <c r="B613" s="31"/>
      <c r="C613" s="24"/>
      <c r="D613" s="66"/>
      <c r="E613" s="66"/>
      <c r="F613" s="66"/>
    </row>
    <row r="614" spans="1:6" ht="30">
      <c r="A614" s="38" t="s">
        <v>474</v>
      </c>
      <c r="B614" s="37">
        <v>10700</v>
      </c>
      <c r="C614" s="23" t="s">
        <v>285</v>
      </c>
      <c r="D614" s="68"/>
      <c r="E614" s="68"/>
      <c r="F614" s="68"/>
    </row>
    <row r="615" spans="1:6" ht="14.25">
      <c r="A615" s="27"/>
      <c r="B615" s="31"/>
      <c r="C615" s="41" t="s">
        <v>60</v>
      </c>
      <c r="D615" s="67">
        <f>SUM(D616:D616)</f>
        <v>-1700</v>
      </c>
      <c r="E615" s="67">
        <f>SUM(E616:E616)</f>
        <v>0</v>
      </c>
      <c r="F615" s="67">
        <f>SUM(D615:E615)</f>
        <v>-1700</v>
      </c>
    </row>
    <row r="616" spans="1:6" ht="15">
      <c r="A616" s="27"/>
      <c r="B616" s="31"/>
      <c r="C616" s="24" t="s">
        <v>62</v>
      </c>
      <c r="D616" s="66">
        <v>-1700</v>
      </c>
      <c r="E616" s="66"/>
      <c r="F616" s="66">
        <f>SUM(D616:E616)</f>
        <v>-1700</v>
      </c>
    </row>
    <row r="617" spans="1:6" ht="15">
      <c r="A617" s="27"/>
      <c r="B617" s="31"/>
      <c r="C617" s="24"/>
      <c r="D617" s="66"/>
      <c r="E617" s="66"/>
      <c r="F617" s="66"/>
    </row>
    <row r="618" spans="1:6" ht="14.25">
      <c r="A618" s="27"/>
      <c r="B618" s="31"/>
      <c r="C618" s="41" t="s">
        <v>61</v>
      </c>
      <c r="D618" s="67">
        <f>SUM(D619:D619)</f>
        <v>-1700</v>
      </c>
      <c r="E618" s="67">
        <f>SUM(E619:E619)</f>
        <v>0</v>
      </c>
      <c r="F618" s="67">
        <f>SUM(D618:E618)</f>
        <v>-1700</v>
      </c>
    </row>
    <row r="619" spans="1:6" ht="15">
      <c r="A619" s="27"/>
      <c r="B619" s="31"/>
      <c r="C619" s="24" t="s">
        <v>65</v>
      </c>
      <c r="D619" s="66">
        <v>-1700</v>
      </c>
      <c r="E619" s="66"/>
      <c r="F619" s="66">
        <f>SUM(D619:E619)</f>
        <v>-1700</v>
      </c>
    </row>
    <row r="620" spans="1:6" ht="15">
      <c r="A620" s="27"/>
      <c r="B620" s="31"/>
      <c r="C620" s="24"/>
      <c r="D620" s="66"/>
      <c r="E620" s="66"/>
      <c r="F620" s="66"/>
    </row>
    <row r="621" spans="1:6" ht="14.25">
      <c r="A621" s="21" t="s">
        <v>296</v>
      </c>
      <c r="B621" s="32"/>
      <c r="C621" s="41" t="s">
        <v>156</v>
      </c>
      <c r="D621" s="66"/>
      <c r="E621" s="66"/>
      <c r="F621" s="66"/>
    </row>
    <row r="622" spans="1:6" ht="14.25">
      <c r="A622" s="28"/>
      <c r="B622" s="31"/>
      <c r="C622" s="41" t="s">
        <v>60</v>
      </c>
      <c r="D622" s="67">
        <f>SUM(D627,D634)</f>
        <v>-7176.599999999999</v>
      </c>
      <c r="E622" s="67">
        <f>SUM(E627,E634)</f>
        <v>0</v>
      </c>
      <c r="F622" s="67">
        <f>SUM(D622:E622)</f>
        <v>-7176.599999999999</v>
      </c>
    </row>
    <row r="623" spans="1:6" ht="14.25">
      <c r="A623" s="28"/>
      <c r="B623" s="31"/>
      <c r="C623" s="41" t="s">
        <v>61</v>
      </c>
      <c r="D623" s="67">
        <f>SUM(D624:D624)</f>
        <v>-7176.599999999999</v>
      </c>
      <c r="E623" s="67">
        <f>SUM(E624:E624)</f>
        <v>0</v>
      </c>
      <c r="F623" s="67">
        <f>SUM(D623:E623)</f>
        <v>-7176.599999999999</v>
      </c>
    </row>
    <row r="624" spans="1:6" ht="15">
      <c r="A624" s="28"/>
      <c r="B624" s="31"/>
      <c r="C624" s="24" t="s">
        <v>56</v>
      </c>
      <c r="D624" s="66">
        <f>SUM(D631,D638)</f>
        <v>-7176.599999999999</v>
      </c>
      <c r="E624" s="66">
        <f>SUM(E631,E638)</f>
        <v>0</v>
      </c>
      <c r="F624" s="66">
        <f>SUM(D624:E624)</f>
        <v>-7176.599999999999</v>
      </c>
    </row>
    <row r="625" spans="1:6" ht="14.25">
      <c r="A625" s="21" t="s">
        <v>297</v>
      </c>
      <c r="B625" s="31"/>
      <c r="C625" s="41" t="s">
        <v>7</v>
      </c>
      <c r="D625" s="67">
        <f>SUM(D630,D637)</f>
        <v>-7176.599999999999</v>
      </c>
      <c r="E625" s="67">
        <f>SUM(E630,E637)</f>
        <v>0</v>
      </c>
      <c r="F625" s="67">
        <f>SUM(D625:E625)</f>
        <v>-7176.599999999999</v>
      </c>
    </row>
    <row r="626" spans="1:6" ht="15">
      <c r="A626" s="38" t="s">
        <v>298</v>
      </c>
      <c r="B626" s="37" t="s">
        <v>68</v>
      </c>
      <c r="C626" s="23" t="s">
        <v>77</v>
      </c>
      <c r="D626" s="68"/>
      <c r="E626" s="68"/>
      <c r="F626" s="68"/>
    </row>
    <row r="627" spans="1:6" ht="14.25">
      <c r="A627" s="27"/>
      <c r="B627" s="31"/>
      <c r="C627" s="41" t="s">
        <v>60</v>
      </c>
      <c r="D627" s="67">
        <f>SUM(D628)</f>
        <v>-212.9</v>
      </c>
      <c r="E627" s="67">
        <f>SUM(E628)</f>
        <v>0</v>
      </c>
      <c r="F627" s="67">
        <f>SUM(D627:E627)</f>
        <v>-212.9</v>
      </c>
    </row>
    <row r="628" spans="1:6" ht="15">
      <c r="A628" s="27"/>
      <c r="B628" s="31"/>
      <c r="C628" s="24" t="s">
        <v>62</v>
      </c>
      <c r="D628" s="66">
        <f>-217.9+5</f>
        <v>-212.9</v>
      </c>
      <c r="E628" s="66"/>
      <c r="F628" s="66">
        <f>SUM(D628:E628)</f>
        <v>-212.9</v>
      </c>
    </row>
    <row r="629" spans="1:6" ht="15">
      <c r="A629" s="27"/>
      <c r="B629" s="31"/>
      <c r="C629" s="24"/>
      <c r="D629" s="66"/>
      <c r="E629" s="66"/>
      <c r="F629" s="66"/>
    </row>
    <row r="630" spans="1:6" ht="14.25">
      <c r="A630" s="27"/>
      <c r="B630" s="31"/>
      <c r="C630" s="41" t="s">
        <v>61</v>
      </c>
      <c r="D630" s="67">
        <f>SUM(D631:D631)</f>
        <v>-212.9</v>
      </c>
      <c r="E630" s="67">
        <f>SUM(E631:E631)</f>
        <v>0</v>
      </c>
      <c r="F630" s="67">
        <f>SUM(D630:E630)</f>
        <v>-212.9</v>
      </c>
    </row>
    <row r="631" spans="1:6" ht="15">
      <c r="A631" s="27"/>
      <c r="B631" s="31"/>
      <c r="C631" s="24" t="s">
        <v>63</v>
      </c>
      <c r="D631" s="66">
        <f>-217.9+5</f>
        <v>-212.9</v>
      </c>
      <c r="E631" s="66"/>
      <c r="F631" s="66">
        <f>SUM(D631:E631)</f>
        <v>-212.9</v>
      </c>
    </row>
    <row r="632" spans="1:6" ht="15">
      <c r="A632" s="27"/>
      <c r="B632" s="31"/>
      <c r="C632" s="24"/>
      <c r="D632" s="66"/>
      <c r="E632" s="66"/>
      <c r="F632" s="66"/>
    </row>
    <row r="633" spans="1:6" ht="15">
      <c r="A633" s="38" t="s">
        <v>434</v>
      </c>
      <c r="B633" s="37" t="s">
        <v>134</v>
      </c>
      <c r="C633" s="23" t="s">
        <v>135</v>
      </c>
      <c r="D633" s="68"/>
      <c r="E633" s="68"/>
      <c r="F633" s="68"/>
    </row>
    <row r="634" spans="1:6" ht="14.25">
      <c r="A634" s="27"/>
      <c r="B634" s="31"/>
      <c r="C634" s="41" t="s">
        <v>60</v>
      </c>
      <c r="D634" s="67">
        <f>SUM(D635)</f>
        <v>-6963.7</v>
      </c>
      <c r="E634" s="67">
        <f>SUM(E635)</f>
        <v>0</v>
      </c>
      <c r="F634" s="67">
        <f>SUM(D634:E634)</f>
        <v>-6963.7</v>
      </c>
    </row>
    <row r="635" spans="1:6" ht="15">
      <c r="A635" s="27"/>
      <c r="B635" s="31"/>
      <c r="C635" s="24" t="s">
        <v>62</v>
      </c>
      <c r="D635" s="66">
        <f>-6427.3-500-36.4</f>
        <v>-6963.7</v>
      </c>
      <c r="E635" s="66"/>
      <c r="F635" s="66">
        <f>SUM(D635:E635)</f>
        <v>-6963.7</v>
      </c>
    </row>
    <row r="636" spans="1:6" ht="15">
      <c r="A636" s="27"/>
      <c r="B636" s="31"/>
      <c r="C636" s="24"/>
      <c r="D636" s="66"/>
      <c r="E636" s="66"/>
      <c r="F636" s="66"/>
    </row>
    <row r="637" spans="1:6" ht="14.25">
      <c r="A637" s="27"/>
      <c r="B637" s="31"/>
      <c r="C637" s="41" t="s">
        <v>61</v>
      </c>
      <c r="D637" s="67">
        <f>SUM(D638:D638)</f>
        <v>-6963.7</v>
      </c>
      <c r="E637" s="67">
        <f>SUM(E638:E638)</f>
        <v>0</v>
      </c>
      <c r="F637" s="67">
        <f>SUM(D637:E637)</f>
        <v>-6963.7</v>
      </c>
    </row>
    <row r="638" spans="1:6" ht="15">
      <c r="A638" s="27"/>
      <c r="B638" s="31"/>
      <c r="C638" s="24" t="s">
        <v>63</v>
      </c>
      <c r="D638" s="66">
        <f>-6427.3-500-36.4</f>
        <v>-6963.7</v>
      </c>
      <c r="E638" s="66"/>
      <c r="F638" s="66">
        <f>SUM(D638:E638)</f>
        <v>-6963.7</v>
      </c>
    </row>
    <row r="639" spans="1:6" ht="15">
      <c r="A639" s="27"/>
      <c r="B639" s="31"/>
      <c r="C639" s="24"/>
      <c r="D639" s="66"/>
      <c r="E639" s="66"/>
      <c r="F639" s="66"/>
    </row>
    <row r="640" spans="1:6" ht="14.25">
      <c r="A640" s="21" t="s">
        <v>299</v>
      </c>
      <c r="B640" s="32"/>
      <c r="C640" s="41" t="s">
        <v>107</v>
      </c>
      <c r="D640" s="66"/>
      <c r="E640" s="66"/>
      <c r="F640" s="66"/>
    </row>
    <row r="641" spans="1:6" ht="14.25">
      <c r="A641" s="28"/>
      <c r="B641" s="31"/>
      <c r="C641" s="41" t="s">
        <v>60</v>
      </c>
      <c r="D641" s="67">
        <f>SUM(D647,D655,D662,D670,D678,D685,D694,D701,D708,D716,D723,D731,D739,D747)</f>
        <v>-7820.200000000001</v>
      </c>
      <c r="E641" s="67">
        <f>SUM(E647,E655,E662,E670,E678,E685,E694,E701,E708,E716,E723,E731,E739,E747)</f>
        <v>544</v>
      </c>
      <c r="F641" s="67">
        <f>SUM(D641:E641)</f>
        <v>-7276.200000000001</v>
      </c>
    </row>
    <row r="642" spans="1:6" ht="14.25">
      <c r="A642" s="28"/>
      <c r="B642" s="31"/>
      <c r="C642" s="41" t="s">
        <v>61</v>
      </c>
      <c r="D642" s="67">
        <f>SUM(D643:D644)</f>
        <v>-7820.200000000001</v>
      </c>
      <c r="E642" s="67">
        <f>SUM(E643:E644)</f>
        <v>544</v>
      </c>
      <c r="F642" s="67">
        <f>SUM(D642:E642)</f>
        <v>-7276.200000000001</v>
      </c>
    </row>
    <row r="643" spans="1:6" ht="15">
      <c r="A643" s="28"/>
      <c r="B643" s="31"/>
      <c r="C643" s="24" t="s">
        <v>56</v>
      </c>
      <c r="D643" s="66">
        <f>SUM(D651,D659,D667,D675,D682,D690,D698,D705,D713,D720,D728,D736,D743,D750)</f>
        <v>-7820.200000000001</v>
      </c>
      <c r="E643" s="66">
        <f>SUM(E651,E659,E667,E675,E682,E690,E698,E705,E713,E720,E728,E736,E743,E750)</f>
        <v>544</v>
      </c>
      <c r="F643" s="66">
        <f>SUM(D643:E643)</f>
        <v>-7276.200000000001</v>
      </c>
    </row>
    <row r="644" spans="1:6" ht="15">
      <c r="A644" s="28"/>
      <c r="B644" s="31"/>
      <c r="C644" s="24" t="s">
        <v>389</v>
      </c>
      <c r="D644" s="66">
        <f>SUM(D691)</f>
        <v>0</v>
      </c>
      <c r="E644" s="66">
        <f>SUM(E691)</f>
        <v>0</v>
      </c>
      <c r="F644" s="66">
        <f>SUM(D644:E644)</f>
        <v>0</v>
      </c>
    </row>
    <row r="645" spans="1:6" ht="14.25">
      <c r="A645" s="21" t="s">
        <v>300</v>
      </c>
      <c r="B645" s="31"/>
      <c r="C645" s="41" t="s">
        <v>7</v>
      </c>
      <c r="D645" s="67">
        <f>SUM(D650)</f>
        <v>-1266</v>
      </c>
      <c r="E645" s="67">
        <f>SUM(E650)</f>
        <v>0</v>
      </c>
      <c r="F645" s="67">
        <f>SUM(D645:E645)</f>
        <v>-1266</v>
      </c>
    </row>
    <row r="646" spans="1:6" ht="15">
      <c r="A646" s="38" t="s">
        <v>301</v>
      </c>
      <c r="B646" s="37" t="s">
        <v>68</v>
      </c>
      <c r="C646" s="23" t="s">
        <v>77</v>
      </c>
      <c r="D646" s="68"/>
      <c r="E646" s="68"/>
      <c r="F646" s="68"/>
    </row>
    <row r="647" spans="1:6" ht="14.25">
      <c r="A647" s="27"/>
      <c r="B647" s="31"/>
      <c r="C647" s="41" t="s">
        <v>60</v>
      </c>
      <c r="D647" s="67">
        <f>SUM(D648)</f>
        <v>-1266</v>
      </c>
      <c r="E647" s="67">
        <f>SUM(E648)</f>
        <v>0</v>
      </c>
      <c r="F647" s="67">
        <f>SUM(D647:E647)</f>
        <v>-1266</v>
      </c>
    </row>
    <row r="648" spans="1:6" ht="15">
      <c r="A648" s="27"/>
      <c r="B648" s="31"/>
      <c r="C648" s="24" t="s">
        <v>62</v>
      </c>
      <c r="D648" s="66">
        <v>-1266</v>
      </c>
      <c r="E648" s="66"/>
      <c r="F648" s="66">
        <f>SUM(D648:E648)</f>
        <v>-1266</v>
      </c>
    </row>
    <row r="649" spans="1:6" ht="15">
      <c r="A649" s="27"/>
      <c r="B649" s="31"/>
      <c r="C649" s="24"/>
      <c r="D649" s="66"/>
      <c r="E649" s="66"/>
      <c r="F649" s="66"/>
    </row>
    <row r="650" spans="1:6" ht="14.25">
      <c r="A650" s="27"/>
      <c r="B650" s="31"/>
      <c r="C650" s="41" t="s">
        <v>61</v>
      </c>
      <c r="D650" s="67">
        <f>SUM(D651:D651)</f>
        <v>-1266</v>
      </c>
      <c r="E650" s="67">
        <f>SUM(E651:E651)</f>
        <v>0</v>
      </c>
      <c r="F650" s="67">
        <f>SUM(D650:E650)</f>
        <v>-1266</v>
      </c>
    </row>
    <row r="651" spans="1:6" ht="15">
      <c r="A651" s="27"/>
      <c r="B651" s="31"/>
      <c r="C651" s="24" t="s">
        <v>63</v>
      </c>
      <c r="D651" s="66">
        <f>-1266</f>
        <v>-1266</v>
      </c>
      <c r="E651" s="66"/>
      <c r="F651" s="66">
        <f>SUM(D651:E651)</f>
        <v>-1266</v>
      </c>
    </row>
    <row r="652" spans="1:6" ht="15">
      <c r="A652" s="27"/>
      <c r="B652" s="31"/>
      <c r="C652" s="24"/>
      <c r="D652" s="66"/>
      <c r="E652" s="66"/>
      <c r="F652" s="66"/>
    </row>
    <row r="653" spans="1:6" ht="14.25">
      <c r="A653" s="21" t="s">
        <v>302</v>
      </c>
      <c r="B653" s="32"/>
      <c r="C653" s="41" t="s">
        <v>14</v>
      </c>
      <c r="D653" s="67">
        <f>SUM(D658,D666,D674,D681,D689,D697,D704,D712,D719,,D727,D735,D742,D750)</f>
        <v>-6554.2</v>
      </c>
      <c r="E653" s="67">
        <f>SUM(E658,E666,E674,E681,E689,E697,E704,E712,E719,,E727,E735,E742,E750)</f>
        <v>544</v>
      </c>
      <c r="F653" s="67">
        <f>SUM(D653:E653)</f>
        <v>-6010.2</v>
      </c>
    </row>
    <row r="654" spans="1:6" ht="15">
      <c r="A654" s="38" t="s">
        <v>303</v>
      </c>
      <c r="B654" s="37">
        <v>10120</v>
      </c>
      <c r="C654" s="23" t="s">
        <v>388</v>
      </c>
      <c r="D654" s="68"/>
      <c r="E654" s="68"/>
      <c r="F654" s="68"/>
    </row>
    <row r="655" spans="1:6" ht="14.25">
      <c r="A655" s="27"/>
      <c r="B655" s="31"/>
      <c r="C655" s="41" t="s">
        <v>60</v>
      </c>
      <c r="D655" s="67">
        <f>SUM(D656)</f>
        <v>-586</v>
      </c>
      <c r="E655" s="67">
        <f>SUM(E656)</f>
        <v>0</v>
      </c>
      <c r="F655" s="67">
        <f>SUM(D655:E655)</f>
        <v>-586</v>
      </c>
    </row>
    <row r="656" spans="1:6" ht="15">
      <c r="A656" s="27"/>
      <c r="B656" s="31"/>
      <c r="C656" s="24" t="s">
        <v>62</v>
      </c>
      <c r="D656" s="66">
        <v>-586</v>
      </c>
      <c r="E656" s="66"/>
      <c r="F656" s="66">
        <f>SUM(D656:E656)</f>
        <v>-586</v>
      </c>
    </row>
    <row r="657" spans="1:6" ht="15">
      <c r="A657" s="27"/>
      <c r="B657" s="31"/>
      <c r="C657" s="24"/>
      <c r="D657" s="66"/>
      <c r="E657" s="66"/>
      <c r="F657" s="66"/>
    </row>
    <row r="658" spans="1:6" ht="14.25">
      <c r="A658" s="27"/>
      <c r="B658" s="31"/>
      <c r="C658" s="41" t="s">
        <v>61</v>
      </c>
      <c r="D658" s="67">
        <f>SUM(D659:D659)</f>
        <v>-586</v>
      </c>
      <c r="E658" s="67">
        <f>SUM(E659:E659)</f>
        <v>0</v>
      </c>
      <c r="F658" s="67">
        <f>SUM(D658:E658)</f>
        <v>-586</v>
      </c>
    </row>
    <row r="659" spans="1:6" ht="15">
      <c r="A659" s="27"/>
      <c r="B659" s="31"/>
      <c r="C659" s="24" t="s">
        <v>63</v>
      </c>
      <c r="D659" s="66">
        <v>-586</v>
      </c>
      <c r="E659" s="66"/>
      <c r="F659" s="66">
        <f>SUM(D659:E659)</f>
        <v>-586</v>
      </c>
    </row>
    <row r="660" spans="1:6" ht="15">
      <c r="A660" s="27"/>
      <c r="B660" s="31"/>
      <c r="C660" s="24"/>
      <c r="D660" s="66"/>
      <c r="E660" s="66"/>
      <c r="F660" s="66"/>
    </row>
    <row r="661" spans="1:6" ht="15">
      <c r="A661" s="38" t="s">
        <v>435</v>
      </c>
      <c r="B661" s="37">
        <v>10121</v>
      </c>
      <c r="C661" s="23" t="s">
        <v>387</v>
      </c>
      <c r="D661" s="68"/>
      <c r="E661" s="68"/>
      <c r="F661" s="68"/>
    </row>
    <row r="662" spans="1:6" ht="14.25">
      <c r="A662" s="27"/>
      <c r="B662" s="31"/>
      <c r="C662" s="41" t="s">
        <v>60</v>
      </c>
      <c r="D662" s="67">
        <f>SUM(D663:D663)</f>
        <v>-4074.7</v>
      </c>
      <c r="E662" s="67">
        <f>SUM(E663:E663)</f>
        <v>0</v>
      </c>
      <c r="F662" s="67">
        <f>SUM(D662:E662)</f>
        <v>-4074.7</v>
      </c>
    </row>
    <row r="663" spans="1:6" ht="15">
      <c r="A663" s="27"/>
      <c r="B663" s="31"/>
      <c r="C663" s="24" t="s">
        <v>62</v>
      </c>
      <c r="D663" s="66">
        <v>-4074.7</v>
      </c>
      <c r="E663" s="66"/>
      <c r="F663" s="66">
        <f>SUM(D663:E663)</f>
        <v>-4074.7</v>
      </c>
    </row>
    <row r="664" spans="1:6" ht="15">
      <c r="A664" s="27"/>
      <c r="B664" s="31"/>
      <c r="C664" s="24" t="s">
        <v>477</v>
      </c>
      <c r="D664" s="66">
        <v>1445.3</v>
      </c>
      <c r="E664" s="66"/>
      <c r="F664" s="66">
        <f>SUM(D664:E664)</f>
        <v>1445.3</v>
      </c>
    </row>
    <row r="665" spans="1:6" ht="15">
      <c r="A665" s="27"/>
      <c r="B665" s="31"/>
      <c r="C665" s="24"/>
      <c r="D665" s="66"/>
      <c r="E665" s="66"/>
      <c r="F665" s="66"/>
    </row>
    <row r="666" spans="1:6" ht="14.25">
      <c r="A666" s="27"/>
      <c r="B666" s="31"/>
      <c r="C666" s="41" t="s">
        <v>61</v>
      </c>
      <c r="D666" s="67">
        <f>SUM(D667:D667)</f>
        <v>-4074.7</v>
      </c>
      <c r="E666" s="67">
        <f>SUM(E667:E667)</f>
        <v>0</v>
      </c>
      <c r="F666" s="67">
        <f>SUM(D666:E666)</f>
        <v>-4074.7</v>
      </c>
    </row>
    <row r="667" spans="1:6" ht="15">
      <c r="A667" s="27"/>
      <c r="B667" s="31"/>
      <c r="C667" s="24" t="s">
        <v>63</v>
      </c>
      <c r="D667" s="66">
        <f>-594.7-3480</f>
        <v>-4074.7</v>
      </c>
      <c r="E667" s="66"/>
      <c r="F667" s="66">
        <f>SUM(D667:E667)</f>
        <v>-4074.7</v>
      </c>
    </row>
    <row r="668" spans="1:6" ht="15">
      <c r="A668" s="27"/>
      <c r="B668" s="31"/>
      <c r="C668" s="24"/>
      <c r="D668" s="66"/>
      <c r="E668" s="66"/>
      <c r="F668" s="66"/>
    </row>
    <row r="669" spans="1:6" ht="29.25" customHeight="1">
      <c r="A669" s="38" t="s">
        <v>436</v>
      </c>
      <c r="B669" s="37">
        <v>10200</v>
      </c>
      <c r="C669" s="23" t="s">
        <v>393</v>
      </c>
      <c r="D669" s="68"/>
      <c r="E669" s="68"/>
      <c r="F669" s="68"/>
    </row>
    <row r="670" spans="1:6" ht="14.25">
      <c r="A670" s="27"/>
      <c r="B670" s="31"/>
      <c r="C670" s="41" t="s">
        <v>60</v>
      </c>
      <c r="D670" s="67">
        <f>SUM(D671:D672)</f>
        <v>-282</v>
      </c>
      <c r="E670" s="67">
        <f>SUM(E671:E672)</f>
        <v>0</v>
      </c>
      <c r="F670" s="67">
        <f>SUM(D670:E670)</f>
        <v>-282</v>
      </c>
    </row>
    <row r="671" spans="1:6" ht="15">
      <c r="A671" s="27"/>
      <c r="B671" s="31"/>
      <c r="C671" s="24" t="s">
        <v>62</v>
      </c>
      <c r="D671" s="66">
        <v>-282</v>
      </c>
      <c r="E671" s="66"/>
      <c r="F671" s="66">
        <f>SUM(D671:E671)</f>
        <v>-282</v>
      </c>
    </row>
    <row r="672" spans="1:6" ht="15">
      <c r="A672" s="27"/>
      <c r="B672" s="31"/>
      <c r="C672" s="24" t="s">
        <v>202</v>
      </c>
      <c r="D672" s="66"/>
      <c r="E672" s="66"/>
      <c r="F672" s="66">
        <f>SUM(D672:E672)</f>
        <v>0</v>
      </c>
    </row>
    <row r="673" spans="1:6" ht="15">
      <c r="A673" s="27"/>
      <c r="B673" s="31"/>
      <c r="C673" s="24"/>
      <c r="D673" s="66"/>
      <c r="E673" s="66"/>
      <c r="F673" s="66"/>
    </row>
    <row r="674" spans="1:6" ht="14.25">
      <c r="A674" s="27"/>
      <c r="B674" s="31"/>
      <c r="C674" s="41" t="s">
        <v>61</v>
      </c>
      <c r="D674" s="67">
        <f>SUM(D675:D675)</f>
        <v>-282</v>
      </c>
      <c r="E674" s="67">
        <f>SUM(E675:E675)</f>
        <v>0</v>
      </c>
      <c r="F674" s="67">
        <f>SUM(D674:E674)</f>
        <v>-282</v>
      </c>
    </row>
    <row r="675" spans="1:6" ht="15">
      <c r="A675" s="27"/>
      <c r="B675" s="31"/>
      <c r="C675" s="24" t="s">
        <v>63</v>
      </c>
      <c r="D675" s="66">
        <v>-282</v>
      </c>
      <c r="E675" s="66"/>
      <c r="F675" s="66">
        <f>SUM(D675:E675)</f>
        <v>-282</v>
      </c>
    </row>
    <row r="676" spans="1:6" ht="15">
      <c r="A676" s="27"/>
      <c r="B676" s="31"/>
      <c r="C676" s="24"/>
      <c r="D676" s="66"/>
      <c r="E676" s="66"/>
      <c r="F676" s="66"/>
    </row>
    <row r="677" spans="1:6" ht="30">
      <c r="A677" s="38" t="s">
        <v>437</v>
      </c>
      <c r="B677" s="37">
        <v>10200</v>
      </c>
      <c r="C677" s="23" t="s">
        <v>392</v>
      </c>
      <c r="D677" s="68"/>
      <c r="E677" s="68"/>
      <c r="F677" s="68"/>
    </row>
    <row r="678" spans="1:6" ht="14.25">
      <c r="A678" s="27"/>
      <c r="B678" s="31"/>
      <c r="C678" s="41" t="s">
        <v>60</v>
      </c>
      <c r="D678" s="67">
        <f>SUM(D679:D679)</f>
        <v>-175</v>
      </c>
      <c r="E678" s="67">
        <f>SUM(E679:E679)</f>
        <v>0</v>
      </c>
      <c r="F678" s="67">
        <f>SUM(D678:E678)</f>
        <v>-175</v>
      </c>
    </row>
    <row r="679" spans="1:6" ht="15">
      <c r="A679" s="27"/>
      <c r="B679" s="31"/>
      <c r="C679" s="24" t="s">
        <v>62</v>
      </c>
      <c r="D679" s="66">
        <v>-175</v>
      </c>
      <c r="E679" s="66"/>
      <c r="F679" s="66">
        <f>SUM(D679:E679)</f>
        <v>-175</v>
      </c>
    </row>
    <row r="680" spans="1:6" ht="15">
      <c r="A680" s="27"/>
      <c r="B680" s="31"/>
      <c r="C680" s="24"/>
      <c r="D680" s="66"/>
      <c r="E680" s="66"/>
      <c r="F680" s="66"/>
    </row>
    <row r="681" spans="1:6" ht="14.25">
      <c r="A681" s="27"/>
      <c r="B681" s="31"/>
      <c r="C681" s="41" t="s">
        <v>61</v>
      </c>
      <c r="D681" s="67">
        <f>SUM(D682:D682)</f>
        <v>-175</v>
      </c>
      <c r="E681" s="67">
        <f>SUM(E682:E682)</f>
        <v>0</v>
      </c>
      <c r="F681" s="67">
        <f>SUM(D681:E681)</f>
        <v>-175</v>
      </c>
    </row>
    <row r="682" spans="1:6" ht="15">
      <c r="A682" s="27"/>
      <c r="B682" s="31"/>
      <c r="C682" s="24" t="s">
        <v>63</v>
      </c>
      <c r="D682" s="66">
        <v>-175</v>
      </c>
      <c r="E682" s="66"/>
      <c r="F682" s="66">
        <f>SUM(D682:E682)</f>
        <v>-175</v>
      </c>
    </row>
    <row r="683" spans="1:6" ht="15">
      <c r="A683" s="27"/>
      <c r="B683" s="31"/>
      <c r="C683" s="24"/>
      <c r="D683" s="66"/>
      <c r="E683" s="66"/>
      <c r="F683" s="66"/>
    </row>
    <row r="684" spans="1:6" ht="30">
      <c r="A684" s="38" t="s">
        <v>438</v>
      </c>
      <c r="B684" s="37">
        <v>10200</v>
      </c>
      <c r="C684" s="23" t="s">
        <v>391</v>
      </c>
      <c r="D684" s="68"/>
      <c r="E684" s="68"/>
      <c r="F684" s="68"/>
    </row>
    <row r="685" spans="1:6" ht="14.25">
      <c r="A685" s="27"/>
      <c r="B685" s="31"/>
      <c r="C685" s="41" t="s">
        <v>60</v>
      </c>
      <c r="D685" s="67">
        <f>SUM(D686:D687)</f>
        <v>-679</v>
      </c>
      <c r="E685" s="67">
        <f>SUM(E686:E687)</f>
        <v>474</v>
      </c>
      <c r="F685" s="67">
        <f>SUM(D685:E685)</f>
        <v>-205</v>
      </c>
    </row>
    <row r="686" spans="1:6" ht="15">
      <c r="A686" s="27"/>
      <c r="B686" s="31"/>
      <c r="C686" s="24" t="s">
        <v>62</v>
      </c>
      <c r="D686" s="66">
        <v>-679</v>
      </c>
      <c r="E686" s="66"/>
      <c r="F686" s="66">
        <f>SUM(D686:E686)</f>
        <v>-679</v>
      </c>
    </row>
    <row r="687" spans="1:6" ht="15">
      <c r="A687" s="27"/>
      <c r="B687" s="31"/>
      <c r="C687" s="24" t="s">
        <v>202</v>
      </c>
      <c r="D687" s="66"/>
      <c r="E687" s="66">
        <v>474</v>
      </c>
      <c r="F687" s="66">
        <f>SUM(D687:E687)</f>
        <v>474</v>
      </c>
    </row>
    <row r="688" spans="1:6" ht="15">
      <c r="A688" s="27"/>
      <c r="B688" s="31"/>
      <c r="C688" s="24"/>
      <c r="D688" s="66"/>
      <c r="E688" s="66"/>
      <c r="F688" s="66"/>
    </row>
    <row r="689" spans="1:6" ht="14.25">
      <c r="A689" s="27"/>
      <c r="B689" s="31"/>
      <c r="C689" s="41" t="s">
        <v>61</v>
      </c>
      <c r="D689" s="67">
        <f>SUM(D690:D691)</f>
        <v>-679</v>
      </c>
      <c r="E689" s="67">
        <f>SUM(E690:E691)</f>
        <v>474</v>
      </c>
      <c r="F689" s="67">
        <f>SUM(D689:E689)</f>
        <v>-205</v>
      </c>
    </row>
    <row r="690" spans="1:6" ht="15">
      <c r="A690" s="27"/>
      <c r="B690" s="31"/>
      <c r="C690" s="24" t="s">
        <v>63</v>
      </c>
      <c r="D690" s="66">
        <v>-679</v>
      </c>
      <c r="E690" s="66">
        <v>474</v>
      </c>
      <c r="F690" s="66">
        <f>SUM(D690:E690)</f>
        <v>-205</v>
      </c>
    </row>
    <row r="691" spans="1:6" ht="15">
      <c r="A691" s="27"/>
      <c r="B691" s="31"/>
      <c r="C691" s="24" t="s">
        <v>65</v>
      </c>
      <c r="D691" s="66"/>
      <c r="E691" s="66"/>
      <c r="F691" s="66">
        <f>SUM(D691:E691)</f>
        <v>0</v>
      </c>
    </row>
    <row r="692" spans="1:6" ht="15">
      <c r="A692" s="27"/>
      <c r="B692" s="31"/>
      <c r="C692" s="24"/>
      <c r="D692" s="66"/>
      <c r="E692" s="66"/>
      <c r="F692" s="66"/>
    </row>
    <row r="693" spans="1:6" ht="15">
      <c r="A693" s="38" t="s">
        <v>439</v>
      </c>
      <c r="B693" s="37">
        <v>10201</v>
      </c>
      <c r="C693" s="23" t="s">
        <v>108</v>
      </c>
      <c r="D693" s="68"/>
      <c r="E693" s="68"/>
      <c r="F693" s="68"/>
    </row>
    <row r="694" spans="1:6" ht="14.25">
      <c r="A694" s="27"/>
      <c r="B694" s="31"/>
      <c r="C694" s="41" t="s">
        <v>60</v>
      </c>
      <c r="D694" s="67">
        <f>SUM(D695:D695)</f>
        <v>-200</v>
      </c>
      <c r="E694" s="67">
        <f>SUM(E695:E695)</f>
        <v>0</v>
      </c>
      <c r="F694" s="67">
        <f>SUM(D694:E694)</f>
        <v>-200</v>
      </c>
    </row>
    <row r="695" spans="1:6" ht="15">
      <c r="A695" s="27"/>
      <c r="B695" s="31"/>
      <c r="C695" s="24" t="s">
        <v>62</v>
      </c>
      <c r="D695" s="66">
        <v>-200</v>
      </c>
      <c r="E695" s="66"/>
      <c r="F695" s="66">
        <f>SUM(D695:E695)</f>
        <v>-200</v>
      </c>
    </row>
    <row r="696" spans="1:6" ht="15">
      <c r="A696" s="27"/>
      <c r="B696" s="31"/>
      <c r="C696" s="24"/>
      <c r="D696" s="66"/>
      <c r="E696" s="66"/>
      <c r="F696" s="66"/>
    </row>
    <row r="697" spans="1:6" ht="14.25">
      <c r="A697" s="27"/>
      <c r="B697" s="31"/>
      <c r="C697" s="41" t="s">
        <v>61</v>
      </c>
      <c r="D697" s="67">
        <f>SUM(D698:D698)</f>
        <v>-200</v>
      </c>
      <c r="E697" s="67">
        <f>SUM(E698:E698)</f>
        <v>0</v>
      </c>
      <c r="F697" s="67">
        <f>SUM(D697:E697)</f>
        <v>-200</v>
      </c>
    </row>
    <row r="698" spans="1:6" ht="15">
      <c r="A698" s="27"/>
      <c r="B698" s="31"/>
      <c r="C698" s="24" t="s">
        <v>63</v>
      </c>
      <c r="D698" s="66">
        <v>-200</v>
      </c>
      <c r="E698" s="66"/>
      <c r="F698" s="66">
        <f>SUM(D698:E698)</f>
        <v>-200</v>
      </c>
    </row>
    <row r="699" spans="1:6" ht="15">
      <c r="A699" s="27"/>
      <c r="B699" s="31"/>
      <c r="C699" s="24"/>
      <c r="D699" s="66"/>
      <c r="E699" s="66"/>
      <c r="F699" s="66"/>
    </row>
    <row r="700" spans="1:6" ht="15">
      <c r="A700" s="38" t="s">
        <v>440</v>
      </c>
      <c r="B700" s="37">
        <v>10400</v>
      </c>
      <c r="C700" s="23" t="s">
        <v>386</v>
      </c>
      <c r="D700" s="68"/>
      <c r="E700" s="68"/>
      <c r="F700" s="68"/>
    </row>
    <row r="701" spans="1:6" ht="14.25">
      <c r="A701" s="27"/>
      <c r="B701" s="31"/>
      <c r="C701" s="41" t="s">
        <v>60</v>
      </c>
      <c r="D701" s="67">
        <f>SUM(D702)</f>
        <v>-332</v>
      </c>
      <c r="E701" s="67">
        <f>SUM(E702)</f>
        <v>0</v>
      </c>
      <c r="F701" s="67">
        <f>SUM(D701:E701)</f>
        <v>-332</v>
      </c>
    </row>
    <row r="702" spans="1:6" ht="15">
      <c r="A702" s="27"/>
      <c r="B702" s="31"/>
      <c r="C702" s="24" t="s">
        <v>62</v>
      </c>
      <c r="D702" s="66">
        <v>-332</v>
      </c>
      <c r="E702" s="66"/>
      <c r="F702" s="66">
        <f>SUM(D702:E702)</f>
        <v>-332</v>
      </c>
    </row>
    <row r="703" spans="1:6" ht="15">
      <c r="A703" s="27"/>
      <c r="B703" s="31"/>
      <c r="C703" s="24"/>
      <c r="D703" s="66"/>
      <c r="E703" s="66"/>
      <c r="F703" s="66"/>
    </row>
    <row r="704" spans="1:6" ht="14.25">
      <c r="A704" s="27"/>
      <c r="B704" s="31"/>
      <c r="C704" s="41" t="s">
        <v>61</v>
      </c>
      <c r="D704" s="67">
        <f>SUM(D705:D705)</f>
        <v>-332</v>
      </c>
      <c r="E704" s="67">
        <f>SUM(E705:E705)</f>
        <v>0</v>
      </c>
      <c r="F704" s="67">
        <f>SUM(D704:E704)</f>
        <v>-332</v>
      </c>
    </row>
    <row r="705" spans="1:6" ht="15">
      <c r="A705" s="27"/>
      <c r="B705" s="31"/>
      <c r="C705" s="24" t="s">
        <v>63</v>
      </c>
      <c r="D705" s="66">
        <v>-332</v>
      </c>
      <c r="E705" s="66"/>
      <c r="F705" s="66">
        <f>SUM(D705:E705)</f>
        <v>-332</v>
      </c>
    </row>
    <row r="706" spans="1:6" ht="15">
      <c r="A706" s="27"/>
      <c r="B706" s="31"/>
      <c r="C706" s="24"/>
      <c r="D706" s="66"/>
      <c r="E706" s="66"/>
      <c r="F706" s="66"/>
    </row>
    <row r="707" spans="1:6" ht="31.5" customHeight="1">
      <c r="A707" s="38" t="s">
        <v>441</v>
      </c>
      <c r="B707" s="37">
        <v>10401</v>
      </c>
      <c r="C707" s="23" t="s">
        <v>400</v>
      </c>
      <c r="D707" s="68"/>
      <c r="E707" s="68"/>
      <c r="F707" s="68"/>
    </row>
    <row r="708" spans="1:6" ht="14.25">
      <c r="A708" s="27"/>
      <c r="B708" s="31"/>
      <c r="C708" s="41" t="s">
        <v>60</v>
      </c>
      <c r="D708" s="67">
        <f>SUM(D709:D710)</f>
        <v>-304.5</v>
      </c>
      <c r="E708" s="67">
        <f>SUM(E709:E710)</f>
        <v>70</v>
      </c>
      <c r="F708" s="67">
        <f>SUM(D708:E708)</f>
        <v>-234.5</v>
      </c>
    </row>
    <row r="709" spans="1:6" ht="15">
      <c r="A709" s="27"/>
      <c r="B709" s="31"/>
      <c r="C709" s="24" t="s">
        <v>62</v>
      </c>
      <c r="D709" s="66">
        <v>-304.5</v>
      </c>
      <c r="E709" s="66"/>
      <c r="F709" s="66">
        <f>SUM(D709:E709)</f>
        <v>-304.5</v>
      </c>
    </row>
    <row r="710" spans="1:6" ht="15">
      <c r="A710" s="27"/>
      <c r="B710" s="31"/>
      <c r="C710" s="24" t="s">
        <v>202</v>
      </c>
      <c r="D710" s="66"/>
      <c r="E710" s="66">
        <v>70</v>
      </c>
      <c r="F710" s="66">
        <f>SUM(D710:E710)</f>
        <v>70</v>
      </c>
    </row>
    <row r="711" spans="1:6" ht="15">
      <c r="A711" s="27"/>
      <c r="B711" s="31"/>
      <c r="C711" s="24"/>
      <c r="D711" s="66"/>
      <c r="E711" s="66"/>
      <c r="F711" s="66"/>
    </row>
    <row r="712" spans="1:6" ht="14.25">
      <c r="A712" s="27"/>
      <c r="B712" s="31"/>
      <c r="C712" s="41" t="s">
        <v>61</v>
      </c>
      <c r="D712" s="67">
        <f>SUM(D713:D713)</f>
        <v>-304.5</v>
      </c>
      <c r="E712" s="67">
        <f>SUM(E713:E713)</f>
        <v>70</v>
      </c>
      <c r="F712" s="67">
        <f>SUM(D712:E712)</f>
        <v>-234.5</v>
      </c>
    </row>
    <row r="713" spans="1:6" ht="15">
      <c r="A713" s="27"/>
      <c r="B713" s="31"/>
      <c r="C713" s="24" t="s">
        <v>63</v>
      </c>
      <c r="D713" s="66">
        <v>-304.5</v>
      </c>
      <c r="E713" s="66">
        <v>70</v>
      </c>
      <c r="F713" s="66">
        <f>SUM(D713:E713)</f>
        <v>-234.5</v>
      </c>
    </row>
    <row r="714" spans="1:6" ht="15">
      <c r="A714" s="27"/>
      <c r="B714" s="31"/>
      <c r="C714" s="24"/>
      <c r="D714" s="66"/>
      <c r="E714" s="66"/>
      <c r="F714" s="66"/>
    </row>
    <row r="715" spans="1:6" ht="30">
      <c r="A715" s="38" t="s">
        <v>442</v>
      </c>
      <c r="B715" s="37">
        <v>10402</v>
      </c>
      <c r="C715" s="23" t="s">
        <v>109</v>
      </c>
      <c r="D715" s="68"/>
      <c r="E715" s="68"/>
      <c r="F715" s="68"/>
    </row>
    <row r="716" spans="1:6" ht="14.25">
      <c r="A716" s="27"/>
      <c r="B716" s="31"/>
      <c r="C716" s="41" t="s">
        <v>60</v>
      </c>
      <c r="D716" s="67">
        <f>SUM(D717:D717)</f>
        <v>-150</v>
      </c>
      <c r="E716" s="67">
        <f>SUM(E717:E717)</f>
        <v>0</v>
      </c>
      <c r="F716" s="67">
        <f>SUM(D716:E716)</f>
        <v>-150</v>
      </c>
    </row>
    <row r="717" spans="1:6" ht="15">
      <c r="A717" s="27"/>
      <c r="B717" s="31"/>
      <c r="C717" s="24" t="s">
        <v>62</v>
      </c>
      <c r="D717" s="66">
        <v>-150</v>
      </c>
      <c r="E717" s="66"/>
      <c r="F717" s="66">
        <f>SUM(D717:E717)</f>
        <v>-150</v>
      </c>
    </row>
    <row r="718" spans="1:6" ht="15">
      <c r="A718" s="27"/>
      <c r="B718" s="31"/>
      <c r="C718" s="24"/>
      <c r="D718" s="66"/>
      <c r="E718" s="66"/>
      <c r="F718" s="66"/>
    </row>
    <row r="719" spans="1:6" ht="14.25">
      <c r="A719" s="27"/>
      <c r="B719" s="31"/>
      <c r="C719" s="41" t="s">
        <v>61</v>
      </c>
      <c r="D719" s="67">
        <f>SUM(D720:D720)</f>
        <v>-150</v>
      </c>
      <c r="E719" s="67">
        <f>SUM(E720:E720)</f>
        <v>0</v>
      </c>
      <c r="F719" s="67">
        <f>SUM(D719:E719)</f>
        <v>-150</v>
      </c>
    </row>
    <row r="720" spans="1:6" ht="15">
      <c r="A720" s="27"/>
      <c r="B720" s="31"/>
      <c r="C720" s="24" t="s">
        <v>63</v>
      </c>
      <c r="D720" s="66">
        <v>-150</v>
      </c>
      <c r="E720" s="66"/>
      <c r="F720" s="66">
        <f>SUM(D720:E720)</f>
        <v>-150</v>
      </c>
    </row>
    <row r="721" spans="1:6" ht="15">
      <c r="A721" s="27"/>
      <c r="B721" s="31"/>
      <c r="C721" s="24"/>
      <c r="D721" s="66"/>
      <c r="E721" s="66"/>
      <c r="F721" s="66"/>
    </row>
    <row r="722" spans="1:6" ht="30">
      <c r="A722" s="38" t="s">
        <v>443</v>
      </c>
      <c r="B722" s="37">
        <v>10700</v>
      </c>
      <c r="C722" s="23" t="s">
        <v>385</v>
      </c>
      <c r="D722" s="68"/>
      <c r="E722" s="68"/>
      <c r="F722" s="68"/>
    </row>
    <row r="723" spans="1:6" ht="14.25">
      <c r="A723" s="27"/>
      <c r="B723" s="31"/>
      <c r="C723" s="41" t="s">
        <v>60</v>
      </c>
      <c r="D723" s="67">
        <f>SUM(D724:D725)</f>
        <v>-470</v>
      </c>
      <c r="E723" s="67">
        <f>SUM(E724:E725)</f>
        <v>0</v>
      </c>
      <c r="F723" s="67">
        <f>SUM(D723:E723)</f>
        <v>-470</v>
      </c>
    </row>
    <row r="724" spans="1:6" ht="15">
      <c r="A724" s="27"/>
      <c r="B724" s="31"/>
      <c r="C724" s="24" t="s">
        <v>62</v>
      </c>
      <c r="D724" s="66">
        <v>-470</v>
      </c>
      <c r="E724" s="66"/>
      <c r="F724" s="66">
        <f>SUM(D724:E724)</f>
        <v>-470</v>
      </c>
    </row>
    <row r="725" spans="1:6" ht="15">
      <c r="A725" s="27"/>
      <c r="B725" s="31"/>
      <c r="C725" s="24" t="s">
        <v>202</v>
      </c>
      <c r="D725" s="66"/>
      <c r="E725" s="66"/>
      <c r="F725" s="66">
        <f>SUM(D725:E725)</f>
        <v>0</v>
      </c>
    </row>
    <row r="726" spans="1:6" ht="15">
      <c r="A726" s="27"/>
      <c r="B726" s="31"/>
      <c r="C726" s="24"/>
      <c r="D726" s="66"/>
      <c r="E726" s="66"/>
      <c r="F726" s="66"/>
    </row>
    <row r="727" spans="1:6" ht="14.25">
      <c r="A727" s="27"/>
      <c r="B727" s="31"/>
      <c r="C727" s="41" t="s">
        <v>61</v>
      </c>
      <c r="D727" s="67">
        <f>SUM(D728:D728)</f>
        <v>-470</v>
      </c>
      <c r="E727" s="67">
        <f>SUM(E728:E728)</f>
        <v>0</v>
      </c>
      <c r="F727" s="67">
        <f>SUM(D727:E727)</f>
        <v>-470</v>
      </c>
    </row>
    <row r="728" spans="1:6" ht="15">
      <c r="A728" s="27"/>
      <c r="B728" s="31"/>
      <c r="C728" s="24" t="s">
        <v>63</v>
      </c>
      <c r="D728" s="66">
        <v>-470</v>
      </c>
      <c r="E728" s="66"/>
      <c r="F728" s="66">
        <f>SUM(D728:E728)</f>
        <v>-470</v>
      </c>
    </row>
    <row r="729" spans="1:6" ht="15">
      <c r="A729" s="27"/>
      <c r="B729" s="31"/>
      <c r="C729" s="24"/>
      <c r="D729" s="66"/>
      <c r="E729" s="66"/>
      <c r="F729" s="66"/>
    </row>
    <row r="730" spans="1:6" ht="15">
      <c r="A730" s="38" t="s">
        <v>444</v>
      </c>
      <c r="B730" s="37">
        <v>10701</v>
      </c>
      <c r="C730" s="23" t="s">
        <v>110</v>
      </c>
      <c r="D730" s="68"/>
      <c r="E730" s="68"/>
      <c r="F730" s="68"/>
    </row>
    <row r="731" spans="1:6" ht="14.25">
      <c r="A731" s="27"/>
      <c r="B731" s="31"/>
      <c r="C731" s="41" t="s">
        <v>60</v>
      </c>
      <c r="D731" s="67">
        <f>SUM(D732:D732)</f>
        <v>1065</v>
      </c>
      <c r="E731" s="67">
        <f>SUM(E732:E732)</f>
        <v>0</v>
      </c>
      <c r="F731" s="67">
        <f>SUM(D731:E731)</f>
        <v>1065</v>
      </c>
    </row>
    <row r="732" spans="1:6" ht="15">
      <c r="A732" s="27"/>
      <c r="B732" s="31"/>
      <c r="C732" s="24" t="s">
        <v>62</v>
      </c>
      <c r="D732" s="66">
        <v>1065</v>
      </c>
      <c r="E732" s="66"/>
      <c r="F732" s="66">
        <f>SUM(D732:E732)</f>
        <v>1065</v>
      </c>
    </row>
    <row r="733" spans="1:6" ht="15">
      <c r="A733" s="27"/>
      <c r="B733" s="31"/>
      <c r="C733" s="24" t="s">
        <v>446</v>
      </c>
      <c r="D733" s="66">
        <v>1065</v>
      </c>
      <c r="E733" s="66"/>
      <c r="F733" s="66">
        <f>SUM(D733:E733)</f>
        <v>1065</v>
      </c>
    </row>
    <row r="734" spans="1:6" ht="15">
      <c r="A734" s="27"/>
      <c r="B734" s="31"/>
      <c r="C734" s="24"/>
      <c r="D734" s="66"/>
      <c r="E734" s="66"/>
      <c r="F734" s="66"/>
    </row>
    <row r="735" spans="1:6" ht="14.25">
      <c r="A735" s="27"/>
      <c r="B735" s="31"/>
      <c r="C735" s="41" t="s">
        <v>61</v>
      </c>
      <c r="D735" s="67">
        <f>SUM(D736:D736)</f>
        <v>1065</v>
      </c>
      <c r="E735" s="67">
        <f>SUM(E736:E736)</f>
        <v>0</v>
      </c>
      <c r="F735" s="67">
        <f>SUM(D735:E735)</f>
        <v>1065</v>
      </c>
    </row>
    <row r="736" spans="1:6" ht="15">
      <c r="A736" s="27"/>
      <c r="B736" s="31"/>
      <c r="C736" s="24" t="s">
        <v>63</v>
      </c>
      <c r="D736" s="66">
        <f>428+637</f>
        <v>1065</v>
      </c>
      <c r="E736" s="66"/>
      <c r="F736" s="66">
        <f>SUM(D736:E736)</f>
        <v>1065</v>
      </c>
    </row>
    <row r="737" spans="1:6" ht="15">
      <c r="A737" s="27"/>
      <c r="B737" s="31"/>
      <c r="C737" s="24"/>
      <c r="D737" s="66"/>
      <c r="E737" s="66"/>
      <c r="F737" s="66"/>
    </row>
    <row r="738" spans="1:6" ht="15">
      <c r="A738" s="38" t="s">
        <v>445</v>
      </c>
      <c r="B738" s="37">
        <v>10702</v>
      </c>
      <c r="C738" s="23" t="s">
        <v>193</v>
      </c>
      <c r="D738" s="68"/>
      <c r="E738" s="68"/>
      <c r="F738" s="68"/>
    </row>
    <row r="739" spans="1:6" ht="14.25">
      <c r="A739" s="27"/>
      <c r="B739" s="31"/>
      <c r="C739" s="41" t="s">
        <v>60</v>
      </c>
      <c r="D739" s="67">
        <f>SUM(D740:D740)</f>
        <v>-336</v>
      </c>
      <c r="E739" s="67">
        <f>SUM(E740:E740)</f>
        <v>0</v>
      </c>
      <c r="F739" s="67">
        <f>SUM(D739:E739)</f>
        <v>-336</v>
      </c>
    </row>
    <row r="740" spans="1:6" ht="15">
      <c r="A740" s="27"/>
      <c r="B740" s="31"/>
      <c r="C740" s="24" t="s">
        <v>62</v>
      </c>
      <c r="D740" s="66">
        <v>-336</v>
      </c>
      <c r="E740" s="66"/>
      <c r="F740" s="66">
        <f>SUM(D740:E740)</f>
        <v>-336</v>
      </c>
    </row>
    <row r="741" spans="1:6" ht="15">
      <c r="A741" s="27"/>
      <c r="B741" s="31"/>
      <c r="C741" s="24"/>
      <c r="D741" s="66"/>
      <c r="E741" s="66"/>
      <c r="F741" s="66"/>
    </row>
    <row r="742" spans="1:6" ht="14.25">
      <c r="A742" s="27"/>
      <c r="B742" s="31"/>
      <c r="C742" s="41" t="s">
        <v>61</v>
      </c>
      <c r="D742" s="67">
        <f>SUM(D743:D743)</f>
        <v>-336</v>
      </c>
      <c r="E742" s="67">
        <f>SUM(E743:E743)</f>
        <v>0</v>
      </c>
      <c r="F742" s="67">
        <f>SUM(D742:E742)</f>
        <v>-336</v>
      </c>
    </row>
    <row r="743" spans="1:6" ht="15">
      <c r="A743" s="27"/>
      <c r="B743" s="31"/>
      <c r="C743" s="24" t="s">
        <v>63</v>
      </c>
      <c r="D743" s="66">
        <v>-336</v>
      </c>
      <c r="E743" s="66"/>
      <c r="F743" s="66">
        <f>SUM(D743:E743)</f>
        <v>-336</v>
      </c>
    </row>
    <row r="744" spans="1:6" ht="15">
      <c r="A744" s="27"/>
      <c r="B744" s="31"/>
      <c r="C744" s="24"/>
      <c r="D744" s="66"/>
      <c r="E744" s="66"/>
      <c r="F744" s="66"/>
    </row>
    <row r="745" spans="1:6" ht="15">
      <c r="A745" s="38" t="s">
        <v>447</v>
      </c>
      <c r="B745" s="37">
        <v>10900</v>
      </c>
      <c r="C745" s="23" t="s">
        <v>460</v>
      </c>
      <c r="D745" s="68"/>
      <c r="E745" s="68"/>
      <c r="F745" s="68"/>
    </row>
    <row r="746" spans="1:6" ht="14.25">
      <c r="A746" s="27"/>
      <c r="B746" s="31"/>
      <c r="C746" s="41" t="s">
        <v>60</v>
      </c>
      <c r="D746" s="67">
        <f>SUM(D747:D747)</f>
        <v>-30</v>
      </c>
      <c r="E746" s="67">
        <f>SUM(E747:E747)</f>
        <v>0</v>
      </c>
      <c r="F746" s="67">
        <f>SUM(D746:E746)</f>
        <v>-30</v>
      </c>
    </row>
    <row r="747" spans="1:6" ht="15">
      <c r="A747" s="27"/>
      <c r="B747" s="31"/>
      <c r="C747" s="24" t="s">
        <v>62</v>
      </c>
      <c r="D747" s="66">
        <v>-30</v>
      </c>
      <c r="E747" s="66"/>
      <c r="F747" s="66">
        <f>SUM(D747:E747)</f>
        <v>-30</v>
      </c>
    </row>
    <row r="748" spans="1:6" ht="15">
      <c r="A748" s="27"/>
      <c r="B748" s="31"/>
      <c r="C748" s="24"/>
      <c r="D748" s="66"/>
      <c r="E748" s="66"/>
      <c r="F748" s="66"/>
    </row>
    <row r="749" spans="1:6" ht="14.25">
      <c r="A749" s="27"/>
      <c r="B749" s="31"/>
      <c r="C749" s="41" t="s">
        <v>61</v>
      </c>
      <c r="D749" s="67">
        <f>SUM(D750:D750)</f>
        <v>-30</v>
      </c>
      <c r="E749" s="67">
        <f>SUM(E750:E750)</f>
        <v>0</v>
      </c>
      <c r="F749" s="67">
        <f>SUM(D749:E749)</f>
        <v>-30</v>
      </c>
    </row>
    <row r="750" spans="1:6" ht="15">
      <c r="A750" s="27"/>
      <c r="B750" s="31"/>
      <c r="C750" s="24" t="s">
        <v>63</v>
      </c>
      <c r="D750" s="66">
        <v>-30</v>
      </c>
      <c r="E750" s="66"/>
      <c r="F750" s="66">
        <f>SUM(D750:E750)</f>
        <v>-30</v>
      </c>
    </row>
    <row r="751" spans="1:6" ht="15">
      <c r="A751" s="27"/>
      <c r="B751" s="31"/>
      <c r="C751" s="24"/>
      <c r="D751" s="66"/>
      <c r="E751" s="66"/>
      <c r="F751" s="66"/>
    </row>
    <row r="752" spans="1:6" ht="14.25">
      <c r="A752" s="21" t="s">
        <v>304</v>
      </c>
      <c r="B752" s="32"/>
      <c r="C752" s="41" t="s">
        <v>398</v>
      </c>
      <c r="D752" s="66"/>
      <c r="E752" s="66"/>
      <c r="F752" s="66"/>
    </row>
    <row r="753" spans="1:6" ht="14.25">
      <c r="A753" s="28"/>
      <c r="B753" s="31"/>
      <c r="C753" s="41" t="s">
        <v>60</v>
      </c>
      <c r="D753" s="67">
        <f>SUM(D758,D766,D773)</f>
        <v>-792.8</v>
      </c>
      <c r="E753" s="67">
        <f>SUM(E758,E766,E773)</f>
        <v>0</v>
      </c>
      <c r="F753" s="67">
        <f>SUM(D753:E753)</f>
        <v>-792.8</v>
      </c>
    </row>
    <row r="754" spans="1:6" ht="14.25">
      <c r="A754" s="28"/>
      <c r="B754" s="31"/>
      <c r="C754" s="41" t="s">
        <v>61</v>
      </c>
      <c r="D754" s="67">
        <f>SUM(D755:D755)</f>
        <v>-792.8</v>
      </c>
      <c r="E754" s="67">
        <f>SUM(E755:E755)</f>
        <v>0</v>
      </c>
      <c r="F754" s="67">
        <f>SUM(D754:E754)</f>
        <v>-792.8</v>
      </c>
    </row>
    <row r="755" spans="1:6" ht="15">
      <c r="A755" s="28"/>
      <c r="B755" s="31"/>
      <c r="C755" s="24" t="s">
        <v>56</v>
      </c>
      <c r="D755" s="66">
        <f>SUM(D762,D770,D777)</f>
        <v>-792.8</v>
      </c>
      <c r="E755" s="66">
        <f>SUM(E762,E770,E777)</f>
        <v>0</v>
      </c>
      <c r="F755" s="66">
        <f>SUM(D755:E755)</f>
        <v>-792.8</v>
      </c>
    </row>
    <row r="756" spans="1:6" ht="14.25">
      <c r="A756" s="21" t="s">
        <v>305</v>
      </c>
      <c r="B756" s="31"/>
      <c r="C756" s="41" t="s">
        <v>7</v>
      </c>
      <c r="D756" s="67">
        <f>SUM(D761)</f>
        <v>-56</v>
      </c>
      <c r="E756" s="67">
        <f>SUM(E761)</f>
        <v>0</v>
      </c>
      <c r="F756" s="67">
        <f>SUM(D756:E756)</f>
        <v>-56</v>
      </c>
    </row>
    <row r="757" spans="1:6" ht="15">
      <c r="A757" s="38" t="s">
        <v>306</v>
      </c>
      <c r="B757" s="37" t="s">
        <v>68</v>
      </c>
      <c r="C757" s="23" t="s">
        <v>399</v>
      </c>
      <c r="D757" s="68"/>
      <c r="E757" s="68"/>
      <c r="F757" s="68"/>
    </row>
    <row r="758" spans="1:6" ht="14.25">
      <c r="A758" s="27"/>
      <c r="B758" s="31"/>
      <c r="C758" s="41" t="s">
        <v>60</v>
      </c>
      <c r="D758" s="67">
        <f>SUM(D759)</f>
        <v>-56</v>
      </c>
      <c r="E758" s="67">
        <f>SUM(E759)</f>
        <v>0</v>
      </c>
      <c r="F758" s="67">
        <f>SUM(D758:E758)</f>
        <v>-56</v>
      </c>
    </row>
    <row r="759" spans="1:6" ht="15">
      <c r="A759" s="27"/>
      <c r="B759" s="31"/>
      <c r="C759" s="24" t="s">
        <v>62</v>
      </c>
      <c r="D759" s="66">
        <v>-56</v>
      </c>
      <c r="E759" s="66"/>
      <c r="F759" s="66">
        <f>SUM(D759:E759)</f>
        <v>-56</v>
      </c>
    </row>
    <row r="760" spans="1:6" ht="15">
      <c r="A760" s="27"/>
      <c r="B760" s="31"/>
      <c r="C760" s="24"/>
      <c r="D760" s="66"/>
      <c r="E760" s="66"/>
      <c r="F760" s="66"/>
    </row>
    <row r="761" spans="1:6" ht="14.25">
      <c r="A761" s="27"/>
      <c r="B761" s="31"/>
      <c r="C761" s="41" t="s">
        <v>61</v>
      </c>
      <c r="D761" s="67">
        <f>SUM(D762:D762)</f>
        <v>-56</v>
      </c>
      <c r="E761" s="67">
        <f>SUM(E762:E762)</f>
        <v>0</v>
      </c>
      <c r="F761" s="67">
        <f>SUM(D761:E761)</f>
        <v>-56</v>
      </c>
    </row>
    <row r="762" spans="1:6" ht="15">
      <c r="A762" s="27"/>
      <c r="B762" s="31"/>
      <c r="C762" s="24" t="s">
        <v>63</v>
      </c>
      <c r="D762" s="66">
        <v>-56</v>
      </c>
      <c r="E762" s="66"/>
      <c r="F762" s="66">
        <f>SUM(D762:E762)</f>
        <v>-56</v>
      </c>
    </row>
    <row r="763" spans="1:6" ht="15">
      <c r="A763" s="27"/>
      <c r="B763" s="31"/>
      <c r="C763" s="24"/>
      <c r="D763" s="66"/>
      <c r="E763" s="66"/>
      <c r="F763" s="66"/>
    </row>
    <row r="764" spans="1:6" ht="14.25">
      <c r="A764" s="21" t="s">
        <v>448</v>
      </c>
      <c r="B764" s="32"/>
      <c r="C764" s="41" t="s">
        <v>12</v>
      </c>
      <c r="D764" s="67">
        <f>SUM(D769,D776)</f>
        <v>-736.8</v>
      </c>
      <c r="E764" s="67">
        <f>SUM(E769,E776)</f>
        <v>0</v>
      </c>
      <c r="F764" s="67">
        <f>SUM(D764:E764)</f>
        <v>-736.8</v>
      </c>
    </row>
    <row r="765" spans="1:6" ht="15">
      <c r="A765" s="38" t="s">
        <v>449</v>
      </c>
      <c r="B765" s="37" t="s">
        <v>97</v>
      </c>
      <c r="C765" s="23" t="s">
        <v>384</v>
      </c>
      <c r="D765" s="68"/>
      <c r="E765" s="68"/>
      <c r="F765" s="68"/>
    </row>
    <row r="766" spans="1:6" ht="14.25">
      <c r="A766" s="27"/>
      <c r="B766" s="31"/>
      <c r="C766" s="41" t="s">
        <v>60</v>
      </c>
      <c r="D766" s="67">
        <f>SUM(D767)</f>
        <v>-50</v>
      </c>
      <c r="E766" s="67">
        <f>SUM(E767)</f>
        <v>0</v>
      </c>
      <c r="F766" s="67">
        <f>SUM(D766:E766)</f>
        <v>-50</v>
      </c>
    </row>
    <row r="767" spans="1:6" ht="15">
      <c r="A767" s="27"/>
      <c r="B767" s="31"/>
      <c r="C767" s="24" t="s">
        <v>62</v>
      </c>
      <c r="D767" s="66">
        <v>-50</v>
      </c>
      <c r="E767" s="66"/>
      <c r="F767" s="66">
        <f>SUM(D767:E767)</f>
        <v>-50</v>
      </c>
    </row>
    <row r="768" spans="1:6" ht="15">
      <c r="A768" s="27"/>
      <c r="B768" s="31"/>
      <c r="C768" s="24"/>
      <c r="D768" s="66"/>
      <c r="E768" s="66"/>
      <c r="F768" s="66"/>
    </row>
    <row r="769" spans="1:6" ht="14.25">
      <c r="A769" s="27"/>
      <c r="B769" s="31"/>
      <c r="C769" s="41" t="s">
        <v>61</v>
      </c>
      <c r="D769" s="67">
        <f>SUM(D770:D770)</f>
        <v>-50</v>
      </c>
      <c r="E769" s="67">
        <f>SUM(E770:E770)</f>
        <v>0</v>
      </c>
      <c r="F769" s="67">
        <f>SUM(D769:E769)</f>
        <v>-50</v>
      </c>
    </row>
    <row r="770" spans="1:6" ht="15">
      <c r="A770" s="27"/>
      <c r="B770" s="31"/>
      <c r="C770" s="24" t="s">
        <v>63</v>
      </c>
      <c r="D770" s="66">
        <v>-50</v>
      </c>
      <c r="E770" s="66"/>
      <c r="F770" s="66">
        <f>SUM(D770:E770)</f>
        <v>-50</v>
      </c>
    </row>
    <row r="771" spans="1:6" ht="15">
      <c r="A771" s="27"/>
      <c r="B771" s="31"/>
      <c r="C771" s="24"/>
      <c r="D771" s="66"/>
      <c r="E771" s="66"/>
      <c r="F771" s="66"/>
    </row>
    <row r="772" spans="1:6" ht="15">
      <c r="A772" s="38" t="s">
        <v>450</v>
      </c>
      <c r="B772" s="37" t="s">
        <v>98</v>
      </c>
      <c r="C772" s="23" t="s">
        <v>258</v>
      </c>
      <c r="D772" s="68"/>
      <c r="E772" s="68"/>
      <c r="F772" s="68"/>
    </row>
    <row r="773" spans="1:6" ht="14.25">
      <c r="A773" s="27"/>
      <c r="B773" s="31"/>
      <c r="C773" s="41" t="s">
        <v>60</v>
      </c>
      <c r="D773" s="67">
        <f>SUM(D774:D774)</f>
        <v>-686.8</v>
      </c>
      <c r="E773" s="67">
        <f>SUM(E774:E774)</f>
        <v>0</v>
      </c>
      <c r="F773" s="67">
        <f>SUM(D773:E773)</f>
        <v>-686.8</v>
      </c>
    </row>
    <row r="774" spans="1:6" ht="15">
      <c r="A774" s="27"/>
      <c r="B774" s="31"/>
      <c r="C774" s="24" t="s">
        <v>62</v>
      </c>
      <c r="D774" s="66">
        <v>-686.8</v>
      </c>
      <c r="E774" s="66"/>
      <c r="F774" s="66">
        <f>SUM(D774:E774)</f>
        <v>-686.8</v>
      </c>
    </row>
    <row r="775" spans="1:6" ht="15">
      <c r="A775" s="27"/>
      <c r="B775" s="31"/>
      <c r="C775" s="24"/>
      <c r="D775" s="66"/>
      <c r="E775" s="66"/>
      <c r="F775" s="66"/>
    </row>
    <row r="776" spans="1:6" ht="14.25">
      <c r="A776" s="27"/>
      <c r="B776" s="31"/>
      <c r="C776" s="41" t="s">
        <v>61</v>
      </c>
      <c r="D776" s="67">
        <f>SUM(D777:D777)</f>
        <v>-686.8</v>
      </c>
      <c r="E776" s="67">
        <f>SUM(E777:E777)</f>
        <v>0</v>
      </c>
      <c r="F776" s="67">
        <f>SUM(D776:E776)</f>
        <v>-686.8</v>
      </c>
    </row>
    <row r="777" spans="1:6" ht="15">
      <c r="A777" s="27"/>
      <c r="B777" s="31"/>
      <c r="C777" s="24" t="s">
        <v>63</v>
      </c>
      <c r="D777" s="66">
        <v>-686.8</v>
      </c>
      <c r="E777" s="66"/>
      <c r="F777" s="66">
        <f>SUM(D777:E777)</f>
        <v>-686.8</v>
      </c>
    </row>
    <row r="778" spans="1:6" ht="15">
      <c r="A778" s="27"/>
      <c r="B778" s="31"/>
      <c r="C778" s="24"/>
      <c r="D778" s="66"/>
      <c r="E778" s="66"/>
      <c r="F778" s="66"/>
    </row>
    <row r="779" spans="1:6" ht="14.25">
      <c r="A779" s="21" t="s">
        <v>307</v>
      </c>
      <c r="B779" s="32"/>
      <c r="C779" s="41" t="s">
        <v>209</v>
      </c>
      <c r="D779" s="66"/>
      <c r="E779" s="66"/>
      <c r="F779" s="66"/>
    </row>
    <row r="780" spans="1:6" ht="14.25">
      <c r="A780" s="28"/>
      <c r="B780" s="31"/>
      <c r="C780" s="41" t="s">
        <v>60</v>
      </c>
      <c r="D780" s="67">
        <f>SUM(D785)</f>
        <v>-60.6</v>
      </c>
      <c r="E780" s="67">
        <f>SUM(E785)</f>
        <v>0</v>
      </c>
      <c r="F780" s="67">
        <f>SUM(D780:E780)</f>
        <v>-60.6</v>
      </c>
    </row>
    <row r="781" spans="1:6" ht="14.25">
      <c r="A781" s="28"/>
      <c r="B781" s="31"/>
      <c r="C781" s="41" t="s">
        <v>61</v>
      </c>
      <c r="D781" s="67">
        <f>SUM(D782:D782)</f>
        <v>-60.6</v>
      </c>
      <c r="E781" s="67">
        <f>SUM(E788)</f>
        <v>0</v>
      </c>
      <c r="F781" s="67">
        <f>SUM(D781:E781)</f>
        <v>-60.6</v>
      </c>
    </row>
    <row r="782" spans="1:6" ht="15">
      <c r="A782" s="28"/>
      <c r="B782" s="31"/>
      <c r="C782" s="24" t="s">
        <v>56</v>
      </c>
      <c r="D782" s="66">
        <f>SUM(D789)</f>
        <v>-60.6</v>
      </c>
      <c r="E782" s="66">
        <f>SUM(E789,E795,E810,E823)</f>
        <v>0</v>
      </c>
      <c r="F782" s="66">
        <f>SUM(D782:E782)</f>
        <v>-60.6</v>
      </c>
    </row>
    <row r="783" spans="1:6" ht="14.25">
      <c r="A783" s="21" t="s">
        <v>308</v>
      </c>
      <c r="B783" s="31"/>
      <c r="C783" s="41" t="s">
        <v>34</v>
      </c>
      <c r="D783" s="67">
        <f>SUM(D788)</f>
        <v>-60.6</v>
      </c>
      <c r="E783" s="67">
        <f>SUM(E788)</f>
        <v>0</v>
      </c>
      <c r="F783" s="67">
        <f>SUM(D783:E783)</f>
        <v>-60.6</v>
      </c>
    </row>
    <row r="784" spans="1:6" ht="15">
      <c r="A784" s="38" t="s">
        <v>309</v>
      </c>
      <c r="B784" s="37" t="s">
        <v>210</v>
      </c>
      <c r="C784" s="23" t="s">
        <v>211</v>
      </c>
      <c r="D784" s="68"/>
      <c r="E784" s="68"/>
      <c r="F784" s="68"/>
    </row>
    <row r="785" spans="1:6" ht="14.25">
      <c r="A785" s="27"/>
      <c r="B785" s="31"/>
      <c r="C785" s="41" t="s">
        <v>60</v>
      </c>
      <c r="D785" s="67">
        <f>SUM(D786)</f>
        <v>-60.6</v>
      </c>
      <c r="E785" s="67">
        <f>SUM(E786)</f>
        <v>0</v>
      </c>
      <c r="F785" s="67">
        <f>SUM(D785:E785)</f>
        <v>-60.6</v>
      </c>
    </row>
    <row r="786" spans="1:6" ht="15">
      <c r="A786" s="27"/>
      <c r="B786" s="31"/>
      <c r="C786" s="24" t="s">
        <v>62</v>
      </c>
      <c r="D786" s="66">
        <v>-60.6</v>
      </c>
      <c r="E786" s="66"/>
      <c r="F786" s="66">
        <f>SUM(D786:E786)</f>
        <v>-60.6</v>
      </c>
    </row>
    <row r="787" spans="1:6" ht="15">
      <c r="A787" s="27"/>
      <c r="B787" s="31"/>
      <c r="C787" s="24"/>
      <c r="D787" s="66"/>
      <c r="E787" s="66"/>
      <c r="F787" s="66"/>
    </row>
    <row r="788" spans="1:6" ht="14.25">
      <c r="A788" s="27"/>
      <c r="B788" s="31"/>
      <c r="C788" s="41" t="s">
        <v>61</v>
      </c>
      <c r="D788" s="67">
        <f>SUM(D789:D789)</f>
        <v>-60.6</v>
      </c>
      <c r="E788" s="67">
        <f>SUM(E789:E789)</f>
        <v>0</v>
      </c>
      <c r="F788" s="67">
        <f>SUM(D788:E788)</f>
        <v>-60.6</v>
      </c>
    </row>
    <row r="789" spans="1:6" ht="15">
      <c r="A789" s="27"/>
      <c r="B789" s="31"/>
      <c r="C789" s="24" t="s">
        <v>63</v>
      </c>
      <c r="D789" s="66">
        <v>-60.6</v>
      </c>
      <c r="E789" s="66"/>
      <c r="F789" s="66">
        <f>SUM(D789:E789)</f>
        <v>-60.6</v>
      </c>
    </row>
    <row r="790" spans="1:6" ht="15">
      <c r="A790" s="27"/>
      <c r="B790" s="31"/>
      <c r="C790" s="24"/>
      <c r="D790" s="66"/>
      <c r="E790" s="66"/>
      <c r="F790" s="66"/>
    </row>
    <row r="791" spans="1:6" ht="14.25">
      <c r="A791" s="21" t="s">
        <v>310</v>
      </c>
      <c r="B791" s="32"/>
      <c r="C791" s="41" t="s">
        <v>172</v>
      </c>
      <c r="D791" s="66"/>
      <c r="E791" s="66"/>
      <c r="F791" s="66"/>
    </row>
    <row r="792" spans="1:6" ht="14.25">
      <c r="A792" s="28"/>
      <c r="B792" s="31"/>
      <c r="C792" s="41" t="s">
        <v>60</v>
      </c>
      <c r="D792" s="67">
        <f>SUM(D797)</f>
        <v>-30</v>
      </c>
      <c r="E792" s="67">
        <f>SUM(E797)</f>
        <v>0</v>
      </c>
      <c r="F792" s="67">
        <f>SUM(D792:E792)</f>
        <v>-30</v>
      </c>
    </row>
    <row r="793" spans="1:6" ht="14.25">
      <c r="A793" s="28"/>
      <c r="B793" s="31"/>
      <c r="C793" s="41" t="s">
        <v>61</v>
      </c>
      <c r="D793" s="67">
        <f>SUM(D800)</f>
        <v>-30</v>
      </c>
      <c r="E793" s="67">
        <f>SUM(E800)</f>
        <v>0</v>
      </c>
      <c r="F793" s="67">
        <f>SUM(D793:E793)</f>
        <v>-30</v>
      </c>
    </row>
    <row r="794" spans="1:6" ht="15">
      <c r="A794" s="28"/>
      <c r="B794" s="31"/>
      <c r="C794" s="24" t="s">
        <v>56</v>
      </c>
      <c r="D794" s="66">
        <f>SUM(D801)</f>
        <v>-30</v>
      </c>
      <c r="E794" s="66">
        <f>SUM(E801,E807,E821,E828,E834)</f>
        <v>0</v>
      </c>
      <c r="F794" s="66">
        <f>SUM(D794:E794)</f>
        <v>-30</v>
      </c>
    </row>
    <row r="795" spans="1:6" ht="14.25">
      <c r="A795" s="21" t="s">
        <v>311</v>
      </c>
      <c r="B795" s="31"/>
      <c r="C795" s="41" t="s">
        <v>34</v>
      </c>
      <c r="D795" s="67">
        <f>SUM(D800)</f>
        <v>-30</v>
      </c>
      <c r="E795" s="67">
        <f>SUM(E800)</f>
        <v>0</v>
      </c>
      <c r="F795" s="67">
        <f>SUM(D795:E795)</f>
        <v>-30</v>
      </c>
    </row>
    <row r="796" spans="1:6" ht="15">
      <c r="A796" s="38" t="s">
        <v>312</v>
      </c>
      <c r="B796" s="37" t="s">
        <v>112</v>
      </c>
      <c r="C796" s="23" t="s">
        <v>157</v>
      </c>
      <c r="D796" s="68"/>
      <c r="E796" s="68"/>
      <c r="F796" s="68"/>
    </row>
    <row r="797" spans="1:6" ht="14.25">
      <c r="A797" s="27"/>
      <c r="B797" s="31"/>
      <c r="C797" s="41" t="s">
        <v>60</v>
      </c>
      <c r="D797" s="67">
        <f>SUM(D798)</f>
        <v>-30</v>
      </c>
      <c r="E797" s="67">
        <f>SUM(E798)</f>
        <v>0</v>
      </c>
      <c r="F797" s="67">
        <f>SUM(D797:E797)</f>
        <v>-30</v>
      </c>
    </row>
    <row r="798" spans="1:6" ht="15">
      <c r="A798" s="27"/>
      <c r="B798" s="31"/>
      <c r="C798" s="24" t="s">
        <v>62</v>
      </c>
      <c r="D798" s="66">
        <v>-30</v>
      </c>
      <c r="E798" s="66"/>
      <c r="F798" s="66">
        <f>SUM(D798:E798)</f>
        <v>-30</v>
      </c>
    </row>
    <row r="799" spans="1:6" ht="15">
      <c r="A799" s="27"/>
      <c r="B799" s="31"/>
      <c r="C799" s="24"/>
      <c r="D799" s="66"/>
      <c r="E799" s="66"/>
      <c r="F799" s="66"/>
    </row>
    <row r="800" spans="1:6" ht="14.25">
      <c r="A800" s="27"/>
      <c r="B800" s="31"/>
      <c r="C800" s="41" t="s">
        <v>61</v>
      </c>
      <c r="D800" s="67">
        <f>SUM(D801:D801)</f>
        <v>-30</v>
      </c>
      <c r="E800" s="67">
        <f>SUM(E801:E801)</f>
        <v>0</v>
      </c>
      <c r="F800" s="67">
        <f>SUM(D800:E800)</f>
        <v>-30</v>
      </c>
    </row>
    <row r="801" spans="1:6" ht="15">
      <c r="A801" s="27"/>
      <c r="B801" s="31"/>
      <c r="C801" s="24" t="s">
        <v>63</v>
      </c>
      <c r="D801" s="66">
        <v>-30</v>
      </c>
      <c r="E801" s="66"/>
      <c r="F801" s="66">
        <f>SUM(D801:E801)</f>
        <v>-30</v>
      </c>
    </row>
    <row r="802" spans="1:6" ht="15">
      <c r="A802" s="27"/>
      <c r="B802" s="31"/>
      <c r="C802" s="24"/>
      <c r="D802" s="66"/>
      <c r="E802" s="66"/>
      <c r="F802" s="66"/>
    </row>
    <row r="803" spans="1:6" ht="14.25">
      <c r="A803" s="21" t="s">
        <v>313</v>
      </c>
      <c r="B803" s="32"/>
      <c r="C803" s="41" t="s">
        <v>171</v>
      </c>
      <c r="D803" s="66"/>
      <c r="E803" s="66"/>
      <c r="F803" s="66"/>
    </row>
    <row r="804" spans="1:6" ht="14.25">
      <c r="A804" s="28"/>
      <c r="B804" s="31"/>
      <c r="C804" s="41" t="s">
        <v>60</v>
      </c>
      <c r="D804" s="67">
        <f>SUM(D809)</f>
        <v>-230</v>
      </c>
      <c r="E804" s="67">
        <f>SUM(E809)</f>
        <v>0</v>
      </c>
      <c r="F804" s="67">
        <f>SUM(D804:E804)</f>
        <v>-230</v>
      </c>
    </row>
    <row r="805" spans="1:6" ht="14.25">
      <c r="A805" s="28"/>
      <c r="B805" s="31"/>
      <c r="C805" s="41" t="s">
        <v>61</v>
      </c>
      <c r="D805" s="67">
        <f>SUM(D806:D806)</f>
        <v>-230</v>
      </c>
      <c r="E805" s="67">
        <f>SUM(E806:E806)</f>
        <v>0</v>
      </c>
      <c r="F805" s="67">
        <f>SUM(D805:E805)</f>
        <v>-230</v>
      </c>
    </row>
    <row r="806" spans="1:6" ht="15">
      <c r="A806" s="28"/>
      <c r="B806" s="31"/>
      <c r="C806" s="24" t="s">
        <v>56</v>
      </c>
      <c r="D806" s="66">
        <f>SUM(D813)</f>
        <v>-230</v>
      </c>
      <c r="E806" s="66">
        <f>SUM(E813)</f>
        <v>0</v>
      </c>
      <c r="F806" s="66">
        <f>SUM(D806:E806)</f>
        <v>-230</v>
      </c>
    </row>
    <row r="807" spans="1:6" ht="14.25">
      <c r="A807" s="21" t="s">
        <v>314</v>
      </c>
      <c r="B807" s="31"/>
      <c r="C807" s="41" t="s">
        <v>9</v>
      </c>
      <c r="D807" s="67">
        <f>SUM(D812)</f>
        <v>-230</v>
      </c>
      <c r="E807" s="67">
        <f>SUM(E812,E818,E825)</f>
        <v>0</v>
      </c>
      <c r="F807" s="67">
        <f>SUM(D807:E807)</f>
        <v>-230</v>
      </c>
    </row>
    <row r="808" spans="1:6" ht="15">
      <c r="A808" s="38" t="s">
        <v>315</v>
      </c>
      <c r="B808" s="37" t="s">
        <v>158</v>
      </c>
      <c r="C808" s="23" t="s">
        <v>159</v>
      </c>
      <c r="D808" s="68"/>
      <c r="E808" s="68"/>
      <c r="F808" s="68"/>
    </row>
    <row r="809" spans="1:6" ht="14.25">
      <c r="A809" s="27"/>
      <c r="B809" s="31"/>
      <c r="C809" s="41" t="s">
        <v>60</v>
      </c>
      <c r="D809" s="67">
        <f>SUM(D810)</f>
        <v>-230</v>
      </c>
      <c r="E809" s="67">
        <f>SUM(E810)</f>
        <v>0</v>
      </c>
      <c r="F809" s="67">
        <f>SUM(D809:E809)</f>
        <v>-230</v>
      </c>
    </row>
    <row r="810" spans="1:6" ht="15">
      <c r="A810" s="27"/>
      <c r="B810" s="31"/>
      <c r="C810" s="24" t="s">
        <v>62</v>
      </c>
      <c r="D810" s="66">
        <v>-230</v>
      </c>
      <c r="E810" s="66"/>
      <c r="F810" s="66">
        <f>SUM(D810:E810)</f>
        <v>-230</v>
      </c>
    </row>
    <row r="811" spans="1:6" ht="15">
      <c r="A811" s="27"/>
      <c r="B811" s="31"/>
      <c r="C811" s="24"/>
      <c r="D811" s="66"/>
      <c r="E811" s="66"/>
      <c r="F811" s="66"/>
    </row>
    <row r="812" spans="1:6" ht="14.25">
      <c r="A812" s="27"/>
      <c r="B812" s="31"/>
      <c r="C812" s="41" t="s">
        <v>61</v>
      </c>
      <c r="D812" s="67">
        <f>SUM(D813:D813)</f>
        <v>-230</v>
      </c>
      <c r="E812" s="67">
        <f>SUM(E813:E813)</f>
        <v>0</v>
      </c>
      <c r="F812" s="67">
        <f>SUM(D812:E812)</f>
        <v>-230</v>
      </c>
    </row>
    <row r="813" spans="1:6" ht="15">
      <c r="A813" s="27"/>
      <c r="B813" s="31"/>
      <c r="C813" s="24" t="s">
        <v>63</v>
      </c>
      <c r="D813" s="66">
        <v>-230</v>
      </c>
      <c r="E813" s="66"/>
      <c r="F813" s="66">
        <f>SUM(D813:E813)</f>
        <v>-230</v>
      </c>
    </row>
    <row r="814" spans="1:6" ht="13.5" customHeight="1">
      <c r="A814" s="27"/>
      <c r="B814" s="31"/>
      <c r="C814" s="24"/>
      <c r="D814" s="66"/>
      <c r="E814" s="66"/>
      <c r="F814" s="66"/>
    </row>
    <row r="815" spans="1:6" ht="14.25">
      <c r="A815" s="21" t="s">
        <v>316</v>
      </c>
      <c r="B815" s="32"/>
      <c r="C815" s="41" t="s">
        <v>170</v>
      </c>
      <c r="D815" s="66"/>
      <c r="E815" s="66"/>
      <c r="F815" s="66"/>
    </row>
    <row r="816" spans="1:6" ht="14.25">
      <c r="A816" s="28"/>
      <c r="B816" s="31"/>
      <c r="C816" s="41" t="s">
        <v>60</v>
      </c>
      <c r="D816" s="67">
        <f>SUM(D821)</f>
        <v>-200</v>
      </c>
      <c r="E816" s="67">
        <f>SUM(E821)</f>
        <v>0</v>
      </c>
      <c r="F816" s="67">
        <f>SUM(D816:E816)</f>
        <v>-200</v>
      </c>
    </row>
    <row r="817" spans="1:6" ht="14.25">
      <c r="A817" s="28"/>
      <c r="B817" s="31"/>
      <c r="C817" s="41" t="s">
        <v>61</v>
      </c>
      <c r="D817" s="67">
        <f>SUM(D818:D818)</f>
        <v>-200</v>
      </c>
      <c r="E817" s="67">
        <f>SUM(E818:E818)</f>
        <v>0</v>
      </c>
      <c r="F817" s="67">
        <f>SUM(D817:E817)</f>
        <v>-200</v>
      </c>
    </row>
    <row r="818" spans="1:6" ht="15">
      <c r="A818" s="28"/>
      <c r="B818" s="31"/>
      <c r="C818" s="24" t="s">
        <v>166</v>
      </c>
      <c r="D818" s="66">
        <f>SUM(D825)</f>
        <v>-200</v>
      </c>
      <c r="E818" s="66">
        <f>SUM(E825)</f>
        <v>0</v>
      </c>
      <c r="F818" s="66">
        <f>SUM(D818:E818)</f>
        <v>-200</v>
      </c>
    </row>
    <row r="819" spans="1:6" ht="14.25">
      <c r="A819" s="34" t="s">
        <v>317</v>
      </c>
      <c r="B819" s="31"/>
      <c r="C819" s="41" t="s">
        <v>9</v>
      </c>
      <c r="D819" s="67">
        <f>SUM(D824)</f>
        <v>-200</v>
      </c>
      <c r="E819" s="67">
        <f>SUM(E824)</f>
        <v>0</v>
      </c>
      <c r="F819" s="67">
        <f>SUM(D819:E819)</f>
        <v>-200</v>
      </c>
    </row>
    <row r="820" spans="1:6" ht="15">
      <c r="A820" s="38" t="s">
        <v>318</v>
      </c>
      <c r="B820" s="37" t="s">
        <v>142</v>
      </c>
      <c r="C820" s="23" t="s">
        <v>154</v>
      </c>
      <c r="D820" s="68"/>
      <c r="E820" s="68"/>
      <c r="F820" s="68"/>
    </row>
    <row r="821" spans="1:6" ht="14.25">
      <c r="A821" s="27"/>
      <c r="B821" s="31"/>
      <c r="C821" s="41" t="s">
        <v>60</v>
      </c>
      <c r="D821" s="67">
        <f>SUM(D822)</f>
        <v>-200</v>
      </c>
      <c r="E821" s="67">
        <f>SUM(E822)</f>
        <v>0</v>
      </c>
      <c r="F821" s="67">
        <f>SUM(D821:E821)</f>
        <v>-200</v>
      </c>
    </row>
    <row r="822" spans="1:6" ht="15">
      <c r="A822" s="27"/>
      <c r="B822" s="31"/>
      <c r="C822" s="24" t="s">
        <v>62</v>
      </c>
      <c r="D822" s="66">
        <v>-200</v>
      </c>
      <c r="E822" s="66"/>
      <c r="F822" s="66">
        <f>SUM(D822:E822)</f>
        <v>-200</v>
      </c>
    </row>
    <row r="823" spans="1:6" ht="15">
      <c r="A823" s="27"/>
      <c r="B823" s="31"/>
      <c r="C823" s="24"/>
      <c r="D823" s="66"/>
      <c r="E823" s="66"/>
      <c r="F823" s="66"/>
    </row>
    <row r="824" spans="1:6" ht="14.25">
      <c r="A824" s="27"/>
      <c r="B824" s="31"/>
      <c r="C824" s="41" t="s">
        <v>61</v>
      </c>
      <c r="D824" s="67">
        <f>SUM(D825:D825)</f>
        <v>-200</v>
      </c>
      <c r="E824" s="67">
        <f>SUM(E825:E825)</f>
        <v>0</v>
      </c>
      <c r="F824" s="67">
        <f>SUM(D824:E824)</f>
        <v>-200</v>
      </c>
    </row>
    <row r="825" spans="1:6" ht="15">
      <c r="A825" s="27"/>
      <c r="B825" s="31"/>
      <c r="C825" s="24" t="s">
        <v>65</v>
      </c>
      <c r="D825" s="66">
        <v>-200</v>
      </c>
      <c r="E825" s="66"/>
      <c r="F825" s="66">
        <f>SUM(D825:E825)</f>
        <v>-200</v>
      </c>
    </row>
    <row r="826" spans="1:6" ht="15">
      <c r="A826" s="27"/>
      <c r="B826" s="31"/>
      <c r="C826" s="24"/>
      <c r="D826" s="66"/>
      <c r="E826" s="66"/>
      <c r="F826" s="66"/>
    </row>
    <row r="827" spans="1:6" ht="14.25">
      <c r="A827" s="21" t="s">
        <v>610</v>
      </c>
      <c r="B827" s="32"/>
      <c r="C827" s="41" t="s">
        <v>169</v>
      </c>
      <c r="D827" s="66"/>
      <c r="E827" s="66"/>
      <c r="F827" s="66"/>
    </row>
    <row r="828" spans="1:6" ht="14.25">
      <c r="A828" s="28"/>
      <c r="B828" s="31"/>
      <c r="C828" s="41" t="s">
        <v>60</v>
      </c>
      <c r="D828" s="67">
        <f>SUM(D833)</f>
        <v>-42.5</v>
      </c>
      <c r="E828" s="67">
        <f>SUM(E833)</f>
        <v>0</v>
      </c>
      <c r="F828" s="67">
        <f>SUM(D828:E828)</f>
        <v>-42.5</v>
      </c>
    </row>
    <row r="829" spans="1:6" ht="14.25">
      <c r="A829" s="28"/>
      <c r="B829" s="31"/>
      <c r="C829" s="41" t="s">
        <v>61</v>
      </c>
      <c r="D829" s="67">
        <f>SUM(D830:D830)</f>
        <v>-42.5</v>
      </c>
      <c r="E829" s="67">
        <f>SUM(E830:E830)</f>
        <v>0</v>
      </c>
      <c r="F829" s="67">
        <f>SUM(D829:E829)</f>
        <v>-42.5</v>
      </c>
    </row>
    <row r="830" spans="1:6" ht="15">
      <c r="A830" s="28"/>
      <c r="B830" s="31"/>
      <c r="C830" s="24" t="s">
        <v>56</v>
      </c>
      <c r="D830" s="66">
        <f>SUM(D837)</f>
        <v>-42.5</v>
      </c>
      <c r="E830" s="66">
        <f>SUM(E837)</f>
        <v>0</v>
      </c>
      <c r="F830" s="66">
        <f>SUM(D830:E830)</f>
        <v>-42.5</v>
      </c>
    </row>
    <row r="831" spans="1:6" ht="14.25">
      <c r="A831" s="21" t="s">
        <v>611</v>
      </c>
      <c r="B831" s="31"/>
      <c r="C831" s="41" t="s">
        <v>9</v>
      </c>
      <c r="D831" s="67">
        <f>SUM(D836)</f>
        <v>-42.5</v>
      </c>
      <c r="E831" s="67">
        <f>SUM(E836)</f>
        <v>0</v>
      </c>
      <c r="F831" s="67">
        <f>SUM(D831:E831)</f>
        <v>-42.5</v>
      </c>
    </row>
    <row r="832" spans="1:6" ht="15">
      <c r="A832" s="38" t="s">
        <v>612</v>
      </c>
      <c r="B832" s="37" t="s">
        <v>142</v>
      </c>
      <c r="C832" s="23" t="s">
        <v>154</v>
      </c>
      <c r="D832" s="68"/>
      <c r="E832" s="68"/>
      <c r="F832" s="68"/>
    </row>
    <row r="833" spans="1:6" ht="14.25">
      <c r="A833" s="27"/>
      <c r="B833" s="31"/>
      <c r="C833" s="41" t="s">
        <v>60</v>
      </c>
      <c r="D833" s="67">
        <f>SUM(D834)</f>
        <v>-42.5</v>
      </c>
      <c r="E833" s="67">
        <f>SUM(E834)</f>
        <v>0</v>
      </c>
      <c r="F833" s="67">
        <f>SUM(D833:E833)</f>
        <v>-42.5</v>
      </c>
    </row>
    <row r="834" spans="1:6" ht="15">
      <c r="A834" s="27"/>
      <c r="B834" s="31"/>
      <c r="C834" s="24" t="s">
        <v>62</v>
      </c>
      <c r="D834" s="66">
        <v>-42.5</v>
      </c>
      <c r="E834" s="66"/>
      <c r="F834" s="66">
        <f>SUM(D834:E834)</f>
        <v>-42.5</v>
      </c>
    </row>
    <row r="835" spans="1:6" ht="15">
      <c r="A835" s="27"/>
      <c r="B835" s="31"/>
      <c r="C835" s="24"/>
      <c r="D835" s="66"/>
      <c r="E835" s="66"/>
      <c r="F835" s="66"/>
    </row>
    <row r="836" spans="1:6" ht="14.25">
      <c r="A836" s="27"/>
      <c r="B836" s="31"/>
      <c r="C836" s="41" t="s">
        <v>61</v>
      </c>
      <c r="D836" s="67">
        <f>SUM(D837:D837)</f>
        <v>-42.5</v>
      </c>
      <c r="E836" s="67">
        <f>SUM(E837:E837)</f>
        <v>0</v>
      </c>
      <c r="F836" s="67">
        <f>SUM(D836:E836)</f>
        <v>-42.5</v>
      </c>
    </row>
    <row r="837" spans="1:6" ht="15">
      <c r="A837" s="27"/>
      <c r="B837" s="31"/>
      <c r="C837" s="24" t="s">
        <v>63</v>
      </c>
      <c r="D837" s="66">
        <v>-42.5</v>
      </c>
      <c r="E837" s="66"/>
      <c r="F837" s="66">
        <f>SUM(D837:E837)</f>
        <v>-42.5</v>
      </c>
    </row>
    <row r="838" spans="1:6" ht="15">
      <c r="A838" s="27"/>
      <c r="B838" s="31"/>
      <c r="C838" s="24"/>
      <c r="D838" s="66"/>
      <c r="E838" s="66"/>
      <c r="F838" s="66"/>
    </row>
    <row r="839" spans="1:6" ht="14.25">
      <c r="A839" s="21" t="s">
        <v>319</v>
      </c>
      <c r="B839" s="32"/>
      <c r="C839" s="41" t="s">
        <v>168</v>
      </c>
      <c r="D839" s="66"/>
      <c r="E839" s="66"/>
      <c r="F839" s="66"/>
    </row>
    <row r="840" spans="1:6" ht="14.25">
      <c r="A840" s="28"/>
      <c r="B840" s="31"/>
      <c r="C840" s="41" t="s">
        <v>60</v>
      </c>
      <c r="D840" s="67">
        <f>SUM(D845)</f>
        <v>-10</v>
      </c>
      <c r="E840" s="67">
        <f>SUM(E845)</f>
        <v>0</v>
      </c>
      <c r="F840" s="67">
        <f>SUM(D840:E840)</f>
        <v>-10</v>
      </c>
    </row>
    <row r="841" spans="1:6" ht="14.25">
      <c r="A841" s="28"/>
      <c r="B841" s="31"/>
      <c r="C841" s="41" t="s">
        <v>61</v>
      </c>
      <c r="D841" s="67">
        <f>SUM(D842:D842)</f>
        <v>-10</v>
      </c>
      <c r="E841" s="67">
        <f>SUM(E842:E842)</f>
        <v>0</v>
      </c>
      <c r="F841" s="67">
        <f>SUM(D841:E841)</f>
        <v>-10</v>
      </c>
    </row>
    <row r="842" spans="1:6" ht="15">
      <c r="A842" s="28"/>
      <c r="B842" s="31"/>
      <c r="C842" s="24" t="s">
        <v>56</v>
      </c>
      <c r="D842" s="66">
        <f>SUM(D849)</f>
        <v>-10</v>
      </c>
      <c r="E842" s="66">
        <f>SUM(E849)</f>
        <v>0</v>
      </c>
      <c r="F842" s="66">
        <f>SUM(D842:E842)</f>
        <v>-10</v>
      </c>
    </row>
    <row r="843" spans="1:6" ht="14.25">
      <c r="A843" s="21" t="s">
        <v>320</v>
      </c>
      <c r="B843" s="31"/>
      <c r="C843" s="41" t="s">
        <v>9</v>
      </c>
      <c r="D843" s="67">
        <f>SUM(D848)</f>
        <v>-10</v>
      </c>
      <c r="E843" s="67">
        <f>SUM(E848)</f>
        <v>0</v>
      </c>
      <c r="F843" s="67">
        <f>SUM(D843:E843)</f>
        <v>-10</v>
      </c>
    </row>
    <row r="844" spans="1:6" ht="15">
      <c r="A844" s="38" t="s">
        <v>321</v>
      </c>
      <c r="B844" s="37" t="s">
        <v>136</v>
      </c>
      <c r="C844" s="23" t="s">
        <v>160</v>
      </c>
      <c r="D844" s="68"/>
      <c r="E844" s="68"/>
      <c r="F844" s="68"/>
    </row>
    <row r="845" spans="1:6" ht="14.25">
      <c r="A845" s="27"/>
      <c r="B845" s="31"/>
      <c r="C845" s="41" t="s">
        <v>60</v>
      </c>
      <c r="D845" s="67">
        <f>SUM(D846)</f>
        <v>-10</v>
      </c>
      <c r="E845" s="67">
        <f>SUM(E846)</f>
        <v>0</v>
      </c>
      <c r="F845" s="67">
        <f>SUM(D845:E845)</f>
        <v>-10</v>
      </c>
    </row>
    <row r="846" spans="1:6" ht="15">
      <c r="A846" s="27"/>
      <c r="B846" s="31"/>
      <c r="C846" s="24" t="s">
        <v>62</v>
      </c>
      <c r="D846" s="66">
        <v>-10</v>
      </c>
      <c r="E846" s="66"/>
      <c r="F846" s="66">
        <f>SUM(D846:E846)</f>
        <v>-10</v>
      </c>
    </row>
    <row r="847" spans="1:6" ht="15">
      <c r="A847" s="27"/>
      <c r="B847" s="31"/>
      <c r="C847" s="24"/>
      <c r="D847" s="66"/>
      <c r="E847" s="66"/>
      <c r="F847" s="66"/>
    </row>
    <row r="848" spans="1:6" ht="14.25">
      <c r="A848" s="27"/>
      <c r="B848" s="31"/>
      <c r="C848" s="41" t="s">
        <v>61</v>
      </c>
      <c r="D848" s="67">
        <f>SUM(D849:D849)</f>
        <v>-10</v>
      </c>
      <c r="E848" s="67">
        <f>SUM(E849:E849)</f>
        <v>0</v>
      </c>
      <c r="F848" s="67">
        <f>SUM(D848:E848)</f>
        <v>-10</v>
      </c>
    </row>
    <row r="849" spans="1:6" ht="15">
      <c r="A849" s="27"/>
      <c r="B849" s="31"/>
      <c r="C849" s="24" t="s">
        <v>63</v>
      </c>
      <c r="D849" s="66">
        <v>-10</v>
      </c>
      <c r="E849" s="66"/>
      <c r="F849" s="66">
        <f>SUM(D849:E849)</f>
        <v>-10</v>
      </c>
    </row>
    <row r="850" spans="1:6" ht="15">
      <c r="A850" s="27"/>
      <c r="B850" s="31"/>
      <c r="C850" s="24"/>
      <c r="D850" s="66"/>
      <c r="E850" s="66"/>
      <c r="F850" s="66"/>
    </row>
    <row r="851" spans="1:6" ht="14.25">
      <c r="A851" s="21" t="s">
        <v>322</v>
      </c>
      <c r="B851" s="32"/>
      <c r="C851" s="41" t="s">
        <v>360</v>
      </c>
      <c r="D851" s="66"/>
      <c r="E851" s="66"/>
      <c r="F851" s="66"/>
    </row>
    <row r="852" spans="1:6" ht="14.25">
      <c r="A852" s="28"/>
      <c r="B852" s="31"/>
      <c r="C852" s="41" t="s">
        <v>60</v>
      </c>
      <c r="D852" s="67">
        <f>SUM(D857)</f>
        <v>-1000</v>
      </c>
      <c r="E852" s="67">
        <f>SUM(E857)</f>
        <v>0</v>
      </c>
      <c r="F852" s="67">
        <f>SUM(D852:E852)</f>
        <v>-1000</v>
      </c>
    </row>
    <row r="853" spans="1:6" ht="14.25">
      <c r="A853" s="28"/>
      <c r="B853" s="31"/>
      <c r="C853" s="41" t="s">
        <v>61</v>
      </c>
      <c r="D853" s="67">
        <f>SUM(D854:D854)</f>
        <v>-1000</v>
      </c>
      <c r="E853" s="67">
        <f>SUM(E854:E854)</f>
        <v>0</v>
      </c>
      <c r="F853" s="67">
        <f>SUM(D853:E853)</f>
        <v>-1000</v>
      </c>
    </row>
    <row r="854" spans="1:6" ht="15">
      <c r="A854" s="28"/>
      <c r="B854" s="31"/>
      <c r="C854" s="24" t="s">
        <v>56</v>
      </c>
      <c r="D854" s="66">
        <f>SUM(D861)</f>
        <v>-1000</v>
      </c>
      <c r="E854" s="66">
        <f>SUM(E861)</f>
        <v>0</v>
      </c>
      <c r="F854" s="66">
        <f>SUM(D854:E854)</f>
        <v>-1000</v>
      </c>
    </row>
    <row r="855" spans="1:6" ht="14.25">
      <c r="A855" s="21" t="s">
        <v>323</v>
      </c>
      <c r="B855" s="31"/>
      <c r="C855" s="41" t="s">
        <v>11</v>
      </c>
      <c r="D855" s="67">
        <f>SUM(D860)</f>
        <v>-1000</v>
      </c>
      <c r="E855" s="67">
        <f>SUM(E860)</f>
        <v>0</v>
      </c>
      <c r="F855" s="67">
        <f>SUM(D855:E855)</f>
        <v>-1000</v>
      </c>
    </row>
    <row r="856" spans="1:6" ht="15">
      <c r="A856" s="38" t="s">
        <v>324</v>
      </c>
      <c r="B856" s="37" t="s">
        <v>138</v>
      </c>
      <c r="C856" s="23" t="s">
        <v>139</v>
      </c>
      <c r="D856" s="68"/>
      <c r="E856" s="68"/>
      <c r="F856" s="68"/>
    </row>
    <row r="857" spans="1:6" ht="14.25">
      <c r="A857" s="27"/>
      <c r="B857" s="31"/>
      <c r="C857" s="41" t="s">
        <v>60</v>
      </c>
      <c r="D857" s="67">
        <f>SUM(D858)</f>
        <v>-1000</v>
      </c>
      <c r="E857" s="67">
        <f>SUM(E858)</f>
        <v>0</v>
      </c>
      <c r="F857" s="67">
        <f>SUM(D857:E857)</f>
        <v>-1000</v>
      </c>
    </row>
    <row r="858" spans="1:6" ht="15">
      <c r="A858" s="27"/>
      <c r="B858" s="31"/>
      <c r="C858" s="24" t="s">
        <v>62</v>
      </c>
      <c r="D858" s="66">
        <v>-1000</v>
      </c>
      <c r="E858" s="66"/>
      <c r="F858" s="66">
        <f>SUM(D858:E858)</f>
        <v>-1000</v>
      </c>
    </row>
    <row r="859" spans="1:6" ht="15">
      <c r="A859" s="27"/>
      <c r="B859" s="31"/>
      <c r="C859" s="24"/>
      <c r="D859" s="66"/>
      <c r="E859" s="66"/>
      <c r="F859" s="66"/>
    </row>
    <row r="860" spans="1:6" ht="14.25">
      <c r="A860" s="27"/>
      <c r="B860" s="31"/>
      <c r="C860" s="41" t="s">
        <v>61</v>
      </c>
      <c r="D860" s="67">
        <f>SUM(D861:D861)</f>
        <v>-1000</v>
      </c>
      <c r="E860" s="67">
        <f>SUM(E861:E861)</f>
        <v>0</v>
      </c>
      <c r="F860" s="67">
        <f>SUM(D860:E860)</f>
        <v>-1000</v>
      </c>
    </row>
    <row r="861" spans="1:6" ht="15">
      <c r="A861" s="27"/>
      <c r="B861" s="31"/>
      <c r="C861" s="24" t="s">
        <v>63</v>
      </c>
      <c r="D861" s="66">
        <v>-1000</v>
      </c>
      <c r="E861" s="66"/>
      <c r="F861" s="66">
        <f>SUM(D861:E861)</f>
        <v>-1000</v>
      </c>
    </row>
    <row r="862" spans="1:6" ht="15">
      <c r="A862" s="27"/>
      <c r="B862" s="31"/>
      <c r="C862" s="24"/>
      <c r="D862" s="66"/>
      <c r="E862" s="66"/>
      <c r="F862" s="66"/>
    </row>
    <row r="863" spans="1:6" ht="14.25">
      <c r="A863" s="21" t="s">
        <v>642</v>
      </c>
      <c r="B863" s="32"/>
      <c r="C863" s="41" t="s">
        <v>167</v>
      </c>
      <c r="D863" s="66"/>
      <c r="E863" s="66"/>
      <c r="F863" s="66"/>
    </row>
    <row r="864" spans="1:6" ht="14.25">
      <c r="A864" s="28"/>
      <c r="B864" s="31"/>
      <c r="C864" s="41" t="s">
        <v>60</v>
      </c>
      <c r="D864" s="67">
        <f>SUM(D869)</f>
        <v>-200</v>
      </c>
      <c r="E864" s="67">
        <f>SUM(E869)</f>
        <v>0</v>
      </c>
      <c r="F864" s="67">
        <f>SUM(D864:E864)</f>
        <v>-200</v>
      </c>
    </row>
    <row r="865" spans="1:6" ht="14.25">
      <c r="A865" s="28"/>
      <c r="B865" s="31"/>
      <c r="C865" s="41" t="s">
        <v>61</v>
      </c>
      <c r="D865" s="67">
        <f>SUM(D866:D866)</f>
        <v>-200</v>
      </c>
      <c r="E865" s="67">
        <f>SUM(E866:E866)</f>
        <v>0</v>
      </c>
      <c r="F865" s="67">
        <f>SUM(D865:E865)</f>
        <v>-200</v>
      </c>
    </row>
    <row r="866" spans="1:6" ht="15">
      <c r="A866" s="28"/>
      <c r="B866" s="31"/>
      <c r="C866" s="24" t="s">
        <v>56</v>
      </c>
      <c r="D866" s="66">
        <f>SUM(D873)</f>
        <v>-200</v>
      </c>
      <c r="E866" s="66">
        <f>SUM(E873)</f>
        <v>0</v>
      </c>
      <c r="F866" s="66">
        <f>SUM(D866:E866)</f>
        <v>-200</v>
      </c>
    </row>
    <row r="867" spans="1:6" ht="14.25">
      <c r="A867" s="21" t="s">
        <v>643</v>
      </c>
      <c r="B867" s="31"/>
      <c r="C867" s="41" t="s">
        <v>463</v>
      </c>
      <c r="D867" s="67">
        <f>SUM(D872)</f>
        <v>-200</v>
      </c>
      <c r="E867" s="67">
        <f>SUM(E872)</f>
        <v>0</v>
      </c>
      <c r="F867" s="67">
        <f>SUM(D867:E867)</f>
        <v>-200</v>
      </c>
    </row>
    <row r="868" spans="1:6" ht="15">
      <c r="A868" s="38" t="s">
        <v>644</v>
      </c>
      <c r="B868" s="37" t="s">
        <v>131</v>
      </c>
      <c r="C868" s="23" t="s">
        <v>132</v>
      </c>
      <c r="D868" s="68"/>
      <c r="E868" s="68"/>
      <c r="F868" s="68"/>
    </row>
    <row r="869" spans="1:6" ht="14.25">
      <c r="A869" s="27"/>
      <c r="B869" s="31"/>
      <c r="C869" s="41" t="s">
        <v>60</v>
      </c>
      <c r="D869" s="67">
        <f>SUM(D870)</f>
        <v>-200</v>
      </c>
      <c r="E869" s="67">
        <f>SUM(E870)</f>
        <v>0</v>
      </c>
      <c r="F869" s="67">
        <f>SUM(D869:E869)</f>
        <v>-200</v>
      </c>
    </row>
    <row r="870" spans="1:6" ht="15">
      <c r="A870" s="27"/>
      <c r="B870" s="31"/>
      <c r="C870" s="24" t="s">
        <v>62</v>
      </c>
      <c r="D870" s="66">
        <f>-200</f>
        <v>-200</v>
      </c>
      <c r="E870" s="66"/>
      <c r="F870" s="66">
        <f>SUM(D870:E870)</f>
        <v>-200</v>
      </c>
    </row>
    <row r="871" spans="1:6" ht="15">
      <c r="A871" s="27"/>
      <c r="B871" s="31"/>
      <c r="C871" s="24"/>
      <c r="D871" s="66"/>
      <c r="E871" s="66"/>
      <c r="F871" s="66"/>
    </row>
    <row r="872" spans="1:6" ht="14.25">
      <c r="A872" s="27"/>
      <c r="B872" s="31"/>
      <c r="C872" s="41" t="s">
        <v>61</v>
      </c>
      <c r="D872" s="67">
        <f>SUM(D873:D873)</f>
        <v>-200</v>
      </c>
      <c r="E872" s="67">
        <f>SUM(E873:E873)</f>
        <v>0</v>
      </c>
      <c r="F872" s="67">
        <f>SUM(D872:E872)</f>
        <v>-200</v>
      </c>
    </row>
    <row r="873" spans="1:6" ht="15">
      <c r="A873" s="27"/>
      <c r="B873" s="31"/>
      <c r="C873" s="24" t="s">
        <v>63</v>
      </c>
      <c r="D873" s="66">
        <v>-200</v>
      </c>
      <c r="E873" s="66"/>
      <c r="F873" s="66">
        <f>SUM(D873:E873)</f>
        <v>-200</v>
      </c>
    </row>
    <row r="874" spans="1:6" ht="15">
      <c r="A874" s="27"/>
      <c r="B874" s="31"/>
      <c r="C874" s="24"/>
      <c r="D874" s="66"/>
      <c r="E874" s="66"/>
      <c r="F874" s="66"/>
    </row>
    <row r="875" spans="1:6" ht="14.25">
      <c r="A875" s="21" t="s">
        <v>325</v>
      </c>
      <c r="B875" s="32"/>
      <c r="C875" s="41" t="s">
        <v>329</v>
      </c>
      <c r="D875" s="66"/>
      <c r="E875" s="66"/>
      <c r="F875" s="66"/>
    </row>
    <row r="876" spans="1:6" ht="14.25">
      <c r="A876" s="28"/>
      <c r="B876" s="31"/>
      <c r="C876" s="41" t="s">
        <v>60</v>
      </c>
      <c r="D876" s="67">
        <f>SUM(D881)</f>
        <v>-160</v>
      </c>
      <c r="E876" s="67">
        <f>SUM(E881)</f>
        <v>0</v>
      </c>
      <c r="F876" s="67">
        <f>SUM(D876:E876)</f>
        <v>-160</v>
      </c>
    </row>
    <row r="877" spans="1:6" ht="14.25">
      <c r="A877" s="28"/>
      <c r="B877" s="31"/>
      <c r="C877" s="41" t="s">
        <v>61</v>
      </c>
      <c r="D877" s="67">
        <f>SUM(D878:D878)</f>
        <v>-160</v>
      </c>
      <c r="E877" s="67">
        <f>SUM(E878:E878)</f>
        <v>0</v>
      </c>
      <c r="F877" s="67">
        <f>SUM(D877:E877)</f>
        <v>-160</v>
      </c>
    </row>
    <row r="878" spans="1:6" ht="15">
      <c r="A878" s="28"/>
      <c r="B878" s="31"/>
      <c r="C878" s="24" t="s">
        <v>56</v>
      </c>
      <c r="D878" s="66">
        <f>SUM(D885)</f>
        <v>-160</v>
      </c>
      <c r="E878" s="66">
        <f>SUM(E885)</f>
        <v>0</v>
      </c>
      <c r="F878" s="66">
        <f>SUM(D878:E878)</f>
        <v>-160</v>
      </c>
    </row>
    <row r="879" spans="1:6" ht="14.25">
      <c r="A879" s="21" t="s">
        <v>326</v>
      </c>
      <c r="B879" s="31"/>
      <c r="C879" s="41" t="s">
        <v>463</v>
      </c>
      <c r="D879" s="67">
        <f>SUM(D884)</f>
        <v>-160</v>
      </c>
      <c r="E879" s="67">
        <f>SUM(E884)</f>
        <v>0</v>
      </c>
      <c r="F879" s="67">
        <f>SUM(D879:E879)</f>
        <v>-160</v>
      </c>
    </row>
    <row r="880" spans="1:6" ht="15">
      <c r="A880" s="38" t="s">
        <v>327</v>
      </c>
      <c r="B880" s="37" t="s">
        <v>131</v>
      </c>
      <c r="C880" s="23" t="s">
        <v>132</v>
      </c>
      <c r="D880" s="68"/>
      <c r="E880" s="68"/>
      <c r="F880" s="68"/>
    </row>
    <row r="881" spans="1:6" ht="14.25">
      <c r="A881" s="27"/>
      <c r="B881" s="31"/>
      <c r="C881" s="41" t="s">
        <v>60</v>
      </c>
      <c r="D881" s="67">
        <f>SUM(D882)</f>
        <v>-160</v>
      </c>
      <c r="E881" s="67">
        <f>SUM(E882)</f>
        <v>0</v>
      </c>
      <c r="F881" s="67">
        <f>SUM(D881:E881)</f>
        <v>-160</v>
      </c>
    </row>
    <row r="882" spans="1:6" ht="15">
      <c r="A882" s="27"/>
      <c r="B882" s="31"/>
      <c r="C882" s="24" t="s">
        <v>62</v>
      </c>
      <c r="D882" s="66">
        <v>-160</v>
      </c>
      <c r="E882" s="66"/>
      <c r="F882" s="66">
        <f>SUM(D882:E882)</f>
        <v>-160</v>
      </c>
    </row>
    <row r="883" spans="1:6" ht="15">
      <c r="A883" s="27"/>
      <c r="B883" s="31"/>
      <c r="C883" s="24"/>
      <c r="D883" s="66"/>
      <c r="E883" s="66"/>
      <c r="F883" s="66"/>
    </row>
    <row r="884" spans="1:6" ht="14.25">
      <c r="A884" s="27"/>
      <c r="B884" s="31"/>
      <c r="C884" s="41" t="s">
        <v>61</v>
      </c>
      <c r="D884" s="67">
        <f>SUM(D885:D885)</f>
        <v>-160</v>
      </c>
      <c r="E884" s="67">
        <f>SUM(E885:E885)</f>
        <v>0</v>
      </c>
      <c r="F884" s="67">
        <f>SUM(D884:E884)</f>
        <v>-160</v>
      </c>
    </row>
    <row r="885" spans="1:6" ht="15">
      <c r="A885" s="27"/>
      <c r="B885" s="31"/>
      <c r="C885" s="24" t="s">
        <v>63</v>
      </c>
      <c r="D885" s="66">
        <v>-160</v>
      </c>
      <c r="E885" s="66"/>
      <c r="F885" s="66">
        <f>SUM(D885:E885)</f>
        <v>-160</v>
      </c>
    </row>
    <row r="886" spans="1:6" ht="15.75" customHeight="1">
      <c r="A886" s="27"/>
      <c r="B886" s="31"/>
      <c r="C886" s="24"/>
      <c r="D886" s="66"/>
      <c r="E886" s="66"/>
      <c r="F886" s="66"/>
    </row>
    <row r="887" spans="1:6" ht="14.25">
      <c r="A887" s="21" t="s">
        <v>328</v>
      </c>
      <c r="B887" s="32"/>
      <c r="C887" s="41" t="s">
        <v>401</v>
      </c>
      <c r="D887" s="66"/>
      <c r="E887" s="66"/>
      <c r="F887" s="66"/>
    </row>
    <row r="888" spans="1:6" ht="14.25">
      <c r="A888" s="28"/>
      <c r="B888" s="31"/>
      <c r="C888" s="41" t="s">
        <v>60</v>
      </c>
      <c r="D888" s="67">
        <f>SUM(D893)</f>
        <v>-180</v>
      </c>
      <c r="E888" s="67">
        <f>SUM(E893)</f>
        <v>0</v>
      </c>
      <c r="F888" s="67">
        <f>SUM(D888:E888)</f>
        <v>-180</v>
      </c>
    </row>
    <row r="889" spans="1:6" ht="14.25">
      <c r="A889" s="28"/>
      <c r="B889" s="31"/>
      <c r="C889" s="41" t="s">
        <v>61</v>
      </c>
      <c r="D889" s="67">
        <f>SUM(D890:D890)</f>
        <v>-180</v>
      </c>
      <c r="E889" s="67">
        <f>SUM(E890:E890)</f>
        <v>0</v>
      </c>
      <c r="F889" s="67">
        <f>SUM(D889:E889)</f>
        <v>-180</v>
      </c>
    </row>
    <row r="890" spans="1:6" ht="15">
      <c r="A890" s="28"/>
      <c r="B890" s="31"/>
      <c r="C890" s="24" t="s">
        <v>56</v>
      </c>
      <c r="D890" s="66">
        <f>SUM(D897)</f>
        <v>-180</v>
      </c>
      <c r="E890" s="66">
        <f>SUM(E897)</f>
        <v>0</v>
      </c>
      <c r="F890" s="66">
        <f>SUM(D890:E890)</f>
        <v>-180</v>
      </c>
    </row>
    <row r="891" spans="1:6" ht="14.25">
      <c r="A891" s="21" t="s">
        <v>330</v>
      </c>
      <c r="B891" s="31"/>
      <c r="C891" s="41" t="s">
        <v>463</v>
      </c>
      <c r="D891" s="67">
        <f>SUM(D896)</f>
        <v>-180</v>
      </c>
      <c r="E891" s="67">
        <f>SUM(E896)</f>
        <v>0</v>
      </c>
      <c r="F891" s="67">
        <f>SUM(D891:E891)</f>
        <v>-180</v>
      </c>
    </row>
    <row r="892" spans="1:6" ht="15">
      <c r="A892" s="38" t="s">
        <v>331</v>
      </c>
      <c r="B892" s="37" t="s">
        <v>402</v>
      </c>
      <c r="C892" s="23" t="s">
        <v>403</v>
      </c>
      <c r="D892" s="68"/>
      <c r="E892" s="68"/>
      <c r="F892" s="68"/>
    </row>
    <row r="893" spans="1:6" ht="14.25">
      <c r="A893" s="27"/>
      <c r="B893" s="31"/>
      <c r="C893" s="41" t="s">
        <v>60</v>
      </c>
      <c r="D893" s="67">
        <f>SUM(D894)</f>
        <v>-180</v>
      </c>
      <c r="E893" s="67">
        <f>SUM(E894)</f>
        <v>0</v>
      </c>
      <c r="F893" s="67">
        <f>SUM(D893:E893)</f>
        <v>-180</v>
      </c>
    </row>
    <row r="894" spans="1:6" ht="15">
      <c r="A894" s="27"/>
      <c r="B894" s="31"/>
      <c r="C894" s="24" t="s">
        <v>62</v>
      </c>
      <c r="D894" s="66">
        <v>-180</v>
      </c>
      <c r="E894" s="66"/>
      <c r="F894" s="66">
        <f>SUM(D894:E894)</f>
        <v>-180</v>
      </c>
    </row>
    <row r="895" spans="1:6" ht="15">
      <c r="A895" s="27"/>
      <c r="B895" s="31"/>
      <c r="C895" s="24"/>
      <c r="D895" s="66"/>
      <c r="E895" s="66"/>
      <c r="F895" s="66"/>
    </row>
    <row r="896" spans="1:6" ht="14.25">
      <c r="A896" s="27"/>
      <c r="B896" s="31"/>
      <c r="C896" s="41" t="s">
        <v>61</v>
      </c>
      <c r="D896" s="67">
        <f>SUM(D897:D897)</f>
        <v>-180</v>
      </c>
      <c r="E896" s="67">
        <f>SUM(E897:E897)</f>
        <v>0</v>
      </c>
      <c r="F896" s="67">
        <f>SUM(D896:E896)</f>
        <v>-180</v>
      </c>
    </row>
    <row r="897" spans="1:6" ht="15">
      <c r="A897" s="27"/>
      <c r="B897" s="31"/>
      <c r="C897" s="24" t="s">
        <v>63</v>
      </c>
      <c r="D897" s="66">
        <v>-180</v>
      </c>
      <c r="E897" s="66"/>
      <c r="F897" s="66">
        <f>SUM(D897:E897)</f>
        <v>-180</v>
      </c>
    </row>
    <row r="898" spans="1:6" ht="15">
      <c r="A898" s="27"/>
      <c r="B898" s="31"/>
      <c r="C898" s="24"/>
      <c r="D898" s="66"/>
      <c r="E898" s="66"/>
      <c r="F898" s="66"/>
    </row>
    <row r="899" spans="1:6" ht="14.25">
      <c r="A899" s="21" t="s">
        <v>332</v>
      </c>
      <c r="B899" s="32"/>
      <c r="C899" s="41" t="s">
        <v>492</v>
      </c>
      <c r="D899" s="66"/>
      <c r="E899" s="66"/>
      <c r="F899" s="66"/>
    </row>
    <row r="900" spans="1:6" ht="14.25">
      <c r="A900" s="28"/>
      <c r="B900" s="31"/>
      <c r="C900" s="41" t="s">
        <v>60</v>
      </c>
      <c r="D900" s="67">
        <f>SUM(D905)</f>
        <v>-60</v>
      </c>
      <c r="E900" s="67">
        <f>SUM(E905)</f>
        <v>0</v>
      </c>
      <c r="F900" s="67">
        <f>SUM(D900:E900)</f>
        <v>-60</v>
      </c>
    </row>
    <row r="901" spans="1:6" ht="14.25">
      <c r="A901" s="28"/>
      <c r="B901" s="31"/>
      <c r="C901" s="41" t="s">
        <v>61</v>
      </c>
      <c r="D901" s="67">
        <f>SUM(D902:D902)</f>
        <v>-60</v>
      </c>
      <c r="E901" s="67">
        <f>SUM(E902:E902)</f>
        <v>0</v>
      </c>
      <c r="F901" s="67">
        <f>SUM(D901:E901)</f>
        <v>-60</v>
      </c>
    </row>
    <row r="902" spans="1:6" ht="15">
      <c r="A902" s="28"/>
      <c r="B902" s="31"/>
      <c r="C902" s="24" t="s">
        <v>56</v>
      </c>
      <c r="D902" s="66">
        <f>SUM(D909)</f>
        <v>-60</v>
      </c>
      <c r="E902" s="66">
        <f>SUM(E909)</f>
        <v>0</v>
      </c>
      <c r="F902" s="66">
        <f>SUM(D902:E902)</f>
        <v>-60</v>
      </c>
    </row>
    <row r="903" spans="1:6" ht="14.25">
      <c r="A903" s="21" t="s">
        <v>333</v>
      </c>
      <c r="B903" s="31"/>
      <c r="C903" s="41" t="s">
        <v>463</v>
      </c>
      <c r="D903" s="67">
        <f>SUM(D908)</f>
        <v>-60</v>
      </c>
      <c r="E903" s="67">
        <f>SUM(E908)</f>
        <v>0</v>
      </c>
      <c r="F903" s="67">
        <f>SUM(D903:E903)</f>
        <v>-60</v>
      </c>
    </row>
    <row r="904" spans="1:6" ht="15">
      <c r="A904" s="38" t="s">
        <v>334</v>
      </c>
      <c r="B904" s="37" t="s">
        <v>493</v>
      </c>
      <c r="C904" s="23" t="s">
        <v>494</v>
      </c>
      <c r="D904" s="68"/>
      <c r="E904" s="68"/>
      <c r="F904" s="68"/>
    </row>
    <row r="905" spans="1:6" ht="14.25">
      <c r="A905" s="27"/>
      <c r="B905" s="31"/>
      <c r="C905" s="41" t="s">
        <v>60</v>
      </c>
      <c r="D905" s="67">
        <f>SUM(D906)</f>
        <v>-60</v>
      </c>
      <c r="E905" s="67">
        <f>SUM(E906)</f>
        <v>0</v>
      </c>
      <c r="F905" s="67">
        <f>SUM(D905:E905)</f>
        <v>-60</v>
      </c>
    </row>
    <row r="906" spans="1:6" ht="15">
      <c r="A906" s="27"/>
      <c r="B906" s="31"/>
      <c r="C906" s="24" t="s">
        <v>62</v>
      </c>
      <c r="D906" s="66">
        <v>-60</v>
      </c>
      <c r="E906" s="66"/>
      <c r="F906" s="66">
        <f>SUM(D906:E906)</f>
        <v>-60</v>
      </c>
    </row>
    <row r="907" spans="1:6" ht="15">
      <c r="A907" s="27"/>
      <c r="B907" s="31"/>
      <c r="C907" s="24"/>
      <c r="D907" s="66"/>
      <c r="E907" s="66"/>
      <c r="F907" s="66"/>
    </row>
    <row r="908" spans="1:6" ht="14.25">
      <c r="A908" s="27"/>
      <c r="B908" s="31"/>
      <c r="C908" s="41" t="s">
        <v>61</v>
      </c>
      <c r="D908" s="67">
        <f>SUM(D909:D909)</f>
        <v>-60</v>
      </c>
      <c r="E908" s="67">
        <f>SUM(E909:E909)</f>
        <v>0</v>
      </c>
      <c r="F908" s="67">
        <f>SUM(D908:E908)</f>
        <v>-60</v>
      </c>
    </row>
    <row r="909" spans="1:6" ht="15">
      <c r="A909" s="27"/>
      <c r="B909" s="31"/>
      <c r="C909" s="24" t="s">
        <v>63</v>
      </c>
      <c r="D909" s="66">
        <v>-60</v>
      </c>
      <c r="E909" s="66"/>
      <c r="F909" s="66">
        <f>SUM(D909:E909)</f>
        <v>-60</v>
      </c>
    </row>
    <row r="910" spans="1:6" ht="15">
      <c r="A910" s="27"/>
      <c r="B910" s="31"/>
      <c r="C910" s="24"/>
      <c r="D910" s="66"/>
      <c r="E910" s="66"/>
      <c r="F910" s="66"/>
    </row>
    <row r="911" spans="1:6" ht="14.25">
      <c r="A911" s="21" t="s">
        <v>335</v>
      </c>
      <c r="B911" s="32"/>
      <c r="C911" s="41" t="s">
        <v>451</v>
      </c>
      <c r="D911" s="66"/>
      <c r="E911" s="66"/>
      <c r="F911" s="66"/>
    </row>
    <row r="912" spans="1:6" ht="14.25">
      <c r="A912" s="28"/>
      <c r="B912" s="31"/>
      <c r="C912" s="41" t="s">
        <v>60</v>
      </c>
      <c r="D912" s="67">
        <f>SUM(D917)</f>
        <v>-200</v>
      </c>
      <c r="E912" s="67">
        <f>SUM(E917)</f>
        <v>0</v>
      </c>
      <c r="F912" s="67">
        <f>SUM(D912:E912)</f>
        <v>-200</v>
      </c>
    </row>
    <row r="913" spans="1:6" ht="14.25">
      <c r="A913" s="28"/>
      <c r="B913" s="31"/>
      <c r="C913" s="41" t="s">
        <v>61</v>
      </c>
      <c r="D913" s="67">
        <f>SUM(D914:D914)</f>
        <v>-200</v>
      </c>
      <c r="E913" s="67">
        <f>SUM(E914:E914)</f>
        <v>0</v>
      </c>
      <c r="F913" s="67">
        <f>SUM(D913:E913)</f>
        <v>-200</v>
      </c>
    </row>
    <row r="914" spans="1:6" ht="15">
      <c r="A914" s="28"/>
      <c r="B914" s="31"/>
      <c r="C914" s="24" t="s">
        <v>452</v>
      </c>
      <c r="D914" s="66">
        <f>SUM(D921)</f>
        <v>-200</v>
      </c>
      <c r="E914" s="66">
        <f>SUM(E921)</f>
        <v>0</v>
      </c>
      <c r="F914" s="66">
        <f>SUM(D914:E914)</f>
        <v>-200</v>
      </c>
    </row>
    <row r="915" spans="1:6" ht="14.25">
      <c r="A915" s="21" t="s">
        <v>336</v>
      </c>
      <c r="B915" s="31"/>
      <c r="C915" s="41" t="s">
        <v>463</v>
      </c>
      <c r="D915" s="67">
        <f>SUM(D920)</f>
        <v>-200</v>
      </c>
      <c r="E915" s="67">
        <f>SUM(E920)</f>
        <v>0</v>
      </c>
      <c r="F915" s="67">
        <f>SUM(D915:E915)</f>
        <v>-200</v>
      </c>
    </row>
    <row r="916" spans="1:6" ht="15">
      <c r="A916" s="38" t="s">
        <v>337</v>
      </c>
      <c r="B916" s="37" t="s">
        <v>145</v>
      </c>
      <c r="C916" s="23" t="s">
        <v>146</v>
      </c>
      <c r="D916" s="68"/>
      <c r="E916" s="68"/>
      <c r="F916" s="68"/>
    </row>
    <row r="917" spans="1:6" ht="14.25">
      <c r="A917" s="27"/>
      <c r="B917" s="31"/>
      <c r="C917" s="41" t="s">
        <v>60</v>
      </c>
      <c r="D917" s="67">
        <f>SUM(D918)</f>
        <v>-200</v>
      </c>
      <c r="E917" s="67">
        <f>SUM(E918)</f>
        <v>0</v>
      </c>
      <c r="F917" s="67">
        <f>SUM(D917:E917)</f>
        <v>-200</v>
      </c>
    </row>
    <row r="918" spans="1:6" ht="15">
      <c r="A918" s="27"/>
      <c r="B918" s="31"/>
      <c r="C918" s="24" t="s">
        <v>62</v>
      </c>
      <c r="D918" s="66">
        <v>-200</v>
      </c>
      <c r="E918" s="66"/>
      <c r="F918" s="66">
        <f>SUM(D918:E918)</f>
        <v>-200</v>
      </c>
    </row>
    <row r="919" spans="1:6" ht="15">
      <c r="A919" s="27"/>
      <c r="B919" s="31"/>
      <c r="C919" s="24"/>
      <c r="D919" s="66"/>
      <c r="E919" s="66"/>
      <c r="F919" s="66"/>
    </row>
    <row r="920" spans="1:6" ht="14.25">
      <c r="A920" s="27"/>
      <c r="B920" s="31"/>
      <c r="C920" s="41" t="s">
        <v>61</v>
      </c>
      <c r="D920" s="67">
        <f>SUM(D921:D921)</f>
        <v>-200</v>
      </c>
      <c r="E920" s="67">
        <f>SUM(E921:E921)</f>
        <v>0</v>
      </c>
      <c r="F920" s="67">
        <f>SUM(D920:E920)</f>
        <v>-200</v>
      </c>
    </row>
    <row r="921" spans="1:6" ht="15">
      <c r="A921" s="27"/>
      <c r="B921" s="31"/>
      <c r="C921" s="24" t="s">
        <v>65</v>
      </c>
      <c r="D921" s="66">
        <v>-200</v>
      </c>
      <c r="E921" s="66"/>
      <c r="F921" s="66">
        <f>SUM(D921:E921)</f>
        <v>-200</v>
      </c>
    </row>
    <row r="922" spans="1:6" ht="15">
      <c r="A922" s="27"/>
      <c r="B922" s="31"/>
      <c r="C922" s="24"/>
      <c r="D922" s="66"/>
      <c r="E922" s="66"/>
      <c r="F922" s="66"/>
    </row>
    <row r="923" spans="1:6" ht="28.5">
      <c r="A923" s="21" t="s">
        <v>338</v>
      </c>
      <c r="B923" s="32"/>
      <c r="C923" s="41" t="s">
        <v>478</v>
      </c>
      <c r="D923" s="66"/>
      <c r="E923" s="66"/>
      <c r="F923" s="66"/>
    </row>
    <row r="924" spans="1:6" ht="14.25">
      <c r="A924" s="28"/>
      <c r="B924" s="31"/>
      <c r="C924" s="41" t="s">
        <v>60</v>
      </c>
      <c r="D924" s="67">
        <f>SUM(D929)</f>
        <v>-20</v>
      </c>
      <c r="E924" s="67">
        <f>SUM(E929)</f>
        <v>0</v>
      </c>
      <c r="F924" s="67">
        <f>SUM(D924:E924)</f>
        <v>-20</v>
      </c>
    </row>
    <row r="925" spans="1:6" ht="14.25">
      <c r="A925" s="28"/>
      <c r="B925" s="31"/>
      <c r="C925" s="41" t="s">
        <v>61</v>
      </c>
      <c r="D925" s="67">
        <f>SUM(D926:D926)</f>
        <v>-20</v>
      </c>
      <c r="E925" s="67">
        <f>SUM(E926:E926)</f>
        <v>0</v>
      </c>
      <c r="F925" s="67">
        <f>SUM(D925:E925)</f>
        <v>-20</v>
      </c>
    </row>
    <row r="926" spans="1:6" ht="15">
      <c r="A926" s="28"/>
      <c r="B926" s="31"/>
      <c r="C926" s="24" t="s">
        <v>452</v>
      </c>
      <c r="D926" s="66">
        <f>SUM(D933)</f>
        <v>-20</v>
      </c>
      <c r="E926" s="66">
        <f>SUM(E933)</f>
        <v>0</v>
      </c>
      <c r="F926" s="66">
        <f>SUM(D926:E926)</f>
        <v>-20</v>
      </c>
    </row>
    <row r="927" spans="1:6" ht="14.25">
      <c r="A927" s="21" t="s">
        <v>339</v>
      </c>
      <c r="B927" s="31"/>
      <c r="C927" s="41" t="s">
        <v>463</v>
      </c>
      <c r="D927" s="67">
        <f>SUM(D932)</f>
        <v>-20</v>
      </c>
      <c r="E927" s="67">
        <f>SUM(E932)</f>
        <v>0</v>
      </c>
      <c r="F927" s="67">
        <f>SUM(D927:E927)</f>
        <v>-20</v>
      </c>
    </row>
    <row r="928" spans="1:6" ht="15">
      <c r="A928" s="38" t="s">
        <v>340</v>
      </c>
      <c r="B928" s="37" t="s">
        <v>145</v>
      </c>
      <c r="C928" s="23" t="s">
        <v>146</v>
      </c>
      <c r="D928" s="68"/>
      <c r="E928" s="68"/>
      <c r="F928" s="68"/>
    </row>
    <row r="929" spans="1:6" ht="14.25">
      <c r="A929" s="27"/>
      <c r="B929" s="31"/>
      <c r="C929" s="41" t="s">
        <v>60</v>
      </c>
      <c r="D929" s="67">
        <f>SUM(D930)</f>
        <v>-20</v>
      </c>
      <c r="E929" s="67">
        <f>SUM(E930)</f>
        <v>0</v>
      </c>
      <c r="F929" s="67">
        <f>SUM(D929:E929)</f>
        <v>-20</v>
      </c>
    </row>
    <row r="930" spans="1:6" ht="15">
      <c r="A930" s="27"/>
      <c r="B930" s="31"/>
      <c r="C930" s="24" t="s">
        <v>62</v>
      </c>
      <c r="D930" s="66">
        <v>-20</v>
      </c>
      <c r="E930" s="66"/>
      <c r="F930" s="66">
        <f>SUM(D930:E930)</f>
        <v>-20</v>
      </c>
    </row>
    <row r="931" spans="1:6" ht="15">
      <c r="A931" s="27"/>
      <c r="B931" s="31"/>
      <c r="C931" s="24"/>
      <c r="D931" s="66"/>
      <c r="E931" s="66"/>
      <c r="F931" s="66"/>
    </row>
    <row r="932" spans="1:6" ht="14.25">
      <c r="A932" s="27"/>
      <c r="B932" s="31"/>
      <c r="C932" s="41" t="s">
        <v>61</v>
      </c>
      <c r="D932" s="67">
        <f>SUM(D933:D933)</f>
        <v>-20</v>
      </c>
      <c r="E932" s="67">
        <f>SUM(E933:E933)</f>
        <v>0</v>
      </c>
      <c r="F932" s="67">
        <f>SUM(D932:E932)</f>
        <v>-20</v>
      </c>
    </row>
    <row r="933" spans="1:6" ht="15">
      <c r="A933" s="27"/>
      <c r="B933" s="31"/>
      <c r="C933" s="24" t="s">
        <v>65</v>
      </c>
      <c r="D933" s="66">
        <v>-20</v>
      </c>
      <c r="E933" s="66"/>
      <c r="F933" s="66">
        <f>SUM(D933:E933)</f>
        <v>-20</v>
      </c>
    </row>
    <row r="934" spans="1:6" ht="15">
      <c r="A934" s="27"/>
      <c r="B934" s="31"/>
      <c r="C934" s="24"/>
      <c r="D934" s="66"/>
      <c r="E934" s="66"/>
      <c r="F934" s="66"/>
    </row>
    <row r="935" spans="1:6" ht="14.25">
      <c r="A935" s="21" t="s">
        <v>341</v>
      </c>
      <c r="B935" s="32"/>
      <c r="C935" s="41" t="s">
        <v>177</v>
      </c>
      <c r="D935" s="66"/>
      <c r="E935" s="66"/>
      <c r="F935" s="66"/>
    </row>
    <row r="936" spans="1:6" ht="14.25">
      <c r="A936" s="28"/>
      <c r="B936" s="31"/>
      <c r="C936" s="41" t="s">
        <v>60</v>
      </c>
      <c r="D936" s="67">
        <f>SUM(D941)</f>
        <v>-295</v>
      </c>
      <c r="E936" s="67">
        <f>SUM(E941)</f>
        <v>0</v>
      </c>
      <c r="F936" s="67">
        <f>SUM(D936:E936)</f>
        <v>-295</v>
      </c>
    </row>
    <row r="937" spans="1:6" ht="14.25">
      <c r="A937" s="28"/>
      <c r="B937" s="31"/>
      <c r="C937" s="41" t="s">
        <v>61</v>
      </c>
      <c r="D937" s="67">
        <f>SUM(D938)</f>
        <v>-295</v>
      </c>
      <c r="E937" s="67">
        <f>SUM(E938)</f>
        <v>0</v>
      </c>
      <c r="F937" s="67">
        <f>SUM(D937:E937)</f>
        <v>-295</v>
      </c>
    </row>
    <row r="938" spans="1:6" ht="15">
      <c r="A938" s="28"/>
      <c r="B938" s="31"/>
      <c r="C938" s="24" t="s">
        <v>56</v>
      </c>
      <c r="D938" s="66">
        <f>SUM(D945)</f>
        <v>-295</v>
      </c>
      <c r="E938" s="66">
        <f>SUM(E945)</f>
        <v>0</v>
      </c>
      <c r="F938" s="66">
        <f>SUM(D938:E938)</f>
        <v>-295</v>
      </c>
    </row>
    <row r="939" spans="1:6" ht="14.25">
      <c r="A939" s="28" t="s">
        <v>342</v>
      </c>
      <c r="B939" s="31"/>
      <c r="C939" s="41" t="s">
        <v>463</v>
      </c>
      <c r="D939" s="67">
        <f>SUM(D944)</f>
        <v>-295</v>
      </c>
      <c r="E939" s="67">
        <f>SUM(E944)</f>
        <v>0</v>
      </c>
      <c r="F939" s="67">
        <f>SUM(D939:E939)</f>
        <v>-295</v>
      </c>
    </row>
    <row r="940" spans="1:6" ht="15">
      <c r="A940" s="38" t="s">
        <v>343</v>
      </c>
      <c r="B940" s="37" t="s">
        <v>103</v>
      </c>
      <c r="C940" s="23" t="s">
        <v>206</v>
      </c>
      <c r="D940" s="68"/>
      <c r="E940" s="68"/>
      <c r="F940" s="68"/>
    </row>
    <row r="941" spans="1:6" ht="14.25">
      <c r="A941" s="27"/>
      <c r="B941" s="31"/>
      <c r="C941" s="41" t="s">
        <v>60</v>
      </c>
      <c r="D941" s="67">
        <f>SUM(D942)</f>
        <v>-295</v>
      </c>
      <c r="E941" s="67">
        <f>SUM(E942)</f>
        <v>0</v>
      </c>
      <c r="F941" s="67">
        <f>SUM(D941:E941)</f>
        <v>-295</v>
      </c>
    </row>
    <row r="942" spans="1:6" ht="15">
      <c r="A942" s="27"/>
      <c r="B942" s="31"/>
      <c r="C942" s="24" t="s">
        <v>62</v>
      </c>
      <c r="D942" s="66">
        <v>-295</v>
      </c>
      <c r="E942" s="66"/>
      <c r="F942" s="66">
        <f>SUM(D942:E942)</f>
        <v>-295</v>
      </c>
    </row>
    <row r="943" spans="1:6" ht="12" customHeight="1">
      <c r="A943" s="27"/>
      <c r="B943" s="31"/>
      <c r="C943" s="24"/>
      <c r="D943" s="66"/>
      <c r="E943" s="66"/>
      <c r="F943" s="66"/>
    </row>
    <row r="944" spans="1:6" ht="14.25">
      <c r="A944" s="27"/>
      <c r="B944" s="31"/>
      <c r="C944" s="41" t="s">
        <v>61</v>
      </c>
      <c r="D944" s="67">
        <f>SUM(D945:D945)</f>
        <v>-295</v>
      </c>
      <c r="E944" s="67">
        <f>SUM(E945:E945)</f>
        <v>0</v>
      </c>
      <c r="F944" s="67">
        <f>SUM(D944:E944)</f>
        <v>-295</v>
      </c>
    </row>
    <row r="945" spans="1:6" ht="15">
      <c r="A945" s="27"/>
      <c r="B945" s="31"/>
      <c r="C945" s="24" t="s">
        <v>63</v>
      </c>
      <c r="D945" s="66">
        <v>-295</v>
      </c>
      <c r="E945" s="66"/>
      <c r="F945" s="66">
        <f>SUM(D945:E945)</f>
        <v>-295</v>
      </c>
    </row>
    <row r="946" spans="1:6" ht="15">
      <c r="A946" s="27"/>
      <c r="B946" s="31"/>
      <c r="C946" s="24"/>
      <c r="D946" s="66"/>
      <c r="E946" s="66"/>
      <c r="F946" s="66"/>
    </row>
    <row r="947" spans="1:6" ht="28.5">
      <c r="A947" s="21" t="s">
        <v>613</v>
      </c>
      <c r="B947" s="32"/>
      <c r="C947" s="41" t="s">
        <v>203</v>
      </c>
      <c r="D947" s="66"/>
      <c r="E947" s="66"/>
      <c r="F947" s="66"/>
    </row>
    <row r="948" spans="1:6" ht="14.25">
      <c r="A948" s="28"/>
      <c r="B948" s="31"/>
      <c r="C948" s="41" t="s">
        <v>60</v>
      </c>
      <c r="D948" s="67">
        <f>SUM(D953)</f>
        <v>-10</v>
      </c>
      <c r="E948" s="67">
        <f>SUM(E953)</f>
        <v>0</v>
      </c>
      <c r="F948" s="67">
        <f>SUM(D948:E948)</f>
        <v>-10</v>
      </c>
    </row>
    <row r="949" spans="1:6" ht="14.25">
      <c r="A949" s="28"/>
      <c r="B949" s="31"/>
      <c r="C949" s="41" t="s">
        <v>61</v>
      </c>
      <c r="D949" s="67">
        <f>SUM(D954)</f>
        <v>-10</v>
      </c>
      <c r="E949" s="67">
        <f>SUM(E950:E950)</f>
        <v>0</v>
      </c>
      <c r="F949" s="67">
        <f>SUM(D949:E949)</f>
        <v>-10</v>
      </c>
    </row>
    <row r="950" spans="1:6" ht="15">
      <c r="A950" s="28"/>
      <c r="B950" s="31"/>
      <c r="C950" s="24" t="s">
        <v>56</v>
      </c>
      <c r="D950" s="66">
        <f>SUM(D957)</f>
        <v>-10</v>
      </c>
      <c r="E950" s="66">
        <f>SUM(E957)</f>
        <v>0</v>
      </c>
      <c r="F950" s="66">
        <f>SUM(D950:E950)</f>
        <v>-10</v>
      </c>
    </row>
    <row r="951" spans="1:6" ht="14.25">
      <c r="A951" s="21" t="s">
        <v>614</v>
      </c>
      <c r="B951" s="31"/>
      <c r="C951" s="41" t="s">
        <v>463</v>
      </c>
      <c r="D951" s="67">
        <f>SUM(D956)</f>
        <v>-10</v>
      </c>
      <c r="E951" s="67">
        <f>SUM(E956)</f>
        <v>0</v>
      </c>
      <c r="F951" s="67">
        <f>SUM(D951:E951)</f>
        <v>-10</v>
      </c>
    </row>
    <row r="952" spans="1:6" ht="15">
      <c r="A952" s="38" t="s">
        <v>344</v>
      </c>
      <c r="B952" s="37" t="s">
        <v>174</v>
      </c>
      <c r="C952" s="23" t="s">
        <v>175</v>
      </c>
      <c r="D952" s="68"/>
      <c r="E952" s="68"/>
      <c r="F952" s="68"/>
    </row>
    <row r="953" spans="1:6" ht="14.25">
      <c r="A953" s="27"/>
      <c r="B953" s="31"/>
      <c r="C953" s="41" t="s">
        <v>60</v>
      </c>
      <c r="D953" s="67">
        <f>SUM(D954)</f>
        <v>-10</v>
      </c>
      <c r="E953" s="67">
        <f>SUM(E954)</f>
        <v>0</v>
      </c>
      <c r="F953" s="67">
        <f>SUM(D953:E953)</f>
        <v>-10</v>
      </c>
    </row>
    <row r="954" spans="1:6" ht="15">
      <c r="A954" s="27"/>
      <c r="B954" s="31"/>
      <c r="C954" s="24" t="s">
        <v>62</v>
      </c>
      <c r="D954" s="66">
        <v>-10</v>
      </c>
      <c r="E954" s="66"/>
      <c r="F954" s="66">
        <f>SUM(D954:E954)</f>
        <v>-10</v>
      </c>
    </row>
    <row r="955" spans="1:6" ht="12" customHeight="1">
      <c r="A955" s="27"/>
      <c r="B955" s="31"/>
      <c r="C955" s="24"/>
      <c r="D955" s="66"/>
      <c r="E955" s="66"/>
      <c r="F955" s="66"/>
    </row>
    <row r="956" spans="1:6" ht="14.25">
      <c r="A956" s="27"/>
      <c r="B956" s="31"/>
      <c r="C956" s="41" t="s">
        <v>61</v>
      </c>
      <c r="D956" s="67">
        <f>SUM(D957:D957)</f>
        <v>-10</v>
      </c>
      <c r="E956" s="67">
        <f>SUM(E957:E957)</f>
        <v>0</v>
      </c>
      <c r="F956" s="67">
        <f>SUM(D956:E956)</f>
        <v>-10</v>
      </c>
    </row>
    <row r="957" spans="1:6" ht="15">
      <c r="A957" s="27"/>
      <c r="B957" s="31"/>
      <c r="C957" s="24" t="s">
        <v>63</v>
      </c>
      <c r="D957" s="66">
        <v>-10</v>
      </c>
      <c r="E957" s="66"/>
      <c r="F957" s="66">
        <f>SUM(D957:E957)</f>
        <v>-10</v>
      </c>
    </row>
    <row r="958" spans="1:6" ht="15">
      <c r="A958" s="27"/>
      <c r="B958" s="31"/>
      <c r="C958" s="24"/>
      <c r="D958" s="66"/>
      <c r="E958" s="66"/>
      <c r="F958" s="66"/>
    </row>
    <row r="959" spans="1:6" ht="14.25">
      <c r="A959" s="21" t="s">
        <v>345</v>
      </c>
      <c r="B959" s="32"/>
      <c r="C959" s="41" t="s">
        <v>173</v>
      </c>
      <c r="D959" s="66"/>
      <c r="E959" s="66"/>
      <c r="F959" s="66"/>
    </row>
    <row r="960" spans="1:6" ht="14.25">
      <c r="A960" s="28"/>
      <c r="B960" s="31"/>
      <c r="C960" s="41" t="s">
        <v>60</v>
      </c>
      <c r="D960" s="67">
        <f>SUM(D966,D973,D980)</f>
        <v>-2556</v>
      </c>
      <c r="E960" s="67">
        <f>SUM(E966,E973,E980)</f>
        <v>0</v>
      </c>
      <c r="F960" s="67">
        <f>SUM(D960:E960)</f>
        <v>-2556</v>
      </c>
    </row>
    <row r="961" spans="1:6" ht="14.25">
      <c r="A961" s="28"/>
      <c r="B961" s="31"/>
      <c r="C961" s="41" t="s">
        <v>61</v>
      </c>
      <c r="D961" s="67">
        <f>SUM(D962:D963)</f>
        <v>-2556</v>
      </c>
      <c r="E961" s="67">
        <f>SUM(E962:E963)</f>
        <v>0</v>
      </c>
      <c r="F961" s="67">
        <f>SUM(D961:E961)</f>
        <v>-2556</v>
      </c>
    </row>
    <row r="962" spans="1:6" ht="15">
      <c r="A962" s="28"/>
      <c r="B962" s="31"/>
      <c r="C962" s="24" t="s">
        <v>56</v>
      </c>
      <c r="D962" s="66">
        <f>SUM(D977,D984)</f>
        <v>-36</v>
      </c>
      <c r="E962" s="66">
        <f>SUM(E977,E984)</f>
        <v>0</v>
      </c>
      <c r="F962" s="66">
        <f>SUM(D962:E962)</f>
        <v>-36</v>
      </c>
    </row>
    <row r="963" spans="1:6" ht="15">
      <c r="A963" s="28"/>
      <c r="B963" s="31"/>
      <c r="C963" s="24" t="s">
        <v>64</v>
      </c>
      <c r="D963" s="69">
        <f>SUM(D970,D985)</f>
        <v>-2520</v>
      </c>
      <c r="E963" s="69">
        <f>SUM(E970,E985)</f>
        <v>0</v>
      </c>
      <c r="F963" s="66">
        <f>SUM(D963:E963)</f>
        <v>-2520</v>
      </c>
    </row>
    <row r="964" spans="1:6" ht="14.25">
      <c r="A964" s="21" t="s">
        <v>475</v>
      </c>
      <c r="B964" s="31"/>
      <c r="C964" s="41" t="s">
        <v>463</v>
      </c>
      <c r="D964" s="67">
        <f>SUM(D969,D976,D983)</f>
        <v>-2556</v>
      </c>
      <c r="E964" s="67">
        <f>SUM(E969,E976,E983)</f>
        <v>0</v>
      </c>
      <c r="F964" s="67">
        <f>SUM(D964:E964)</f>
        <v>-2556</v>
      </c>
    </row>
    <row r="965" spans="1:6" ht="15">
      <c r="A965" s="38" t="s">
        <v>346</v>
      </c>
      <c r="B965" s="37" t="s">
        <v>89</v>
      </c>
      <c r="C965" s="23" t="s">
        <v>88</v>
      </c>
      <c r="D965" s="68"/>
      <c r="E965" s="68"/>
      <c r="F965" s="68"/>
    </row>
    <row r="966" spans="1:6" ht="14.25">
      <c r="A966" s="27"/>
      <c r="B966" s="31"/>
      <c r="C966" s="41" t="s">
        <v>60</v>
      </c>
      <c r="D966" s="67">
        <f>SUM(D967)</f>
        <v>-2500</v>
      </c>
      <c r="E966" s="67">
        <f>SUM(E967)</f>
        <v>0</v>
      </c>
      <c r="F966" s="67">
        <f>SUM(D966:E966)</f>
        <v>-2500</v>
      </c>
    </row>
    <row r="967" spans="1:6" ht="15">
      <c r="A967" s="27"/>
      <c r="B967" s="31"/>
      <c r="C967" s="24" t="s">
        <v>62</v>
      </c>
      <c r="D967" s="66">
        <v>-2500</v>
      </c>
      <c r="E967" s="66"/>
      <c r="F967" s="66">
        <f>SUM(D967:E967)</f>
        <v>-2500</v>
      </c>
    </row>
    <row r="968" spans="1:6" ht="12" customHeight="1">
      <c r="A968" s="27"/>
      <c r="B968" s="31"/>
      <c r="C968" s="24"/>
      <c r="D968" s="66"/>
      <c r="E968" s="66"/>
      <c r="F968" s="66"/>
    </row>
    <row r="969" spans="1:6" ht="14.25">
      <c r="A969" s="27"/>
      <c r="B969" s="31"/>
      <c r="C969" s="41" t="s">
        <v>61</v>
      </c>
      <c r="D969" s="67">
        <f>SUM(D970:D970)</f>
        <v>-2500</v>
      </c>
      <c r="E969" s="67">
        <f>SUM(E970:E970)</f>
        <v>0</v>
      </c>
      <c r="F969" s="67">
        <f>SUM(D969:E969)</f>
        <v>-2500</v>
      </c>
    </row>
    <row r="970" spans="1:6" ht="15">
      <c r="A970" s="27"/>
      <c r="B970" s="31"/>
      <c r="C970" s="24" t="s">
        <v>65</v>
      </c>
      <c r="D970" s="66">
        <v>-2500</v>
      </c>
      <c r="E970" s="66"/>
      <c r="F970" s="66">
        <f>SUM(D970:E970)</f>
        <v>-2500</v>
      </c>
    </row>
    <row r="971" spans="1:6" ht="15">
      <c r="A971" s="27"/>
      <c r="B971" s="31"/>
      <c r="C971" s="24"/>
      <c r="D971" s="66"/>
      <c r="E971" s="66"/>
      <c r="F971" s="66"/>
    </row>
    <row r="972" spans="1:6" ht="15">
      <c r="A972" s="38" t="s">
        <v>645</v>
      </c>
      <c r="B972" s="37" t="s">
        <v>101</v>
      </c>
      <c r="C972" s="23" t="s">
        <v>347</v>
      </c>
      <c r="D972" s="68"/>
      <c r="E972" s="68"/>
      <c r="F972" s="68"/>
    </row>
    <row r="973" spans="1:6" ht="14.25">
      <c r="A973" s="27"/>
      <c r="B973" s="31"/>
      <c r="C973" s="41" t="s">
        <v>60</v>
      </c>
      <c r="D973" s="67">
        <f>SUM(D974)</f>
        <v>-20</v>
      </c>
      <c r="E973" s="67">
        <f>SUM(E974)</f>
        <v>0</v>
      </c>
      <c r="F973" s="67">
        <f>SUM(D973:E973)</f>
        <v>-20</v>
      </c>
    </row>
    <row r="974" spans="1:6" ht="15">
      <c r="A974" s="27"/>
      <c r="B974" s="31"/>
      <c r="C974" s="24" t="s">
        <v>62</v>
      </c>
      <c r="D974" s="66">
        <v>-20</v>
      </c>
      <c r="E974" s="66"/>
      <c r="F974" s="66">
        <f>SUM(D974:E974)</f>
        <v>-20</v>
      </c>
    </row>
    <row r="975" spans="1:6" ht="12" customHeight="1">
      <c r="A975" s="27"/>
      <c r="B975" s="31"/>
      <c r="C975" s="24"/>
      <c r="D975" s="66"/>
      <c r="E975" s="66"/>
      <c r="F975" s="66"/>
    </row>
    <row r="976" spans="1:6" ht="14.25">
      <c r="A976" s="27"/>
      <c r="B976" s="31"/>
      <c r="C976" s="41" t="s">
        <v>61</v>
      </c>
      <c r="D976" s="67">
        <f>SUM(D977:D977)</f>
        <v>-20</v>
      </c>
      <c r="E976" s="67">
        <f>SUM(E977:E977)</f>
        <v>0</v>
      </c>
      <c r="F976" s="67">
        <f>SUM(D976:E976)</f>
        <v>-20</v>
      </c>
    </row>
    <row r="977" spans="1:6" ht="15">
      <c r="A977" s="27"/>
      <c r="B977" s="31"/>
      <c r="C977" s="24" t="s">
        <v>63</v>
      </c>
      <c r="D977" s="66">
        <v>-20</v>
      </c>
      <c r="E977" s="66"/>
      <c r="F977" s="66">
        <f>SUM(D977:E977)</f>
        <v>-20</v>
      </c>
    </row>
    <row r="978" spans="1:6" ht="15">
      <c r="A978" s="27"/>
      <c r="B978" s="31"/>
      <c r="C978" s="24"/>
      <c r="D978" s="66"/>
      <c r="E978" s="66"/>
      <c r="F978" s="66"/>
    </row>
    <row r="979" spans="1:6" ht="15">
      <c r="A979" s="38" t="s">
        <v>646</v>
      </c>
      <c r="B979" s="37" t="s">
        <v>161</v>
      </c>
      <c r="C979" s="23" t="s">
        <v>162</v>
      </c>
      <c r="D979" s="68"/>
      <c r="E979" s="68"/>
      <c r="F979" s="68"/>
    </row>
    <row r="980" spans="1:6" ht="14.25">
      <c r="A980" s="27"/>
      <c r="B980" s="31"/>
      <c r="C980" s="41" t="s">
        <v>60</v>
      </c>
      <c r="D980" s="67">
        <f>SUM(D981)</f>
        <v>-36</v>
      </c>
      <c r="E980" s="67">
        <f>SUM(E981)</f>
        <v>0</v>
      </c>
      <c r="F980" s="67">
        <f>SUM(D980:E980)</f>
        <v>-36</v>
      </c>
    </row>
    <row r="981" spans="1:6" ht="15">
      <c r="A981" s="27"/>
      <c r="B981" s="31"/>
      <c r="C981" s="24" t="s">
        <v>62</v>
      </c>
      <c r="D981" s="66">
        <v>-36</v>
      </c>
      <c r="E981" s="66"/>
      <c r="F981" s="66">
        <f>SUM(D981:E981)</f>
        <v>-36</v>
      </c>
    </row>
    <row r="982" spans="1:6" ht="12" customHeight="1">
      <c r="A982" s="27"/>
      <c r="B982" s="31"/>
      <c r="C982" s="24"/>
      <c r="D982" s="66"/>
      <c r="E982" s="66"/>
      <c r="F982" s="66"/>
    </row>
    <row r="983" spans="1:6" ht="14.25">
      <c r="A983" s="27"/>
      <c r="B983" s="31"/>
      <c r="C983" s="41" t="s">
        <v>61</v>
      </c>
      <c r="D983" s="67">
        <f>SUM(D984:D985)</f>
        <v>-36</v>
      </c>
      <c r="E983" s="67">
        <f>SUM(E984:E984)</f>
        <v>0</v>
      </c>
      <c r="F983" s="67">
        <f>SUM(D983:E983)</f>
        <v>-36</v>
      </c>
    </row>
    <row r="984" spans="1:6" ht="15">
      <c r="A984" s="27"/>
      <c r="B984" s="31"/>
      <c r="C984" s="24" t="s">
        <v>63</v>
      </c>
      <c r="D984" s="66">
        <v>-16</v>
      </c>
      <c r="E984" s="66"/>
      <c r="F984" s="66">
        <f>SUM(D984:E984)</f>
        <v>-16</v>
      </c>
    </row>
    <row r="985" spans="1:6" ht="15">
      <c r="A985" s="27"/>
      <c r="B985" s="31"/>
      <c r="C985" s="24" t="s">
        <v>65</v>
      </c>
      <c r="D985" s="66">
        <v>-20</v>
      </c>
      <c r="E985" s="66"/>
      <c r="F985" s="66">
        <f>SUM(D985:E985)</f>
        <v>-20</v>
      </c>
    </row>
    <row r="986" spans="1:6" ht="15">
      <c r="A986" s="27"/>
      <c r="B986" s="31"/>
      <c r="C986" s="24"/>
      <c r="D986" s="66"/>
      <c r="E986" s="66"/>
      <c r="F986" s="66"/>
    </row>
    <row r="987" spans="1:6" ht="14.25">
      <c r="A987" s="21" t="s">
        <v>348</v>
      </c>
      <c r="B987" s="32"/>
      <c r="C987" s="41" t="s">
        <v>359</v>
      </c>
      <c r="D987" s="66"/>
      <c r="E987" s="66"/>
      <c r="F987" s="66"/>
    </row>
    <row r="988" spans="1:6" ht="14.25">
      <c r="A988" s="28"/>
      <c r="B988" s="31"/>
      <c r="C988" s="41" t="s">
        <v>60</v>
      </c>
      <c r="D988" s="67">
        <f>SUM(D993,D1001)</f>
        <v>-2069.9</v>
      </c>
      <c r="E988" s="67">
        <f>SUM(E1001)</f>
        <v>0</v>
      </c>
      <c r="F988" s="67">
        <f>SUM(D988:E988)</f>
        <v>-2069.9</v>
      </c>
    </row>
    <row r="989" spans="1:6" ht="14.25">
      <c r="A989" s="28"/>
      <c r="B989" s="31"/>
      <c r="C989" s="41" t="s">
        <v>61</v>
      </c>
      <c r="D989" s="67">
        <f>SUM(D990:D990)</f>
        <v>-2069.9</v>
      </c>
      <c r="E989" s="67">
        <f>SUM(E990:E990)</f>
        <v>0</v>
      </c>
      <c r="F989" s="67">
        <f>SUM(D989:E989)</f>
        <v>-2069.9</v>
      </c>
    </row>
    <row r="990" spans="1:6" ht="15">
      <c r="A990" s="28"/>
      <c r="B990" s="31"/>
      <c r="C990" s="24" t="s">
        <v>166</v>
      </c>
      <c r="D990" s="66">
        <f>SUM(D997,D1005)</f>
        <v>-2069.9</v>
      </c>
      <c r="E990" s="67"/>
      <c r="F990" s="66">
        <f>SUM(D990:E990)</f>
        <v>-2069.9</v>
      </c>
    </row>
    <row r="991" spans="1:6" ht="14.25">
      <c r="A991" s="21" t="s">
        <v>349</v>
      </c>
      <c r="B991" s="31"/>
      <c r="C991" s="41" t="s">
        <v>463</v>
      </c>
      <c r="D991" s="67">
        <f>SUM(D996)</f>
        <v>-2000</v>
      </c>
      <c r="E991" s="67">
        <f>SUM(E996)</f>
        <v>0</v>
      </c>
      <c r="F991" s="67">
        <f>SUM(D991:E991)</f>
        <v>-2000</v>
      </c>
    </row>
    <row r="992" spans="1:6" ht="15">
      <c r="A992" s="38" t="s">
        <v>350</v>
      </c>
      <c r="B992" s="37" t="s">
        <v>89</v>
      </c>
      <c r="C992" s="23" t="s">
        <v>88</v>
      </c>
      <c r="D992" s="68"/>
      <c r="E992" s="68"/>
      <c r="F992" s="68"/>
    </row>
    <row r="993" spans="1:6" ht="14.25">
      <c r="A993" s="27"/>
      <c r="B993" s="31"/>
      <c r="C993" s="41" t="s">
        <v>60</v>
      </c>
      <c r="D993" s="67">
        <f>SUM(D994)</f>
        <v>-2000</v>
      </c>
      <c r="E993" s="67">
        <f>SUM(E994)</f>
        <v>0</v>
      </c>
      <c r="F993" s="67">
        <f>SUM(D993:E993)</f>
        <v>-2000</v>
      </c>
    </row>
    <row r="994" spans="1:6" ht="15">
      <c r="A994" s="27"/>
      <c r="B994" s="31"/>
      <c r="C994" s="24" t="s">
        <v>62</v>
      </c>
      <c r="D994" s="66">
        <v>-2000</v>
      </c>
      <c r="E994" s="66"/>
      <c r="F994" s="66">
        <f>SUM(D994:E994)</f>
        <v>-2000</v>
      </c>
    </row>
    <row r="995" spans="1:6" ht="15">
      <c r="A995" s="27"/>
      <c r="B995" s="31"/>
      <c r="C995" s="24"/>
      <c r="D995" s="66"/>
      <c r="E995" s="66"/>
      <c r="F995" s="66"/>
    </row>
    <row r="996" spans="1:6" ht="14.25">
      <c r="A996" s="27"/>
      <c r="B996" s="31"/>
      <c r="C996" s="41" t="s">
        <v>61</v>
      </c>
      <c r="D996" s="67">
        <f>SUM(D997:D997)</f>
        <v>-2000</v>
      </c>
      <c r="E996" s="67">
        <f>SUM(E997:E997)</f>
        <v>0</v>
      </c>
      <c r="F996" s="67">
        <f>SUM(D996:E996)</f>
        <v>-2000</v>
      </c>
    </row>
    <row r="997" spans="1:6" ht="15">
      <c r="A997" s="27"/>
      <c r="B997" s="31"/>
      <c r="C997" s="24" t="s">
        <v>65</v>
      </c>
      <c r="D997" s="66">
        <v>-2000</v>
      </c>
      <c r="E997" s="66"/>
      <c r="F997" s="66">
        <f>SUM(D997:E997)</f>
        <v>-2000</v>
      </c>
    </row>
    <row r="998" spans="1:6" ht="15">
      <c r="A998" s="28"/>
      <c r="B998" s="31"/>
      <c r="C998" s="24"/>
      <c r="D998" s="66"/>
      <c r="E998" s="67"/>
      <c r="F998" s="66"/>
    </row>
    <row r="999" spans="1:6" ht="14.25">
      <c r="A999" s="21" t="s">
        <v>647</v>
      </c>
      <c r="B999" s="31"/>
      <c r="C999" s="41" t="s">
        <v>13</v>
      </c>
      <c r="D999" s="67">
        <f>SUM(D1004)</f>
        <v>-69.9</v>
      </c>
      <c r="E999" s="67">
        <f>SUM(E1004)</f>
        <v>0</v>
      </c>
      <c r="F999" s="67">
        <f>SUM(D999:E999)</f>
        <v>-69.9</v>
      </c>
    </row>
    <row r="1000" spans="1:6" ht="15">
      <c r="A1000" s="38" t="s">
        <v>648</v>
      </c>
      <c r="B1000" s="37" t="s">
        <v>163</v>
      </c>
      <c r="C1000" s="23" t="s">
        <v>164</v>
      </c>
      <c r="D1000" s="68"/>
      <c r="E1000" s="68"/>
      <c r="F1000" s="68"/>
    </row>
    <row r="1001" spans="1:6" ht="14.25">
      <c r="A1001" s="27"/>
      <c r="B1001" s="31"/>
      <c r="C1001" s="41" t="s">
        <v>60</v>
      </c>
      <c r="D1001" s="67">
        <f>SUM(D1002)</f>
        <v>-69.9</v>
      </c>
      <c r="E1001" s="67">
        <f>SUM(E1002)</f>
        <v>0</v>
      </c>
      <c r="F1001" s="67">
        <f>SUM(D1001:E1001)</f>
        <v>-69.9</v>
      </c>
    </row>
    <row r="1002" spans="1:6" ht="15">
      <c r="A1002" s="27"/>
      <c r="B1002" s="31"/>
      <c r="C1002" s="24" t="s">
        <v>62</v>
      </c>
      <c r="D1002" s="66">
        <v>-69.9</v>
      </c>
      <c r="E1002" s="66"/>
      <c r="F1002" s="66">
        <f>SUM(D1002:E1002)</f>
        <v>-69.9</v>
      </c>
    </row>
    <row r="1003" spans="1:6" ht="15">
      <c r="A1003" s="27"/>
      <c r="B1003" s="31"/>
      <c r="C1003" s="24"/>
      <c r="D1003" s="66"/>
      <c r="E1003" s="66"/>
      <c r="F1003" s="66"/>
    </row>
    <row r="1004" spans="1:6" ht="14.25">
      <c r="A1004" s="27"/>
      <c r="B1004" s="31"/>
      <c r="C1004" s="41" t="s">
        <v>61</v>
      </c>
      <c r="D1004" s="67">
        <f>SUM(D1005:D1005)</f>
        <v>-69.9</v>
      </c>
      <c r="E1004" s="67">
        <f>SUM(E1005:E1005)</f>
        <v>0</v>
      </c>
      <c r="F1004" s="67">
        <f>SUM(D1004:E1004)</f>
        <v>-69.9</v>
      </c>
    </row>
    <row r="1005" spans="1:6" ht="15">
      <c r="A1005" s="27"/>
      <c r="B1005" s="31"/>
      <c r="C1005" s="24" t="s">
        <v>65</v>
      </c>
      <c r="D1005" s="66">
        <v>-69.9</v>
      </c>
      <c r="E1005" s="66"/>
      <c r="F1005" s="66">
        <f>SUM(D1005:E1005)</f>
        <v>-69.9</v>
      </c>
    </row>
    <row r="1006" spans="1:6" ht="15">
      <c r="A1006" s="27"/>
      <c r="B1006" s="31"/>
      <c r="C1006" s="24"/>
      <c r="D1006" s="66"/>
      <c r="E1006" s="66"/>
      <c r="F1006" s="66"/>
    </row>
    <row r="1007" spans="1:6" ht="14.25">
      <c r="A1007" s="21" t="s">
        <v>351</v>
      </c>
      <c r="B1007" s="32"/>
      <c r="C1007" s="41" t="s">
        <v>178</v>
      </c>
      <c r="D1007" s="66"/>
      <c r="E1007" s="66"/>
      <c r="F1007" s="66"/>
    </row>
    <row r="1008" spans="1:6" ht="14.25">
      <c r="A1008" s="28"/>
      <c r="B1008" s="31"/>
      <c r="C1008" s="41" t="s">
        <v>60</v>
      </c>
      <c r="D1008" s="67">
        <f>SUM(D1013)</f>
        <v>-12.5</v>
      </c>
      <c r="E1008" s="67">
        <f>SUM(E1013)</f>
        <v>0</v>
      </c>
      <c r="F1008" s="67">
        <f>SUM(D1008:E1008)</f>
        <v>-12.5</v>
      </c>
    </row>
    <row r="1009" spans="1:6" ht="14.25">
      <c r="A1009" s="28"/>
      <c r="B1009" s="31"/>
      <c r="C1009" s="41" t="s">
        <v>61</v>
      </c>
      <c r="D1009" s="67">
        <f>SUM(D1010:D1010)</f>
        <v>-12.5</v>
      </c>
      <c r="E1009" s="67">
        <f>SUM(E1010:E1010)</f>
        <v>0</v>
      </c>
      <c r="F1009" s="67">
        <f>SUM(D1009:E1009)</f>
        <v>-12.5</v>
      </c>
    </row>
    <row r="1010" spans="1:6" ht="15">
      <c r="A1010" s="28"/>
      <c r="B1010" s="31"/>
      <c r="C1010" s="24" t="s">
        <v>56</v>
      </c>
      <c r="D1010" s="66">
        <f>SUM(D1017)</f>
        <v>-12.5</v>
      </c>
      <c r="E1010" s="66">
        <f>SUM(E1017)</f>
        <v>0</v>
      </c>
      <c r="F1010" s="66">
        <f>SUM(D1010:E1010)</f>
        <v>-12.5</v>
      </c>
    </row>
    <row r="1011" spans="1:6" ht="14.25">
      <c r="A1011" s="21" t="s">
        <v>352</v>
      </c>
      <c r="B1011" s="31"/>
      <c r="C1011" s="41" t="s">
        <v>13</v>
      </c>
      <c r="D1011" s="67">
        <f>SUM(D1016)</f>
        <v>-12.5</v>
      </c>
      <c r="E1011" s="67">
        <f>SUM(E1016)</f>
        <v>0</v>
      </c>
      <c r="F1011" s="67">
        <f>SUM(D1011:E1011)</f>
        <v>-12.5</v>
      </c>
    </row>
    <row r="1012" spans="1:6" ht="15">
      <c r="A1012" s="36" t="s">
        <v>353</v>
      </c>
      <c r="B1012" s="37" t="s">
        <v>163</v>
      </c>
      <c r="C1012" s="23" t="s">
        <v>164</v>
      </c>
      <c r="D1012" s="68"/>
      <c r="E1012" s="68"/>
      <c r="F1012" s="68"/>
    </row>
    <row r="1013" spans="1:6" ht="14.25">
      <c r="A1013" s="27"/>
      <c r="B1013" s="31"/>
      <c r="C1013" s="41" t="s">
        <v>60</v>
      </c>
      <c r="D1013" s="67">
        <f>SUM(D1014)</f>
        <v>-12.5</v>
      </c>
      <c r="E1013" s="67">
        <f>SUM(E1014)</f>
        <v>0</v>
      </c>
      <c r="F1013" s="67">
        <f>SUM(D1013:E1013)</f>
        <v>-12.5</v>
      </c>
    </row>
    <row r="1014" spans="1:6" ht="15">
      <c r="A1014" s="27"/>
      <c r="B1014" s="31"/>
      <c r="C1014" s="24" t="s">
        <v>62</v>
      </c>
      <c r="D1014" s="66">
        <v>-12.5</v>
      </c>
      <c r="E1014" s="66"/>
      <c r="F1014" s="66">
        <f>SUM(D1014:E1014)</f>
        <v>-12.5</v>
      </c>
    </row>
    <row r="1015" spans="1:6" ht="12.75" customHeight="1">
      <c r="A1015" s="27"/>
      <c r="B1015" s="31"/>
      <c r="C1015" s="24"/>
      <c r="D1015" s="66"/>
      <c r="E1015" s="66"/>
      <c r="F1015" s="66"/>
    </row>
    <row r="1016" spans="1:6" ht="14.25">
      <c r="A1016" s="27"/>
      <c r="B1016" s="31"/>
      <c r="C1016" s="41" t="s">
        <v>61</v>
      </c>
      <c r="D1016" s="67">
        <f>SUM(D1017:D1017)</f>
        <v>-12.5</v>
      </c>
      <c r="E1016" s="67">
        <f>SUM(E1017:E1017)</f>
        <v>0</v>
      </c>
      <c r="F1016" s="67">
        <f>SUM(D1016:E1016)</f>
        <v>-12.5</v>
      </c>
    </row>
    <row r="1017" spans="1:6" ht="15">
      <c r="A1017" s="27"/>
      <c r="B1017" s="31"/>
      <c r="C1017" s="24" t="s">
        <v>63</v>
      </c>
      <c r="D1017" s="66">
        <v>-12.5</v>
      </c>
      <c r="E1017" s="66"/>
      <c r="F1017" s="66">
        <f>SUM(D1017:E1017)</f>
        <v>-12.5</v>
      </c>
    </row>
    <row r="1018" spans="1:6" ht="15">
      <c r="A1018" s="27"/>
      <c r="B1018" s="31"/>
      <c r="C1018" s="24"/>
      <c r="D1018" s="66"/>
      <c r="E1018" s="66"/>
      <c r="F1018" s="66"/>
    </row>
    <row r="1019" spans="1:6" ht="14.25">
      <c r="A1019" s="21" t="s">
        <v>354</v>
      </c>
      <c r="B1019" s="32"/>
      <c r="C1019" s="41" t="s">
        <v>165</v>
      </c>
      <c r="D1019" s="66"/>
      <c r="E1019" s="66"/>
      <c r="F1019" s="66"/>
    </row>
    <row r="1020" spans="1:6" ht="14.25">
      <c r="A1020" s="28"/>
      <c r="B1020" s="31"/>
      <c r="C1020" s="41" t="s">
        <v>60</v>
      </c>
      <c r="D1020" s="67">
        <f>SUM(D1025)</f>
        <v>-20</v>
      </c>
      <c r="E1020" s="67">
        <f>SUM(E1025)</f>
        <v>0</v>
      </c>
      <c r="F1020" s="67">
        <f>SUM(D1020:E1020)</f>
        <v>-20</v>
      </c>
    </row>
    <row r="1021" spans="1:6" ht="14.25">
      <c r="A1021" s="28"/>
      <c r="B1021" s="31"/>
      <c r="C1021" s="41" t="s">
        <v>61</v>
      </c>
      <c r="D1021" s="67">
        <f>SUM(D1022:D1022)</f>
        <v>-20</v>
      </c>
      <c r="E1021" s="67">
        <f>SUM(E1022:E1022)</f>
        <v>0</v>
      </c>
      <c r="F1021" s="67">
        <f>SUM(D1021:E1021)</f>
        <v>-20</v>
      </c>
    </row>
    <row r="1022" spans="1:6" ht="15">
      <c r="A1022" s="28"/>
      <c r="B1022" s="31"/>
      <c r="C1022" s="24" t="s">
        <v>56</v>
      </c>
      <c r="D1022" s="66">
        <f>SUM(D1029)</f>
        <v>-20</v>
      </c>
      <c r="E1022" s="66">
        <f>SUM(E1029)</f>
        <v>0</v>
      </c>
      <c r="F1022" s="66">
        <f>SUM(D1022:E1022)</f>
        <v>-20</v>
      </c>
    </row>
    <row r="1023" spans="1:6" ht="14.25">
      <c r="A1023" s="21" t="s">
        <v>355</v>
      </c>
      <c r="B1023" s="31"/>
      <c r="C1023" s="41" t="s">
        <v>13</v>
      </c>
      <c r="D1023" s="67">
        <f>SUM(D1028)</f>
        <v>-20</v>
      </c>
      <c r="E1023" s="67">
        <f>SUM(E1028)</f>
        <v>0</v>
      </c>
      <c r="F1023" s="67">
        <f>SUM(D1023:E1023)</f>
        <v>-20</v>
      </c>
    </row>
    <row r="1024" spans="1:6" ht="15">
      <c r="A1024" s="38" t="s">
        <v>356</v>
      </c>
      <c r="B1024" s="37" t="s">
        <v>163</v>
      </c>
      <c r="C1024" s="23" t="s">
        <v>164</v>
      </c>
      <c r="D1024" s="68"/>
      <c r="E1024" s="68"/>
      <c r="F1024" s="68"/>
    </row>
    <row r="1025" spans="1:6" ht="14.25">
      <c r="A1025" s="27"/>
      <c r="B1025" s="31"/>
      <c r="C1025" s="41" t="s">
        <v>60</v>
      </c>
      <c r="D1025" s="67">
        <f>SUM(D1026)</f>
        <v>-20</v>
      </c>
      <c r="E1025" s="67">
        <f>SUM(E1026)</f>
        <v>0</v>
      </c>
      <c r="F1025" s="67">
        <f>SUM(D1025:E1025)</f>
        <v>-20</v>
      </c>
    </row>
    <row r="1026" spans="1:6" ht="15">
      <c r="A1026" s="27"/>
      <c r="B1026" s="31"/>
      <c r="C1026" s="24" t="s">
        <v>62</v>
      </c>
      <c r="D1026" s="66">
        <v>-20</v>
      </c>
      <c r="E1026" s="66"/>
      <c r="F1026" s="66">
        <f>SUM(D1026:E1026)</f>
        <v>-20</v>
      </c>
    </row>
    <row r="1027" spans="1:6" ht="12.75" customHeight="1">
      <c r="A1027" s="27"/>
      <c r="B1027" s="31"/>
      <c r="C1027" s="24"/>
      <c r="D1027" s="66"/>
      <c r="E1027" s="66"/>
      <c r="F1027" s="66"/>
    </row>
    <row r="1028" spans="1:6" ht="14.25">
      <c r="A1028" s="27"/>
      <c r="B1028" s="31"/>
      <c r="C1028" s="41" t="s">
        <v>61</v>
      </c>
      <c r="D1028" s="67">
        <f>SUM(D1029:D1029)</f>
        <v>-20</v>
      </c>
      <c r="E1028" s="67">
        <f>SUM(E1029:E1029)</f>
        <v>0</v>
      </c>
      <c r="F1028" s="67">
        <f>SUM(D1028:E1028)</f>
        <v>-20</v>
      </c>
    </row>
    <row r="1029" spans="1:6" ht="15">
      <c r="A1029" s="27"/>
      <c r="B1029" s="31"/>
      <c r="C1029" s="24" t="s">
        <v>63</v>
      </c>
      <c r="D1029" s="66">
        <v>-20</v>
      </c>
      <c r="E1029" s="66"/>
      <c r="F1029" s="66">
        <f>SUM(D1029:E1029)</f>
        <v>-20</v>
      </c>
    </row>
    <row r="1030" spans="1:6" ht="15">
      <c r="A1030" s="27"/>
      <c r="B1030" s="31"/>
      <c r="C1030" s="24"/>
      <c r="D1030" s="66"/>
      <c r="E1030" s="66"/>
      <c r="F1030" s="66"/>
    </row>
    <row r="1031" spans="1:6" ht="28.5">
      <c r="A1031" s="21" t="s">
        <v>357</v>
      </c>
      <c r="B1031" s="32"/>
      <c r="C1031" s="41" t="s">
        <v>453</v>
      </c>
      <c r="D1031" s="66"/>
      <c r="E1031" s="66"/>
      <c r="F1031" s="66"/>
    </row>
    <row r="1032" spans="1:6" ht="14.25">
      <c r="A1032" s="28"/>
      <c r="B1032" s="31"/>
      <c r="C1032" s="41" t="s">
        <v>60</v>
      </c>
      <c r="D1032" s="67">
        <f>SUM(D1037)</f>
        <v>-21</v>
      </c>
      <c r="E1032" s="67">
        <f>SUM(E1037)</f>
        <v>0</v>
      </c>
      <c r="F1032" s="67">
        <f>SUM(D1032:E1032)</f>
        <v>-21</v>
      </c>
    </row>
    <row r="1033" spans="1:6" ht="14.25">
      <c r="A1033" s="28"/>
      <c r="B1033" s="31"/>
      <c r="C1033" s="41" t="s">
        <v>61</v>
      </c>
      <c r="D1033" s="67">
        <f>SUM(D1034:D1034)</f>
        <v>-21</v>
      </c>
      <c r="E1033" s="67">
        <f>SUM(E1034:E1034)</f>
        <v>0</v>
      </c>
      <c r="F1033" s="67">
        <f>SUM(D1033:E1033)</f>
        <v>-21</v>
      </c>
    </row>
    <row r="1034" spans="1:6" ht="15">
      <c r="A1034" s="28"/>
      <c r="B1034" s="31"/>
      <c r="C1034" s="24" t="s">
        <v>56</v>
      </c>
      <c r="D1034" s="66">
        <f>SUM(D1041)</f>
        <v>-21</v>
      </c>
      <c r="E1034" s="66">
        <f>SUM(E1041)</f>
        <v>0</v>
      </c>
      <c r="F1034" s="66">
        <f>SUM(D1034:E1034)</f>
        <v>-21</v>
      </c>
    </row>
    <row r="1035" spans="1:6" ht="14.25">
      <c r="A1035" s="21" t="s">
        <v>476</v>
      </c>
      <c r="B1035" s="31"/>
      <c r="C1035" s="41" t="s">
        <v>13</v>
      </c>
      <c r="D1035" s="67">
        <f>SUM(D1040)</f>
        <v>-21</v>
      </c>
      <c r="E1035" s="67">
        <f>SUM(E1040)</f>
        <v>0</v>
      </c>
      <c r="F1035" s="67">
        <f>SUM(D1035:E1035)</f>
        <v>-21</v>
      </c>
    </row>
    <row r="1036" spans="1:6" ht="15">
      <c r="A1036" s="38" t="s">
        <v>358</v>
      </c>
      <c r="B1036" s="37" t="s">
        <v>163</v>
      </c>
      <c r="C1036" s="23" t="s">
        <v>164</v>
      </c>
      <c r="D1036" s="68"/>
      <c r="E1036" s="68"/>
      <c r="F1036" s="68"/>
    </row>
    <row r="1037" spans="1:6" ht="14.25">
      <c r="A1037" s="27"/>
      <c r="B1037" s="31"/>
      <c r="C1037" s="41" t="s">
        <v>60</v>
      </c>
      <c r="D1037" s="67">
        <f>SUM(D1038)</f>
        <v>-21</v>
      </c>
      <c r="E1037" s="67">
        <f>SUM(E1038)</f>
        <v>0</v>
      </c>
      <c r="F1037" s="67">
        <f>SUM(D1037:E1037)</f>
        <v>-21</v>
      </c>
    </row>
    <row r="1038" spans="1:6" ht="15">
      <c r="A1038" s="27"/>
      <c r="B1038" s="31"/>
      <c r="C1038" s="24" t="s">
        <v>62</v>
      </c>
      <c r="D1038" s="66">
        <v>-21</v>
      </c>
      <c r="E1038" s="66"/>
      <c r="F1038" s="66">
        <f>SUM(D1038:E1038)</f>
        <v>-21</v>
      </c>
    </row>
    <row r="1039" spans="1:6" ht="12.75" customHeight="1">
      <c r="A1039" s="27"/>
      <c r="B1039" s="31"/>
      <c r="C1039" s="24"/>
      <c r="D1039" s="66"/>
      <c r="E1039" s="66"/>
      <c r="F1039" s="66"/>
    </row>
    <row r="1040" spans="1:6" ht="14.25">
      <c r="A1040" s="27"/>
      <c r="B1040" s="31"/>
      <c r="C1040" s="41" t="s">
        <v>61</v>
      </c>
      <c r="D1040" s="67">
        <f>SUM(D1041:D1041)</f>
        <v>-21</v>
      </c>
      <c r="E1040" s="67">
        <f>SUM(E1041:E1041)</f>
        <v>0</v>
      </c>
      <c r="F1040" s="67">
        <f>SUM(D1040:E1040)</f>
        <v>-21</v>
      </c>
    </row>
    <row r="1041" spans="1:6" ht="15">
      <c r="A1041" s="27"/>
      <c r="B1041" s="31"/>
      <c r="C1041" s="24" t="s">
        <v>63</v>
      </c>
      <c r="D1041" s="66">
        <v>-21</v>
      </c>
      <c r="E1041" s="66"/>
      <c r="F1041" s="66">
        <f>SUM(D1041:E1041)</f>
        <v>-21</v>
      </c>
    </row>
    <row r="1042" spans="1:6" ht="15">
      <c r="A1042" s="27"/>
      <c r="B1042" s="31"/>
      <c r="C1042" s="24"/>
      <c r="D1042" s="66"/>
      <c r="E1042" s="66"/>
      <c r="F1042" s="66"/>
    </row>
    <row r="1043" ht="12.75">
      <c r="A1043" s="6"/>
    </row>
    <row r="1044" ht="12.75">
      <c r="A1044" s="6"/>
    </row>
    <row r="1045" spans="1:6" ht="12.75">
      <c r="A1045" s="8"/>
      <c r="C1045" s="53"/>
      <c r="D1045" s="70"/>
      <c r="E1045" s="70"/>
      <c r="F1045" s="70"/>
    </row>
    <row r="1046" spans="1:6" ht="12.75">
      <c r="A1046" s="7"/>
      <c r="B1046" s="3"/>
      <c r="C1046" s="54"/>
      <c r="D1046" s="71"/>
      <c r="E1046" s="71"/>
      <c r="F1046" s="71"/>
    </row>
    <row r="1047" spans="3:6" ht="12.75">
      <c r="C1047" s="53"/>
      <c r="D1047" s="70"/>
      <c r="E1047" s="70"/>
      <c r="F1047" s="70"/>
    </row>
    <row r="1050" spans="3:6" ht="12.75">
      <c r="C1050" s="53"/>
      <c r="D1050" s="70"/>
      <c r="E1050" s="70"/>
      <c r="F1050" s="70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..04.2009. a 
määruse  nr ... juurde </oddHeader>
    <oddFooter>&amp;C&amp;P+4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9"/>
  <sheetViews>
    <sheetView showZeros="0" workbookViewId="0" topLeftCell="A1">
      <selection activeCell="C97" sqref="C97"/>
    </sheetView>
  </sheetViews>
  <sheetFormatPr defaultColWidth="9.140625" defaultRowHeight="12.75"/>
  <cols>
    <col min="1" max="1" width="6.8515625" style="0" bestFit="1" customWidth="1"/>
    <col min="2" max="2" width="40.421875" style="0" customWidth="1"/>
    <col min="3" max="3" width="15.28125" style="42" customWidth="1"/>
    <col min="4" max="4" width="11.57421875" style="0" customWidth="1"/>
  </cols>
  <sheetData>
    <row r="1" spans="1:3" ht="27" customHeight="1">
      <c r="A1" s="49"/>
      <c r="B1" s="118" t="s">
        <v>664</v>
      </c>
      <c r="C1" s="118"/>
    </row>
    <row r="2" spans="1:3" ht="27" customHeight="1">
      <c r="A2" s="49"/>
      <c r="B2" s="83"/>
      <c r="C2" s="112" t="s">
        <v>626</v>
      </c>
    </row>
    <row r="3" spans="1:3" ht="25.5">
      <c r="A3" s="49"/>
      <c r="B3" s="84"/>
      <c r="C3" s="99" t="s">
        <v>18</v>
      </c>
    </row>
    <row r="4" spans="1:3" ht="14.25">
      <c r="A4" s="49"/>
      <c r="B4" s="98" t="s">
        <v>500</v>
      </c>
      <c r="C4" s="82">
        <f>SUM(C5:C10)</f>
        <v>-69826.5</v>
      </c>
    </row>
    <row r="5" spans="1:3" ht="15">
      <c r="A5" s="49"/>
      <c r="B5" s="14" t="s">
        <v>9</v>
      </c>
      <c r="C5" s="81">
        <f>SUM(C56,C101,C104,C144)</f>
        <v>-13491</v>
      </c>
    </row>
    <row r="6" spans="1:3" ht="15">
      <c r="A6" s="49"/>
      <c r="B6" s="14" t="s">
        <v>10</v>
      </c>
      <c r="C6" s="81">
        <f>SUM(C86)</f>
        <v>-2750</v>
      </c>
    </row>
    <row r="7" spans="1:10" ht="15">
      <c r="A7" s="49"/>
      <c r="B7" s="14" t="s">
        <v>501</v>
      </c>
      <c r="C7" s="81">
        <f>SUM(C93,C110)</f>
        <v>-6638</v>
      </c>
      <c r="J7" s="56"/>
    </row>
    <row r="8" spans="1:3" ht="15">
      <c r="A8" s="49"/>
      <c r="B8" s="14" t="s">
        <v>502</v>
      </c>
      <c r="C8" s="81">
        <f>SUM(C16,C44,C115,C147)</f>
        <v>-29362.6</v>
      </c>
    </row>
    <row r="9" spans="1:3" ht="15">
      <c r="A9" s="49"/>
      <c r="B9" s="14" t="s">
        <v>13</v>
      </c>
      <c r="C9" s="81">
        <f>SUM(C22,C132,C156)</f>
        <v>-14884.9</v>
      </c>
    </row>
    <row r="10" spans="1:3" ht="15">
      <c r="A10" s="49"/>
      <c r="B10" s="14" t="s">
        <v>14</v>
      </c>
      <c r="C10" s="81">
        <f>SUM(C136)</f>
        <v>-2700</v>
      </c>
    </row>
    <row r="11" spans="1:3" ht="12.75">
      <c r="A11" s="49"/>
      <c r="B11" s="86"/>
      <c r="C11" s="87"/>
    </row>
    <row r="12" spans="1:4" ht="14.25">
      <c r="A12" s="119" t="s">
        <v>665</v>
      </c>
      <c r="B12" s="119"/>
      <c r="C12" s="119"/>
      <c r="D12" s="119"/>
    </row>
    <row r="13" spans="1:3" ht="12.75">
      <c r="A13" s="88"/>
      <c r="B13" s="89"/>
      <c r="C13" s="90"/>
    </row>
    <row r="14" spans="1:3" ht="25.5">
      <c r="A14" s="91" t="s">
        <v>628</v>
      </c>
      <c r="B14" s="85"/>
      <c r="C14" s="99" t="s">
        <v>18</v>
      </c>
    </row>
    <row r="15" spans="1:3" ht="29.25" customHeight="1">
      <c r="A15" s="93" t="s">
        <v>373</v>
      </c>
      <c r="B15" s="103" t="s">
        <v>503</v>
      </c>
      <c r="C15" s="82">
        <f>SUM(C16)</f>
        <v>-505.6</v>
      </c>
    </row>
    <row r="16" spans="1:3" ht="14.25">
      <c r="A16" s="93" t="s">
        <v>378</v>
      </c>
      <c r="B16" s="41" t="s">
        <v>502</v>
      </c>
      <c r="C16" s="82">
        <f>SUM(C17,C19)</f>
        <v>-505.6</v>
      </c>
    </row>
    <row r="17" spans="1:3" ht="15">
      <c r="A17" s="93" t="s">
        <v>379</v>
      </c>
      <c r="B17" s="104" t="s">
        <v>504</v>
      </c>
      <c r="C17" s="82">
        <f>SUM(C18)</f>
        <v>-150</v>
      </c>
    </row>
    <row r="18" spans="1:3" ht="30">
      <c r="A18" s="93"/>
      <c r="B18" s="100" t="s">
        <v>505</v>
      </c>
      <c r="C18" s="81">
        <v>-150</v>
      </c>
    </row>
    <row r="19" spans="1:3" ht="15">
      <c r="A19" s="93" t="s">
        <v>484</v>
      </c>
      <c r="B19" s="101" t="s">
        <v>506</v>
      </c>
      <c r="C19" s="82">
        <f>SUM(C20)</f>
        <v>-355.6</v>
      </c>
    </row>
    <row r="20" spans="1:3" ht="15">
      <c r="A20" s="93"/>
      <c r="B20" s="102" t="s">
        <v>507</v>
      </c>
      <c r="C20" s="81">
        <v>-355.6</v>
      </c>
    </row>
    <row r="21" spans="1:3" ht="24" customHeight="1">
      <c r="A21" s="93" t="s">
        <v>189</v>
      </c>
      <c r="B21" s="103" t="s">
        <v>87</v>
      </c>
      <c r="C21" s="82">
        <f>SUM(C22)</f>
        <v>-12715</v>
      </c>
    </row>
    <row r="22" spans="1:3" ht="14.25">
      <c r="A22" s="93" t="s">
        <v>261</v>
      </c>
      <c r="B22" s="103" t="s">
        <v>13</v>
      </c>
      <c r="C22" s="82">
        <f>SUM(C23,C31,C39)</f>
        <v>-12715</v>
      </c>
    </row>
    <row r="23" spans="1:3" ht="15">
      <c r="A23" s="93" t="s">
        <v>262</v>
      </c>
      <c r="B23" s="104" t="s">
        <v>509</v>
      </c>
      <c r="C23" s="82">
        <f>SUM(C24:C30)</f>
        <v>-8905</v>
      </c>
    </row>
    <row r="24" spans="1:3" ht="30">
      <c r="A24" s="93"/>
      <c r="B24" s="24" t="s">
        <v>510</v>
      </c>
      <c r="C24" s="81">
        <v>-200</v>
      </c>
    </row>
    <row r="25" spans="1:3" ht="30">
      <c r="A25" s="93"/>
      <c r="B25" s="24" t="s">
        <v>511</v>
      </c>
      <c r="C25" s="81">
        <v>-130</v>
      </c>
    </row>
    <row r="26" spans="1:3" ht="30">
      <c r="A26" s="93"/>
      <c r="B26" s="24" t="s">
        <v>512</v>
      </c>
      <c r="C26" s="81">
        <v>-80</v>
      </c>
    </row>
    <row r="27" spans="1:3" ht="45">
      <c r="A27" s="93"/>
      <c r="B27" s="24" t="s">
        <v>513</v>
      </c>
      <c r="C27" s="81">
        <v>-8000</v>
      </c>
    </row>
    <row r="28" spans="1:3" ht="15">
      <c r="A28" s="93"/>
      <c r="B28" s="24" t="s">
        <v>514</v>
      </c>
      <c r="C28" s="81">
        <f>-50+15</f>
        <v>-35</v>
      </c>
    </row>
    <row r="29" spans="1:3" ht="30">
      <c r="A29" s="93"/>
      <c r="B29" s="102" t="s">
        <v>515</v>
      </c>
      <c r="C29" s="81">
        <v>-260</v>
      </c>
    </row>
    <row r="30" spans="1:3" ht="30">
      <c r="A30" s="93"/>
      <c r="B30" s="24" t="s">
        <v>516</v>
      </c>
      <c r="C30" s="81">
        <v>-200</v>
      </c>
    </row>
    <row r="31" spans="1:3" ht="15">
      <c r="A31" s="93" t="s">
        <v>601</v>
      </c>
      <c r="B31" s="104" t="s">
        <v>517</v>
      </c>
      <c r="C31" s="96">
        <f>SUM(C32:C38)</f>
        <v>-1660</v>
      </c>
    </row>
    <row r="32" spans="1:3" ht="30">
      <c r="A32" s="95"/>
      <c r="B32" s="24" t="s">
        <v>651</v>
      </c>
      <c r="C32" s="81">
        <v>-800</v>
      </c>
    </row>
    <row r="33" spans="1:3" ht="30">
      <c r="A33" s="93"/>
      <c r="B33" s="24" t="s">
        <v>652</v>
      </c>
      <c r="C33" s="81">
        <v>-200</v>
      </c>
    </row>
    <row r="34" spans="1:3" ht="30">
      <c r="A34" s="93"/>
      <c r="B34" s="24" t="s">
        <v>518</v>
      </c>
      <c r="C34" s="81">
        <v>-330</v>
      </c>
    </row>
    <row r="35" spans="1:3" ht="30">
      <c r="A35" s="93"/>
      <c r="B35" s="24" t="s">
        <v>599</v>
      </c>
      <c r="C35" s="81">
        <v>-150</v>
      </c>
    </row>
    <row r="36" spans="1:3" ht="30">
      <c r="A36" s="93"/>
      <c r="B36" s="24" t="s">
        <v>624</v>
      </c>
      <c r="C36" s="81">
        <v>100</v>
      </c>
    </row>
    <row r="37" spans="1:3" ht="15">
      <c r="A37" s="93"/>
      <c r="B37" s="24" t="s">
        <v>519</v>
      </c>
      <c r="C37" s="81">
        <f>-50+270</f>
        <v>220</v>
      </c>
    </row>
    <row r="38" spans="1:3" ht="30">
      <c r="A38" s="93"/>
      <c r="B38" s="24" t="s">
        <v>520</v>
      </c>
      <c r="C38" s="81">
        <f>-1000+500</f>
        <v>-500</v>
      </c>
    </row>
    <row r="39" spans="1:3" ht="15">
      <c r="A39" s="92" t="s">
        <v>605</v>
      </c>
      <c r="B39" s="107" t="s">
        <v>521</v>
      </c>
      <c r="C39" s="96">
        <f>SUM(C40:C42)</f>
        <v>-2150</v>
      </c>
    </row>
    <row r="40" spans="1:3" ht="15">
      <c r="A40" s="92"/>
      <c r="B40" s="102" t="s">
        <v>522</v>
      </c>
      <c r="C40" s="81">
        <v>-800</v>
      </c>
    </row>
    <row r="41" spans="1:3" ht="15">
      <c r="A41" s="92"/>
      <c r="B41" s="102" t="s">
        <v>523</v>
      </c>
      <c r="C41" s="81">
        <v>-500</v>
      </c>
    </row>
    <row r="42" spans="1:3" ht="15">
      <c r="A42" s="92"/>
      <c r="B42" s="102" t="s">
        <v>524</v>
      </c>
      <c r="C42" s="81">
        <f>-900+50</f>
        <v>-850</v>
      </c>
    </row>
    <row r="43" spans="1:3" ht="24" customHeight="1">
      <c r="A43" s="93" t="s">
        <v>190</v>
      </c>
      <c r="B43" s="103" t="s">
        <v>86</v>
      </c>
      <c r="C43" s="82">
        <f>SUM(C44)</f>
        <v>-789</v>
      </c>
    </row>
    <row r="44" spans="1:3" ht="14.25">
      <c r="A44" s="93" t="s">
        <v>265</v>
      </c>
      <c r="B44" s="103" t="s">
        <v>502</v>
      </c>
      <c r="C44" s="82">
        <f>SUM(C45,C47,C49,C51,C53)</f>
        <v>-789</v>
      </c>
    </row>
    <row r="45" spans="1:3" ht="14.25">
      <c r="A45" s="93" t="s">
        <v>266</v>
      </c>
      <c r="B45" s="103" t="s">
        <v>525</v>
      </c>
      <c r="C45" s="96">
        <f>SUM(C46:C46)</f>
        <v>-200</v>
      </c>
    </row>
    <row r="46" spans="1:3" ht="30">
      <c r="A46" s="93"/>
      <c r="B46" s="102" t="s">
        <v>526</v>
      </c>
      <c r="C46" s="81">
        <v>-200</v>
      </c>
    </row>
    <row r="47" spans="1:3" ht="15">
      <c r="A47" s="93" t="s">
        <v>410</v>
      </c>
      <c r="B47" s="107" t="s">
        <v>527</v>
      </c>
      <c r="C47" s="96">
        <f>SUM(C48)</f>
        <v>-156</v>
      </c>
    </row>
    <row r="48" spans="1:3" ht="30">
      <c r="A48" s="93"/>
      <c r="B48" s="102" t="s">
        <v>528</v>
      </c>
      <c r="C48" s="81">
        <v>-156</v>
      </c>
    </row>
    <row r="49" spans="1:3" ht="15">
      <c r="A49" s="93" t="s">
        <v>411</v>
      </c>
      <c r="B49" s="107" t="s">
        <v>529</v>
      </c>
      <c r="C49" s="96">
        <f>SUM(C50)</f>
        <v>-78</v>
      </c>
    </row>
    <row r="50" spans="1:3" ht="15">
      <c r="A50" s="93"/>
      <c r="B50" s="102" t="s">
        <v>530</v>
      </c>
      <c r="C50" s="81">
        <v>-78</v>
      </c>
    </row>
    <row r="51" spans="1:3" ht="15">
      <c r="A51" s="93" t="s">
        <v>415</v>
      </c>
      <c r="B51" s="107" t="s">
        <v>531</v>
      </c>
      <c r="C51" s="82">
        <f>SUM(C52:C52)</f>
        <v>-55</v>
      </c>
    </row>
    <row r="52" spans="1:3" ht="15">
      <c r="A52" s="93"/>
      <c r="B52" s="102" t="s">
        <v>532</v>
      </c>
      <c r="C52" s="81">
        <v>-55</v>
      </c>
    </row>
    <row r="53" spans="1:3" ht="15">
      <c r="A53" s="93" t="s">
        <v>419</v>
      </c>
      <c r="B53" s="107" t="s">
        <v>533</v>
      </c>
      <c r="C53" s="96">
        <f>SUM(C54)</f>
        <v>-300</v>
      </c>
    </row>
    <row r="54" spans="1:3" ht="15">
      <c r="A54" s="93"/>
      <c r="B54" s="102" t="s">
        <v>534</v>
      </c>
      <c r="C54" s="81">
        <v>-300</v>
      </c>
    </row>
    <row r="55" spans="1:3" ht="24" customHeight="1">
      <c r="A55" s="93" t="s">
        <v>191</v>
      </c>
      <c r="B55" s="108" t="s">
        <v>111</v>
      </c>
      <c r="C55" s="82">
        <f>SUM(C56,C86,C93)</f>
        <v>-14279</v>
      </c>
    </row>
    <row r="56" spans="1:3" ht="14.25">
      <c r="A56" s="93" t="s">
        <v>272</v>
      </c>
      <c r="B56" s="109" t="s">
        <v>9</v>
      </c>
      <c r="C56" s="82">
        <f>SUM(C57,C84)</f>
        <v>-8991</v>
      </c>
    </row>
    <row r="57" spans="1:3" ht="14.25">
      <c r="A57" s="93" t="s">
        <v>273</v>
      </c>
      <c r="B57" s="109" t="s">
        <v>535</v>
      </c>
      <c r="C57" s="82">
        <f>SUM(C58,C59,C61,C73,C74,C75,C78,C79,C82)</f>
        <v>-7491</v>
      </c>
    </row>
    <row r="58" spans="1:3" ht="14.25">
      <c r="A58" s="93"/>
      <c r="B58" s="109" t="s">
        <v>536</v>
      </c>
      <c r="C58" s="82">
        <v>-2100</v>
      </c>
    </row>
    <row r="59" spans="1:3" ht="14.25">
      <c r="A59" s="93"/>
      <c r="B59" s="109" t="s">
        <v>537</v>
      </c>
      <c r="C59" s="82">
        <f>SUM(C60:C60)</f>
        <v>-200</v>
      </c>
    </row>
    <row r="60" spans="1:3" ht="15">
      <c r="A60" s="93"/>
      <c r="B60" s="100" t="s">
        <v>538</v>
      </c>
      <c r="C60" s="81">
        <v>-200</v>
      </c>
    </row>
    <row r="61" spans="1:3" ht="14.25">
      <c r="A61" s="93"/>
      <c r="B61" s="109" t="s">
        <v>539</v>
      </c>
      <c r="C61" s="82">
        <f>-12441+2000-500</f>
        <v>-10941</v>
      </c>
    </row>
    <row r="62" spans="1:3" ht="14.25">
      <c r="A62" s="93"/>
      <c r="B62" s="109" t="s">
        <v>653</v>
      </c>
      <c r="C62" s="82"/>
    </row>
    <row r="63" spans="1:3" ht="15">
      <c r="A63" s="93"/>
      <c r="B63" s="100" t="s">
        <v>654</v>
      </c>
      <c r="C63" s="81"/>
    </row>
    <row r="64" spans="1:3" ht="15">
      <c r="A64" s="93"/>
      <c r="B64" s="100" t="s">
        <v>655</v>
      </c>
      <c r="C64" s="81"/>
    </row>
    <row r="65" spans="1:3" ht="15">
      <c r="A65" s="93"/>
      <c r="B65" s="100" t="s">
        <v>656</v>
      </c>
      <c r="C65" s="81"/>
    </row>
    <row r="66" spans="1:3" ht="14.25">
      <c r="A66" s="93"/>
      <c r="B66" s="109" t="s">
        <v>657</v>
      </c>
      <c r="C66" s="81"/>
    </row>
    <row r="67" spans="1:3" ht="15">
      <c r="A67" s="93"/>
      <c r="B67" s="100" t="s">
        <v>658</v>
      </c>
      <c r="C67" s="81"/>
    </row>
    <row r="68" spans="1:3" ht="15">
      <c r="A68" s="93"/>
      <c r="B68" s="100" t="s">
        <v>659</v>
      </c>
      <c r="C68" s="81"/>
    </row>
    <row r="69" spans="1:3" ht="15">
      <c r="A69" s="93"/>
      <c r="B69" s="100" t="s">
        <v>660</v>
      </c>
      <c r="C69" s="81"/>
    </row>
    <row r="70" spans="1:3" ht="15">
      <c r="A70" s="93"/>
      <c r="B70" s="100" t="s">
        <v>661</v>
      </c>
      <c r="C70" s="81"/>
    </row>
    <row r="71" spans="1:3" ht="15">
      <c r="A71" s="93"/>
      <c r="B71" s="100" t="s">
        <v>662</v>
      </c>
      <c r="C71" s="81"/>
    </row>
    <row r="72" spans="1:3" ht="15">
      <c r="A72" s="93"/>
      <c r="B72" s="100" t="s">
        <v>663</v>
      </c>
      <c r="C72" s="81"/>
    </row>
    <row r="73" spans="1:3" ht="14.25">
      <c r="A73" s="93"/>
      <c r="B73" s="108" t="s">
        <v>540</v>
      </c>
      <c r="C73" s="82">
        <v>-500</v>
      </c>
    </row>
    <row r="74" spans="1:3" ht="14.25">
      <c r="A74" s="93"/>
      <c r="B74" s="109" t="s">
        <v>541</v>
      </c>
      <c r="C74" s="82">
        <v>-200</v>
      </c>
    </row>
    <row r="75" spans="1:3" ht="14.25">
      <c r="A75" s="93"/>
      <c r="B75" s="109" t="s">
        <v>542</v>
      </c>
      <c r="C75" s="82">
        <f>SUM(C76:C77)</f>
        <v>425</v>
      </c>
    </row>
    <row r="76" spans="1:3" ht="15">
      <c r="A76" s="93"/>
      <c r="B76" s="100" t="s">
        <v>543</v>
      </c>
      <c r="C76" s="81">
        <v>-365</v>
      </c>
    </row>
    <row r="77" spans="1:3" ht="15">
      <c r="A77" s="93"/>
      <c r="B77" s="100" t="s">
        <v>625</v>
      </c>
      <c r="C77" s="81">
        <v>790</v>
      </c>
    </row>
    <row r="78" spans="1:3" ht="14.25">
      <c r="A78" s="93"/>
      <c r="B78" s="109" t="s">
        <v>544</v>
      </c>
      <c r="C78" s="82">
        <v>-400</v>
      </c>
    </row>
    <row r="79" spans="1:3" ht="14.25">
      <c r="A79" s="93"/>
      <c r="B79" s="109" t="s">
        <v>545</v>
      </c>
      <c r="C79" s="82">
        <f>SUM(C80:C81)</f>
        <v>6625</v>
      </c>
    </row>
    <row r="80" spans="1:3" ht="15">
      <c r="A80" s="93"/>
      <c r="B80" s="100" t="s">
        <v>546</v>
      </c>
      <c r="C80" s="81">
        <v>6875</v>
      </c>
    </row>
    <row r="81" spans="1:3" ht="15">
      <c r="A81" s="93"/>
      <c r="B81" s="100" t="s">
        <v>633</v>
      </c>
      <c r="C81" s="81">
        <v>-250</v>
      </c>
    </row>
    <row r="82" spans="1:3" ht="14.25">
      <c r="A82" s="93"/>
      <c r="B82" s="109" t="s">
        <v>547</v>
      </c>
      <c r="C82" s="82">
        <f>SUM(C83:C83)</f>
        <v>-200</v>
      </c>
    </row>
    <row r="83" spans="1:3" ht="15">
      <c r="A83" s="93"/>
      <c r="B83" s="100" t="s">
        <v>548</v>
      </c>
      <c r="C83" s="81">
        <v>-200</v>
      </c>
    </row>
    <row r="84" spans="1:3" ht="14.25">
      <c r="A84" s="93" t="s">
        <v>422</v>
      </c>
      <c r="B84" s="41" t="s">
        <v>115</v>
      </c>
      <c r="C84" s="67">
        <f>SUM(C85)</f>
        <v>-1500</v>
      </c>
    </row>
    <row r="85" spans="1:3" ht="30">
      <c r="A85" s="93"/>
      <c r="B85" s="24" t="s">
        <v>549</v>
      </c>
      <c r="C85" s="66">
        <v>-1500</v>
      </c>
    </row>
    <row r="86" spans="1:3" ht="14.25">
      <c r="A86" s="93" t="s">
        <v>274</v>
      </c>
      <c r="B86" s="109" t="s">
        <v>10</v>
      </c>
      <c r="C86" s="82">
        <f>C87+C89</f>
        <v>-2750</v>
      </c>
    </row>
    <row r="87" spans="1:3" ht="14.25">
      <c r="A87" s="93" t="s">
        <v>275</v>
      </c>
      <c r="B87" s="109" t="s">
        <v>120</v>
      </c>
      <c r="C87" s="82">
        <f>SUM(C88:C88)</f>
        <v>-100</v>
      </c>
    </row>
    <row r="88" spans="1:3" ht="15">
      <c r="A88" s="93"/>
      <c r="B88" s="100" t="s">
        <v>550</v>
      </c>
      <c r="C88" s="81">
        <v>-100</v>
      </c>
    </row>
    <row r="89" spans="1:3" ht="14.25">
      <c r="A89" s="93" t="s">
        <v>278</v>
      </c>
      <c r="B89" s="109" t="s">
        <v>124</v>
      </c>
      <c r="C89" s="82">
        <f>SUM(C90,C91,C92)</f>
        <v>-2650</v>
      </c>
    </row>
    <row r="90" spans="1:3" ht="15">
      <c r="A90" s="93"/>
      <c r="B90" s="100" t="s">
        <v>551</v>
      </c>
      <c r="C90" s="81">
        <v>-400</v>
      </c>
    </row>
    <row r="91" spans="1:3" ht="15">
      <c r="A91" s="93"/>
      <c r="B91" s="100" t="s">
        <v>552</v>
      </c>
      <c r="C91" s="81">
        <v>-250</v>
      </c>
    </row>
    <row r="92" spans="1:3" ht="15">
      <c r="A92" s="93"/>
      <c r="B92" s="24" t="s">
        <v>553</v>
      </c>
      <c r="C92" s="66">
        <v>-2000</v>
      </c>
    </row>
    <row r="93" spans="1:3" ht="14.25">
      <c r="A93" s="93" t="s">
        <v>280</v>
      </c>
      <c r="B93" s="109" t="s">
        <v>554</v>
      </c>
      <c r="C93" s="82">
        <f>SUM(C94,C98)</f>
        <v>-2538</v>
      </c>
    </row>
    <row r="94" spans="1:3" ht="14.25">
      <c r="A94" s="93" t="s">
        <v>281</v>
      </c>
      <c r="B94" s="109" t="s">
        <v>128</v>
      </c>
      <c r="C94" s="82">
        <f>SUM(C95:C97)</f>
        <v>-2463</v>
      </c>
    </row>
    <row r="95" spans="1:3" ht="30">
      <c r="A95" s="93"/>
      <c r="B95" s="100" t="s">
        <v>555</v>
      </c>
      <c r="C95" s="81">
        <v>-1000</v>
      </c>
    </row>
    <row r="96" spans="1:3" ht="45">
      <c r="A96" s="93"/>
      <c r="B96" s="100" t="s">
        <v>635</v>
      </c>
      <c r="C96" s="81">
        <f>-500-500</f>
        <v>-1000</v>
      </c>
    </row>
    <row r="97" spans="1:3" ht="15">
      <c r="A97" s="93"/>
      <c r="B97" s="100" t="s">
        <v>556</v>
      </c>
      <c r="C97" s="81">
        <v>-463</v>
      </c>
    </row>
    <row r="98" spans="1:3" ht="14.25">
      <c r="A98" s="93" t="s">
        <v>282</v>
      </c>
      <c r="B98" s="109" t="s">
        <v>557</v>
      </c>
      <c r="C98" s="82">
        <f>SUM(C99)</f>
        <v>-75</v>
      </c>
    </row>
    <row r="99" spans="1:3" ht="30">
      <c r="A99" s="93"/>
      <c r="B99" s="100" t="s">
        <v>558</v>
      </c>
      <c r="C99" s="81">
        <v>-75</v>
      </c>
    </row>
    <row r="100" spans="1:3" ht="28.5">
      <c r="A100" s="93" t="s">
        <v>192</v>
      </c>
      <c r="B100" s="103" t="s">
        <v>559</v>
      </c>
      <c r="C100" s="82">
        <f>SUM(C101)</f>
        <v>-3000</v>
      </c>
    </row>
    <row r="101" spans="1:3" ht="14.25">
      <c r="A101" s="93" t="s">
        <v>288</v>
      </c>
      <c r="B101" s="41" t="s">
        <v>560</v>
      </c>
      <c r="C101" s="81">
        <f>SUM(C102)</f>
        <v>-3000</v>
      </c>
    </row>
    <row r="102" spans="1:3" ht="15">
      <c r="A102" s="93" t="s">
        <v>289</v>
      </c>
      <c r="B102" s="104" t="s">
        <v>627</v>
      </c>
      <c r="C102" s="81">
        <v>-3000</v>
      </c>
    </row>
    <row r="103" spans="1:3" ht="24" customHeight="1">
      <c r="A103" s="93" t="s">
        <v>291</v>
      </c>
      <c r="B103" s="108" t="s">
        <v>133</v>
      </c>
      <c r="C103" s="82">
        <f>SUM(C104,C110,C115,C132,C136)</f>
        <v>-33528</v>
      </c>
    </row>
    <row r="104" spans="1:3" ht="15">
      <c r="A104" s="93" t="s">
        <v>295</v>
      </c>
      <c r="B104" s="110" t="s">
        <v>561</v>
      </c>
      <c r="C104" s="96">
        <f>SUM(C105:C109)</f>
        <v>-1300</v>
      </c>
    </row>
    <row r="105" spans="1:3" ht="15">
      <c r="A105" s="93"/>
      <c r="B105" s="100" t="s">
        <v>562</v>
      </c>
      <c r="C105" s="66">
        <v>-300</v>
      </c>
    </row>
    <row r="106" spans="1:3" ht="15">
      <c r="A106" s="93"/>
      <c r="B106" s="105" t="s">
        <v>523</v>
      </c>
      <c r="C106" s="66">
        <v>-50</v>
      </c>
    </row>
    <row r="107" spans="1:3" ht="15">
      <c r="A107" s="93"/>
      <c r="B107" s="100" t="s">
        <v>563</v>
      </c>
      <c r="C107" s="66">
        <v>-100</v>
      </c>
    </row>
    <row r="108" spans="1:3" ht="15">
      <c r="A108" s="93"/>
      <c r="B108" s="100" t="s">
        <v>564</v>
      </c>
      <c r="C108" s="66">
        <v>-800</v>
      </c>
    </row>
    <row r="109" spans="1:3" ht="15">
      <c r="A109" s="93"/>
      <c r="B109" s="100" t="s">
        <v>565</v>
      </c>
      <c r="C109" s="66">
        <v>-50</v>
      </c>
    </row>
    <row r="110" spans="1:3" ht="15">
      <c r="A110" s="93" t="s">
        <v>424</v>
      </c>
      <c r="B110" s="101" t="s">
        <v>501</v>
      </c>
      <c r="C110" s="82">
        <f>SUM(C111)</f>
        <v>-4100</v>
      </c>
    </row>
    <row r="111" spans="1:3" ht="15">
      <c r="A111" s="93" t="s">
        <v>425</v>
      </c>
      <c r="B111" s="101" t="s">
        <v>566</v>
      </c>
      <c r="C111" s="82">
        <f>SUM(C112,C113,C114)</f>
        <v>-4100</v>
      </c>
    </row>
    <row r="112" spans="1:4" ht="15">
      <c r="A112" s="93"/>
      <c r="B112" s="105" t="s">
        <v>567</v>
      </c>
      <c r="C112" s="66">
        <v>-1400</v>
      </c>
      <c r="D112" t="s">
        <v>632</v>
      </c>
    </row>
    <row r="113" spans="1:3" ht="30">
      <c r="A113" s="93"/>
      <c r="B113" s="100" t="s">
        <v>568</v>
      </c>
      <c r="C113" s="66">
        <v>-1400</v>
      </c>
    </row>
    <row r="114" spans="1:3" ht="15">
      <c r="A114" s="93"/>
      <c r="B114" s="100" t="s">
        <v>569</v>
      </c>
      <c r="C114" s="66">
        <v>-1300</v>
      </c>
    </row>
    <row r="115" spans="1:3" ht="15">
      <c r="A115" s="93" t="s">
        <v>426</v>
      </c>
      <c r="B115" s="110" t="s">
        <v>570</v>
      </c>
      <c r="C115" s="82">
        <f>SUM(C116,C122,C124,C126,C128,C130)</f>
        <v>-23328</v>
      </c>
    </row>
    <row r="116" spans="1:3" ht="15">
      <c r="A116" s="93" t="s">
        <v>427</v>
      </c>
      <c r="B116" s="110" t="s">
        <v>525</v>
      </c>
      <c r="C116" s="82">
        <f>SUM(C117:C121)</f>
        <v>172</v>
      </c>
    </row>
    <row r="117" spans="1:3" ht="15">
      <c r="A117" s="93"/>
      <c r="B117" s="100" t="s">
        <v>600</v>
      </c>
      <c r="C117" s="81">
        <v>-100</v>
      </c>
    </row>
    <row r="118" spans="1:3" ht="15">
      <c r="A118" s="93"/>
      <c r="B118" s="100" t="s">
        <v>571</v>
      </c>
      <c r="C118" s="81">
        <v>-10</v>
      </c>
    </row>
    <row r="119" spans="1:3" ht="15">
      <c r="A119" s="93"/>
      <c r="B119" s="100" t="s">
        <v>572</v>
      </c>
      <c r="C119" s="81">
        <v>-30</v>
      </c>
    </row>
    <row r="120" spans="1:3" ht="15">
      <c r="A120" s="93"/>
      <c r="B120" s="100" t="s">
        <v>573</v>
      </c>
      <c r="C120" s="81">
        <v>-50</v>
      </c>
    </row>
    <row r="121" spans="1:3" ht="15">
      <c r="A121" s="93"/>
      <c r="B121" s="100" t="s">
        <v>574</v>
      </c>
      <c r="C121" s="81">
        <f>362+250-250</f>
        <v>362</v>
      </c>
    </row>
    <row r="122" spans="1:3" ht="15">
      <c r="A122" s="93" t="s">
        <v>428</v>
      </c>
      <c r="B122" s="100" t="s">
        <v>638</v>
      </c>
      <c r="C122" s="96">
        <f>SUM(C123)</f>
        <v>-20000</v>
      </c>
    </row>
    <row r="123" spans="1:3" ht="15">
      <c r="A123" s="93"/>
      <c r="B123" s="100" t="s">
        <v>639</v>
      </c>
      <c r="C123" s="81">
        <v>-20000</v>
      </c>
    </row>
    <row r="124" spans="1:3" ht="15">
      <c r="A124" s="93" t="s">
        <v>429</v>
      </c>
      <c r="B124" s="101" t="s">
        <v>575</v>
      </c>
      <c r="C124" s="82">
        <f>SUM(C125)</f>
        <v>-500</v>
      </c>
    </row>
    <row r="125" spans="1:3" ht="30">
      <c r="A125" s="93"/>
      <c r="B125" s="100" t="s">
        <v>636</v>
      </c>
      <c r="C125" s="81">
        <v>-500</v>
      </c>
    </row>
    <row r="126" spans="1:3" ht="15">
      <c r="A126" s="93" t="s">
        <v>430</v>
      </c>
      <c r="B126" s="101" t="s">
        <v>576</v>
      </c>
      <c r="C126" s="82">
        <f>SUM(C127)</f>
        <v>-50</v>
      </c>
    </row>
    <row r="127" spans="1:3" ht="15">
      <c r="A127" s="93"/>
      <c r="B127" s="102" t="s">
        <v>577</v>
      </c>
      <c r="C127" s="81">
        <v>-50</v>
      </c>
    </row>
    <row r="128" spans="1:3" ht="15">
      <c r="A128" s="93" t="s">
        <v>489</v>
      </c>
      <c r="B128" s="110" t="s">
        <v>578</v>
      </c>
      <c r="C128" s="82">
        <f>SUM(C129)</f>
        <v>-2900</v>
      </c>
    </row>
    <row r="129" spans="1:3" ht="15">
      <c r="A129" s="93"/>
      <c r="B129" s="24" t="s">
        <v>579</v>
      </c>
      <c r="C129" s="81">
        <v>-2900</v>
      </c>
    </row>
    <row r="130" spans="1:3" ht="15">
      <c r="A130" s="93" t="s">
        <v>490</v>
      </c>
      <c r="B130" s="107" t="s">
        <v>580</v>
      </c>
      <c r="C130" s="82">
        <f>SUM(C131)</f>
        <v>-50</v>
      </c>
    </row>
    <row r="131" spans="1:3" ht="15">
      <c r="A131" s="93"/>
      <c r="B131" s="102" t="s">
        <v>581</v>
      </c>
      <c r="C131" s="81">
        <v>-50</v>
      </c>
    </row>
    <row r="132" spans="1:3" ht="14.25">
      <c r="A132" s="93" t="s">
        <v>431</v>
      </c>
      <c r="B132" s="41" t="s">
        <v>13</v>
      </c>
      <c r="C132" s="96">
        <f>SUM(C133)</f>
        <v>-2100</v>
      </c>
    </row>
    <row r="133" spans="1:3" ht="15">
      <c r="A133" s="93" t="s">
        <v>432</v>
      </c>
      <c r="B133" s="104" t="s">
        <v>509</v>
      </c>
      <c r="C133" s="96">
        <f>SUM(C134:C135)</f>
        <v>-2100</v>
      </c>
    </row>
    <row r="134" spans="1:3" ht="15">
      <c r="A134" s="93"/>
      <c r="B134" s="24" t="s">
        <v>582</v>
      </c>
      <c r="C134" s="81">
        <v>-1500</v>
      </c>
    </row>
    <row r="135" spans="1:3" ht="15">
      <c r="A135" s="93"/>
      <c r="B135" s="24" t="s">
        <v>583</v>
      </c>
      <c r="C135" s="66">
        <v>-600</v>
      </c>
    </row>
    <row r="136" spans="1:3" ht="14.25">
      <c r="A136" s="93" t="s">
        <v>472</v>
      </c>
      <c r="B136" s="103" t="s">
        <v>14</v>
      </c>
      <c r="C136" s="96">
        <f>SUM(C137,C139)</f>
        <v>-2700</v>
      </c>
    </row>
    <row r="137" spans="1:3" ht="15">
      <c r="A137" s="92" t="s">
        <v>473</v>
      </c>
      <c r="B137" s="107" t="s">
        <v>584</v>
      </c>
      <c r="C137" s="96">
        <f>SUM(C138)</f>
        <v>-1000</v>
      </c>
    </row>
    <row r="138" spans="1:3" ht="30">
      <c r="A138" s="92"/>
      <c r="B138" s="24" t="s">
        <v>585</v>
      </c>
      <c r="C138" s="81">
        <v>-1000</v>
      </c>
    </row>
    <row r="139" spans="1:3" ht="30">
      <c r="A139" s="92" t="s">
        <v>474</v>
      </c>
      <c r="B139" s="104" t="s">
        <v>586</v>
      </c>
      <c r="C139" s="82">
        <f>SUM(C140,C141,C142)</f>
        <v>-1700</v>
      </c>
    </row>
    <row r="140" spans="1:3" ht="30">
      <c r="A140" s="92"/>
      <c r="B140" s="24" t="s">
        <v>587</v>
      </c>
      <c r="C140" s="81">
        <v>-200</v>
      </c>
    </row>
    <row r="141" spans="1:3" ht="15">
      <c r="A141" s="92"/>
      <c r="B141" s="24" t="s">
        <v>588</v>
      </c>
      <c r="C141" s="81">
        <v>-250</v>
      </c>
    </row>
    <row r="142" spans="1:3" ht="15">
      <c r="A142" s="92"/>
      <c r="B142" s="24" t="s">
        <v>589</v>
      </c>
      <c r="C142" s="81">
        <v>-1250</v>
      </c>
    </row>
    <row r="143" spans="1:3" ht="24" customHeight="1">
      <c r="A143" s="93"/>
      <c r="B143" s="103" t="s">
        <v>590</v>
      </c>
      <c r="C143" s="82">
        <f>SUM(C144,C147,C156)</f>
        <v>-5009.9</v>
      </c>
    </row>
    <row r="144" spans="1:3" ht="14.25">
      <c r="A144" s="93"/>
      <c r="B144" s="103" t="s">
        <v>560</v>
      </c>
      <c r="C144" s="82">
        <f>SUM(C145)</f>
        <v>-200</v>
      </c>
    </row>
    <row r="145" spans="1:3" ht="15">
      <c r="A145" s="93" t="s">
        <v>318</v>
      </c>
      <c r="B145" s="104" t="s">
        <v>591</v>
      </c>
      <c r="C145" s="82">
        <f>SUM(C146)</f>
        <v>-200</v>
      </c>
    </row>
    <row r="146" spans="1:3" ht="30">
      <c r="A146" s="93"/>
      <c r="B146" s="24" t="s">
        <v>592</v>
      </c>
      <c r="C146" s="81">
        <v>-200</v>
      </c>
    </row>
    <row r="147" spans="1:3" ht="15">
      <c r="A147" s="93"/>
      <c r="B147" s="104" t="s">
        <v>502</v>
      </c>
      <c r="C147" s="82">
        <f>SUM(C148,C151,C154)</f>
        <v>-4740</v>
      </c>
    </row>
    <row r="148" spans="1:3" ht="14.25">
      <c r="A148" s="93"/>
      <c r="B148" s="41" t="s">
        <v>525</v>
      </c>
      <c r="C148" s="82">
        <f>SUM(C149:C150)</f>
        <v>-4500</v>
      </c>
    </row>
    <row r="149" spans="1:3" ht="30">
      <c r="A149" s="93" t="s">
        <v>346</v>
      </c>
      <c r="B149" s="24" t="s">
        <v>593</v>
      </c>
      <c r="C149" s="81">
        <v>-2500</v>
      </c>
    </row>
    <row r="150" spans="1:3" ht="15">
      <c r="A150" s="93" t="s">
        <v>350</v>
      </c>
      <c r="B150" s="24" t="s">
        <v>594</v>
      </c>
      <c r="C150" s="81">
        <v>-2000</v>
      </c>
    </row>
    <row r="151" spans="1:3" ht="14.25">
      <c r="A151" s="93"/>
      <c r="B151" s="41" t="s">
        <v>508</v>
      </c>
      <c r="C151" s="96">
        <f>SUM(C152:C153)</f>
        <v>-220</v>
      </c>
    </row>
    <row r="152" spans="1:3" ht="30">
      <c r="A152" s="93" t="s">
        <v>337</v>
      </c>
      <c r="B152" s="24" t="s">
        <v>595</v>
      </c>
      <c r="C152" s="81">
        <v>-200</v>
      </c>
    </row>
    <row r="153" spans="1:3" ht="30">
      <c r="A153" s="93" t="s">
        <v>340</v>
      </c>
      <c r="B153" s="24" t="s">
        <v>596</v>
      </c>
      <c r="C153" s="81">
        <v>-20</v>
      </c>
    </row>
    <row r="154" spans="1:3" ht="14.25">
      <c r="A154" s="93"/>
      <c r="B154" s="41" t="s">
        <v>597</v>
      </c>
      <c r="C154" s="82">
        <f>SUM(C155)</f>
        <v>-20</v>
      </c>
    </row>
    <row r="155" spans="1:3" ht="30.75" customHeight="1">
      <c r="A155" s="93" t="s">
        <v>646</v>
      </c>
      <c r="B155" s="102" t="s">
        <v>634</v>
      </c>
      <c r="C155" s="81">
        <v>-20</v>
      </c>
    </row>
    <row r="156" spans="1:3" ht="14.25">
      <c r="A156" s="93"/>
      <c r="B156" s="41" t="s">
        <v>13</v>
      </c>
      <c r="C156" s="82">
        <f>SUM(C157)</f>
        <v>-69.9</v>
      </c>
    </row>
    <row r="157" spans="1:3" ht="15">
      <c r="A157" s="93"/>
      <c r="B157" s="104" t="s">
        <v>598</v>
      </c>
      <c r="C157" s="82">
        <f>SUM(C158)</f>
        <v>-69.9</v>
      </c>
    </row>
    <row r="158" spans="1:3" ht="31.5" customHeight="1">
      <c r="A158" s="94" t="s">
        <v>650</v>
      </c>
      <c r="B158" s="106" t="s">
        <v>649</v>
      </c>
      <c r="C158" s="97">
        <v>-69.9</v>
      </c>
    </row>
    <row r="159" spans="1:3" ht="12.75">
      <c r="A159" s="57"/>
      <c r="B159" s="58"/>
      <c r="C159" s="59"/>
    </row>
  </sheetData>
  <mergeCells count="2">
    <mergeCell ref="B1:C1"/>
    <mergeCell ref="A12:D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04.2009. a
määruse nr ... juurde</oddHeader>
    <oddFooter>&amp;C&amp;P+25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2009-03-31T07:53:54Z</cp:lastPrinted>
  <dcterms:created xsi:type="dcterms:W3CDTF">1996-10-14T23:33:28Z</dcterms:created>
  <dcterms:modified xsi:type="dcterms:W3CDTF">2009-03-31T07:54:19Z</dcterms:modified>
  <cp:category/>
  <cp:version/>
  <cp:contentType/>
  <cp:contentStatus/>
</cp:coreProperties>
</file>