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0" windowWidth="15135" windowHeight="9300" activeTab="4"/>
  </bookViews>
  <sheets>
    <sheet name="Lisa 1" sheetId="1" r:id="rId1"/>
    <sheet name="Lisa 2" sheetId="2" r:id="rId2"/>
    <sheet name="Lisa3" sheetId="3" r:id="rId3"/>
    <sheet name="Lisa 4" sheetId="4" r:id="rId4"/>
    <sheet name="Lisa5" sheetId="5" r:id="rId5"/>
  </sheets>
  <definedNames/>
  <calcPr fullCalcOnLoad="1"/>
</workbook>
</file>

<file path=xl/sharedStrings.xml><?xml version="1.0" encoding="utf-8"?>
<sst xmlns="http://schemas.openxmlformats.org/spreadsheetml/2006/main" count="457" uniqueCount="252">
  <si>
    <t>T U L U B A A S</t>
  </si>
  <si>
    <t>finantseerimis-
eelarve</t>
  </si>
  <si>
    <t>kokku</t>
  </si>
  <si>
    <t xml:space="preserve">TULUD </t>
  </si>
  <si>
    <t>1.1</t>
  </si>
  <si>
    <t>Maksud</t>
  </si>
  <si>
    <t xml:space="preserve">   Parkimistasu</t>
  </si>
  <si>
    <t>1.2</t>
  </si>
  <si>
    <t>1.2.1</t>
  </si>
  <si>
    <t>1.2.2</t>
  </si>
  <si>
    <t>Toetused</t>
  </si>
  <si>
    <t xml:space="preserve">   Toetused põhivara soetuseks </t>
  </si>
  <si>
    <t xml:space="preserve">   Mittesihtotstarbelised toetused</t>
  </si>
  <si>
    <t>2</t>
  </si>
  <si>
    <t>FINANTSEERIMISTEHINGUD</t>
  </si>
  <si>
    <t>2.1</t>
  </si>
  <si>
    <t xml:space="preserve">   Kulude katteks suunatud jääk</t>
  </si>
  <si>
    <t>2.3</t>
  </si>
  <si>
    <t xml:space="preserve">LINNA TULUBAAS  </t>
  </si>
  <si>
    <t>Tartu linna 2007. a eelarve muutmine</t>
  </si>
  <si>
    <t>1.1.1</t>
  </si>
  <si>
    <t>KASUTAJATE JA TEGEVUSALADE lõikes</t>
  </si>
  <si>
    <t>tuh kr</t>
  </si>
  <si>
    <t>jrk
nr</t>
  </si>
  <si>
    <t>klassif</t>
  </si>
  <si>
    <t>TULUD, KULUD</t>
  </si>
  <si>
    <t>TULUBAAS KOKKU</t>
  </si>
  <si>
    <t>KULUD KOKKU</t>
  </si>
  <si>
    <t xml:space="preserve">   sh: tegevuskulud</t>
  </si>
  <si>
    <t>3.1</t>
  </si>
  <si>
    <t>Tulud</t>
  </si>
  <si>
    <t>Kulud</t>
  </si>
  <si>
    <t>3.1.1</t>
  </si>
  <si>
    <t>3.1.1.1</t>
  </si>
  <si>
    <t>Finantseerimiseelarve</t>
  </si>
  <si>
    <t>tegevuskulud</t>
  </si>
  <si>
    <t>3.2</t>
  </si>
  <si>
    <t xml:space="preserve">         investeeringud</t>
  </si>
  <si>
    <t>3.2.1.1</t>
  </si>
  <si>
    <t>investeeringud</t>
  </si>
  <si>
    <t>3.2.1.2</t>
  </si>
  <si>
    <t>Majandus</t>
  </si>
  <si>
    <t>Vaba aeg ja kultuur</t>
  </si>
  <si>
    <t>Haridus</t>
  </si>
  <si>
    <t>09110</t>
  </si>
  <si>
    <t>Lasteaiad</t>
  </si>
  <si>
    <t>09220</t>
  </si>
  <si>
    <t>Gümnaasiumid</t>
  </si>
  <si>
    <t>Sotsiaalne kaitse</t>
  </si>
  <si>
    <t>3.3</t>
  </si>
  <si>
    <t>3.3.1</t>
  </si>
  <si>
    <t>3.3.1.1</t>
  </si>
  <si>
    <t>3.3.2</t>
  </si>
  <si>
    <t>3.3.2.1</t>
  </si>
  <si>
    <t>3.3.3</t>
  </si>
  <si>
    <t>3.3.3.1</t>
  </si>
  <si>
    <t>3.4</t>
  </si>
  <si>
    <t>3.4.1</t>
  </si>
  <si>
    <t>3.4.1.1</t>
  </si>
  <si>
    <t>3.5</t>
  </si>
  <si>
    <t>3.5.1</t>
  </si>
  <si>
    <t>3.5.1.1</t>
  </si>
  <si>
    <t>08208</t>
  </si>
  <si>
    <t>3.6</t>
  </si>
  <si>
    <t>HARIDUSOSAKOND</t>
  </si>
  <si>
    <t>08105</t>
  </si>
  <si>
    <t>sh: mittesihtostarbelised toetused</t>
  </si>
  <si>
    <t>09212</t>
  </si>
  <si>
    <t>Põhikoolid</t>
  </si>
  <si>
    <t>09221</t>
  </si>
  <si>
    <t>Täiskasvanute gümnaasium</t>
  </si>
  <si>
    <t>09500</t>
  </si>
  <si>
    <t>Maarja Kool</t>
  </si>
  <si>
    <t>09800</t>
  </si>
  <si>
    <t>Muu haridus</t>
  </si>
  <si>
    <t>Elamu- ja kommunaalmajandus</t>
  </si>
  <si>
    <t>KULTUURIOSAKOND</t>
  </si>
  <si>
    <t>Laste muusika- ja kunstikoolid</t>
  </si>
  <si>
    <t>08106</t>
  </si>
  <si>
    <t>Laste huvialamajad ja -keskused</t>
  </si>
  <si>
    <t>08201</t>
  </si>
  <si>
    <t>Raamatukogud</t>
  </si>
  <si>
    <t>08202</t>
  </si>
  <si>
    <t>Tiigi Seltsimaja</t>
  </si>
  <si>
    <t>08203</t>
  </si>
  <si>
    <t>Muuseumid</t>
  </si>
  <si>
    <t>Kultuuriüritused</t>
  </si>
  <si>
    <t>LINNAMAJANDUSE OSAKOND</t>
  </si>
  <si>
    <t>04510</t>
  </si>
  <si>
    <t>Linna teede ja tänavate korrashoid</t>
  </si>
  <si>
    <t>sh toetus põhivara soetuseks</t>
  </si>
  <si>
    <t>04511</t>
  </si>
  <si>
    <t>Liikluskorraldus</t>
  </si>
  <si>
    <t>04512</t>
  </si>
  <si>
    <t>Transpordikorraldus</t>
  </si>
  <si>
    <t>Keskkonnakaitse</t>
  </si>
  <si>
    <t>05100</t>
  </si>
  <si>
    <t>Jäätmekäitlus</t>
  </si>
  <si>
    <t>05400</t>
  </si>
  <si>
    <t>Haljastus</t>
  </si>
  <si>
    <t>06602</t>
  </si>
  <si>
    <t>Kalmistud</t>
  </si>
  <si>
    <t>LINNAVARADE OSAKOND</t>
  </si>
  <si>
    <t>06100</t>
  </si>
  <si>
    <t>Elamumajanduse arendamine</t>
  </si>
  <si>
    <t>SOTSIAALABI OSAKOND</t>
  </si>
  <si>
    <t>Muu puuetega isikute sotsiaalne kaitse</t>
  </si>
  <si>
    <t>Koduteenused (Päevakeskus Kalda ja kodu-
teenused)</t>
  </si>
  <si>
    <t>Muu eakate sotsiaalne kaitse</t>
  </si>
  <si>
    <t>Muu perede ja laste sotsiaalne 
kaitse</t>
  </si>
  <si>
    <t>Muu riskirühmade sotsiaalne  kaitse</t>
  </si>
  <si>
    <t xml:space="preserve">   sh: investeeringud</t>
  </si>
  <si>
    <t>08300</t>
  </si>
  <si>
    <t>3.1.1.2</t>
  </si>
  <si>
    <t>3.1.1.3</t>
  </si>
  <si>
    <t>3.1.1.4</t>
  </si>
  <si>
    <t>3.1.1.5</t>
  </si>
  <si>
    <t>3.1.1.6</t>
  </si>
  <si>
    <t>3.2.1.</t>
  </si>
  <si>
    <t>3.2.1.3</t>
  </si>
  <si>
    <t>3.2.1.4</t>
  </si>
  <si>
    <t>3.2.1.5</t>
  </si>
  <si>
    <t>3.2.1.6</t>
  </si>
  <si>
    <t>3.3.1.2</t>
  </si>
  <si>
    <t>3.3.1.3</t>
  </si>
  <si>
    <t>3.3.2.2</t>
  </si>
  <si>
    <t>3.4.2</t>
  </si>
  <si>
    <t>3.4.2.1</t>
  </si>
  <si>
    <t xml:space="preserve">      sh: investeeringud</t>
  </si>
  <si>
    <t>3.5.1.2</t>
  </si>
  <si>
    <t>3.5.1.3</t>
  </si>
  <si>
    <t>Päevakeskused (Päevakeskus Tähtvere)</t>
  </si>
  <si>
    <t>3.5.1.4</t>
  </si>
  <si>
    <t>Hooldekodu</t>
  </si>
  <si>
    <t>3.5.1.5</t>
  </si>
  <si>
    <t>3.5.1.6</t>
  </si>
  <si>
    <t>Muud laste hoolekande asutused (Turvakodu)</t>
  </si>
  <si>
    <t>3.5.1.7</t>
  </si>
  <si>
    <t>Muude riskirühmade hoolekande
asutused (Varjupaik)</t>
  </si>
  <si>
    <t>3.5.1.8</t>
  </si>
  <si>
    <t>3.5.1.9</t>
  </si>
  <si>
    <t>EESTI RAHVA MUUSEUM</t>
  </si>
  <si>
    <t xml:space="preserve">        investeeringud </t>
  </si>
  <si>
    <t>Tartu linna 2007. A</t>
  </si>
  <si>
    <t>TULUD</t>
  </si>
  <si>
    <t>TEGEVUSKULUD</t>
  </si>
  <si>
    <t>INVESTEERINGUD</t>
  </si>
  <si>
    <t>TEGEVUSTULEM</t>
  </si>
  <si>
    <t>Kulude katteks suunatud jääk</t>
  </si>
  <si>
    <t>EELARVE KOGUMAHT</t>
  </si>
  <si>
    <t>TEGEVUS- JA INVESTEERIMISKULUD  VALDKONDADE  lõikes</t>
  </si>
  <si>
    <t>K U L U D KOKKU</t>
  </si>
  <si>
    <t>2.2</t>
  </si>
  <si>
    <t xml:space="preserve">   sh: linnamajanduse osakond</t>
  </si>
  <si>
    <t xml:space="preserve">         linnamajanduse osakond</t>
  </si>
  <si>
    <t>2.4</t>
  </si>
  <si>
    <t>2.5</t>
  </si>
  <si>
    <t xml:space="preserve">   sh: haridusosakond</t>
  </si>
  <si>
    <t xml:space="preserve">        linnavarade osakond</t>
  </si>
  <si>
    <t>2.6</t>
  </si>
  <si>
    <t xml:space="preserve">   sh: kultuuriosakond</t>
  </si>
  <si>
    <t xml:space="preserve">        Eesti Rahva Muuseum</t>
  </si>
  <si>
    <t xml:space="preserve">    sh: sotsiaalabi osakond</t>
  </si>
  <si>
    <t>Kululiik</t>
  </si>
  <si>
    <t>Finantseerimisallikad</t>
  </si>
  <si>
    <t>Kokku 
2007</t>
  </si>
  <si>
    <t>linn</t>
  </si>
  <si>
    <t>riik</t>
  </si>
  <si>
    <t xml:space="preserve"> INVESTEERINGUD</t>
  </si>
  <si>
    <t>Elamu-ja kommunaalmajandus</t>
  </si>
  <si>
    <t xml:space="preserve">Investeeringud kasutajate, objektide ja finantseerimisallikate lõikes </t>
  </si>
  <si>
    <t>Lisa 4 
jrk nr</t>
  </si>
  <si>
    <t>VABA AEG JA KULTUUR</t>
  </si>
  <si>
    <t>Haridusosakond</t>
  </si>
  <si>
    <t>HARIDUS</t>
  </si>
  <si>
    <t xml:space="preserve">   Lasteaiad</t>
  </si>
  <si>
    <t xml:space="preserve">Ida tn lasteaia ehitus </t>
  </si>
  <si>
    <t xml:space="preserve">   Põhikoolid</t>
  </si>
  <si>
    <t>Kesklinna Kooli (Kroonuaia 7) juurdeehitus</t>
  </si>
  <si>
    <t xml:space="preserve">   Gümnaasiumid</t>
  </si>
  <si>
    <t>Kultuuriosakond</t>
  </si>
  <si>
    <t xml:space="preserve">   Huvikoolid</t>
  </si>
  <si>
    <t xml:space="preserve"> II Muusikakool (Kaunase pst 23)</t>
  </si>
  <si>
    <t xml:space="preserve">   akende vahetus</t>
  </si>
  <si>
    <t xml:space="preserve">   Muuseumid</t>
  </si>
  <si>
    <t>Linnamajanduse osakond</t>
  </si>
  <si>
    <t>MAJANDUS</t>
  </si>
  <si>
    <t xml:space="preserve">   Tänavad, sillad</t>
  </si>
  <si>
    <t>Kruusakattega tänavate asfalteerimine</t>
  </si>
  <si>
    <t>Tänavate rekonstrueerimine ja ehitus</t>
  </si>
  <si>
    <t>Ülekatted</t>
  </si>
  <si>
    <t>Sildade ehitus, rekonstrueerimine</t>
  </si>
  <si>
    <t>Sõpruse silla autopiirete vahetus</t>
  </si>
  <si>
    <t>Kõnni-ja jalgrattateed</t>
  </si>
  <si>
    <t>Projekteerimine</t>
  </si>
  <si>
    <t>Näituse tn  raudtee ülesõit</t>
  </si>
  <si>
    <t>Vene-Ujula-Narva mnt ristmik</t>
  </si>
  <si>
    <t xml:space="preserve">   Transpordikorraldus</t>
  </si>
  <si>
    <t>KESKKONNAKAITSE</t>
  </si>
  <si>
    <t xml:space="preserve">   Jäätmekäitlus</t>
  </si>
  <si>
    <t xml:space="preserve">   Haljastus</t>
  </si>
  <si>
    <t>Toomemäe pargi rekonstrueerimine</t>
  </si>
  <si>
    <t xml:space="preserve">ELAMU JA KOMMUNAALMAJANDUS </t>
  </si>
  <si>
    <t>Linnavarade osakond</t>
  </si>
  <si>
    <t xml:space="preserve">   Elamumajanduse arendamine</t>
  </si>
  <si>
    <t>Korterite soetamine elanike ümberpaigutamiseks</t>
  </si>
  <si>
    <t>Tamme staadioni renoveerimine</t>
  </si>
  <si>
    <t xml:space="preserve">   Puhkepargid</t>
  </si>
  <si>
    <t xml:space="preserve"> Laulupeomuuseumi (Jaama 14) ehitus</t>
  </si>
  <si>
    <t xml:space="preserve">Väljapoole LV struktuuri </t>
  </si>
  <si>
    <t xml:space="preserve">SA Tähtvere Puhkepark </t>
  </si>
  <si>
    <t xml:space="preserve">   spordipargi hooldustehnika soetus</t>
  </si>
  <si>
    <t xml:space="preserve">   Muinsuskaitse</t>
  </si>
  <si>
    <t>SA Tartu Pauluse Kirik projekteerimistööd</t>
  </si>
  <si>
    <t>INVESTEERINGUD KOKKU</t>
  </si>
  <si>
    <t>Kivilinna Gümnaasiumi (Kaunase pst 71) sisustus</t>
  </si>
  <si>
    <t xml:space="preserve">    Muu haridus</t>
  </si>
  <si>
    <t xml:space="preserve">    Erivajadustega laste koolid</t>
  </si>
  <si>
    <t xml:space="preserve">   hoone küttesüsteemi renoveerimine</t>
  </si>
  <si>
    <t>TÜ raamatukogu esine plats</t>
  </si>
  <si>
    <t>Hipodroomi t piirkonna arendus</t>
  </si>
  <si>
    <t>Liiva-Ujula-Ranna tee</t>
  </si>
  <si>
    <t>Vaba</t>
  </si>
  <si>
    <t>Ujula (Sauna-Liiva)</t>
  </si>
  <si>
    <t>Riia (Ülikooli-Akadeemia üks pool)</t>
  </si>
  <si>
    <t>Keskkonnajaama (Jaama 72) vee- ja kanalisatsiooni liitumistasu</t>
  </si>
  <si>
    <t>Eesti Rahva Muuseumi trepi ehitus vastavalt Raadi pargi renoveerimise projektile</t>
  </si>
  <si>
    <r>
      <t xml:space="preserve">   </t>
    </r>
    <r>
      <rPr>
        <b/>
        <i/>
        <sz val="11"/>
        <rFont val="Times New Roman"/>
        <family val="1"/>
      </rPr>
      <t>Spordibaasid</t>
    </r>
  </si>
  <si>
    <t>Tartu linna 2007. a eelarve muutmise investeeringud
valdkondade ja finantseerimisallikate lõikes</t>
  </si>
  <si>
    <t>ELAMU- JA KOMMUNAALMAJANDUS</t>
  </si>
  <si>
    <t xml:space="preserve">    Tänavavalgustus</t>
  </si>
  <si>
    <t>Õhuliinide rekonstrueerimine koos ASiga Eesti Energia</t>
  </si>
  <si>
    <t>Lasteaed Ristikhein (Ropka tee 25) avariilise ühenduskoridori renoveerimine</t>
  </si>
  <si>
    <t>06400</t>
  </si>
  <si>
    <t>Tänavavalgustus</t>
  </si>
  <si>
    <t>3.3.3.2</t>
  </si>
  <si>
    <t>Kroonuaia 9 varjuservituudi seadmisest tuleneva kahju hüvitamine</t>
  </si>
  <si>
    <t>Forseliuse Gümnaasium (Tähe 103) renoveerimine</t>
  </si>
  <si>
    <t>Maarja kooli kaldtee ehitus  ja siseõue asfalteerimine</t>
  </si>
  <si>
    <t>Ringtee (Võru-Tähe)</t>
  </si>
  <si>
    <t xml:space="preserve">   peamaja renoveerimine</t>
  </si>
  <si>
    <t xml:space="preserve">   laste- ja noortepargi projekt, ehitus, 
   atraktsioonid</t>
  </si>
  <si>
    <t>Jäätmejaama (Turu 49) rajamise omafinantseering</t>
  </si>
  <si>
    <t>Korteriühistute juurde jäätmejaamade rajamise toetamine</t>
  </si>
  <si>
    <t xml:space="preserve">Puhkepaviljonid busside lõpp-peatustes </t>
  </si>
  <si>
    <t>3.1.</t>
  </si>
  <si>
    <t>3.2.</t>
  </si>
  <si>
    <t>3.3.</t>
  </si>
  <si>
    <t>3.6.1</t>
  </si>
  <si>
    <t>3.6.1.1</t>
  </si>
  <si>
    <t>KOONDEELARVE MUUTMINE</t>
  </si>
  <si>
    <t>Tartu linna 2007. a eelarve muutmise tulude ja kulude jaotus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</si>
</sst>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9"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b/>
      <sz val="11.5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3" fontId="4" fillId="0" borderId="2" xfId="0" applyNumberFormat="1" applyFont="1" applyBorder="1" applyAlignment="1">
      <alignment wrapText="1"/>
    </xf>
    <xf numFmtId="173" fontId="4" fillId="0" borderId="2" xfId="0" applyNumberFormat="1" applyFont="1" applyBorder="1" applyAlignment="1">
      <alignment/>
    </xf>
    <xf numFmtId="16" fontId="2" fillId="0" borderId="3" xfId="0" applyNumberFormat="1" applyFont="1" applyBorder="1" applyAlignment="1" quotePrefix="1">
      <alignment/>
    </xf>
    <xf numFmtId="0" fontId="3" fillId="0" borderId="3" xfId="0" applyFont="1" applyBorder="1" applyAlignment="1">
      <alignment/>
    </xf>
    <xf numFmtId="173" fontId="4" fillId="0" borderId="3" xfId="0" applyNumberFormat="1" applyFont="1" applyBorder="1" applyAlignment="1">
      <alignment/>
    </xf>
    <xf numFmtId="0" fontId="5" fillId="0" borderId="3" xfId="0" applyFont="1" applyBorder="1" applyAlignment="1" quotePrefix="1">
      <alignment/>
    </xf>
    <xf numFmtId="0" fontId="6" fillId="0" borderId="3" xfId="0" applyFont="1" applyBorder="1" applyAlignment="1">
      <alignment/>
    </xf>
    <xf numFmtId="173" fontId="0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/>
    </xf>
    <xf numFmtId="0" fontId="7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16" fontId="5" fillId="0" borderId="3" xfId="0" applyNumberFormat="1" applyFont="1" applyBorder="1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17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173" fontId="5" fillId="0" borderId="4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 horizontal="left"/>
    </xf>
    <xf numFmtId="0" fontId="2" fillId="0" borderId="3" xfId="0" applyFont="1" applyBorder="1" applyAlignment="1">
      <alignment horizontal="right"/>
    </xf>
    <xf numFmtId="173" fontId="2" fillId="0" borderId="3" xfId="0" applyNumberFormat="1" applyFont="1" applyBorder="1" applyAlignment="1">
      <alignment/>
    </xf>
    <xf numFmtId="0" fontId="8" fillId="0" borderId="3" xfId="0" applyFont="1" applyBorder="1" applyAlignment="1" quotePrefix="1">
      <alignment horizontal="right"/>
    </xf>
    <xf numFmtId="0" fontId="7" fillId="0" borderId="3" xfId="0" applyFont="1" applyBorder="1" applyAlignment="1">
      <alignment/>
    </xf>
    <xf numFmtId="173" fontId="8" fillId="0" borderId="3" xfId="0" applyNumberFormat="1" applyFont="1" applyBorder="1" applyAlignment="1">
      <alignment/>
    </xf>
    <xf numFmtId="0" fontId="8" fillId="0" borderId="3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5" fillId="0" borderId="3" xfId="0" applyFont="1" applyBorder="1" applyAlignment="1" quotePrefix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3" fontId="4" fillId="0" borderId="0" xfId="0" applyNumberFormat="1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 horizontal="right"/>
    </xf>
    <xf numFmtId="3" fontId="9" fillId="0" borderId="0" xfId="0" applyNumberFormat="1" applyFont="1" applyAlignment="1">
      <alignment/>
    </xf>
    <xf numFmtId="14" fontId="2" fillId="0" borderId="3" xfId="0" applyNumberFormat="1" applyFont="1" applyBorder="1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left"/>
    </xf>
    <xf numFmtId="173" fontId="4" fillId="0" borderId="2" xfId="0" applyNumberFormat="1" applyFont="1" applyBorder="1" applyAlignment="1">
      <alignment horizontal="right" wrapText="1"/>
    </xf>
    <xf numFmtId="173" fontId="4" fillId="0" borderId="2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Alignment="1">
      <alignment horizontal="left"/>
    </xf>
    <xf numFmtId="173" fontId="6" fillId="0" borderId="5" xfId="0" applyNumberFormat="1" applyFont="1" applyFill="1" applyBorder="1" applyAlignment="1">
      <alignment horizontal="center" vertical="center" wrapText="1"/>
    </xf>
    <xf numFmtId="173" fontId="6" fillId="0" borderId="6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173" fontId="2" fillId="0" borderId="7" xfId="0" applyNumberFormat="1" applyFont="1" applyFill="1" applyBorder="1" applyAlignment="1">
      <alignment horizontal="right" wrapText="1"/>
    </xf>
    <xf numFmtId="0" fontId="12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73" fontId="4" fillId="0" borderId="11" xfId="0" applyNumberFormat="1" applyFont="1" applyFill="1" applyBorder="1" applyAlignment="1">
      <alignment horizontal="right" wrapText="1"/>
    </xf>
    <xf numFmtId="173" fontId="4" fillId="0" borderId="9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173" fontId="2" fillId="0" borderId="9" xfId="0" applyNumberFormat="1" applyFont="1" applyFill="1" applyBorder="1" applyAlignment="1">
      <alignment horizontal="right" wrapText="1"/>
    </xf>
    <xf numFmtId="173" fontId="5" fillId="0" borderId="9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3" fontId="4" fillId="0" borderId="13" xfId="0" applyNumberFormat="1" applyFont="1" applyFill="1" applyBorder="1" applyAlignment="1">
      <alignment horizontal="right" wrapText="1"/>
    </xf>
    <xf numFmtId="0" fontId="12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2" borderId="15" xfId="0" applyFont="1" applyFill="1" applyBorder="1" applyAlignment="1">
      <alignment horizontal="left" wrapText="1"/>
    </xf>
    <xf numFmtId="173" fontId="13" fillId="2" borderId="3" xfId="0" applyNumberFormat="1" applyFont="1" applyFill="1" applyBorder="1" applyAlignment="1">
      <alignment horizontal="right" wrapText="1"/>
    </xf>
    <xf numFmtId="173" fontId="12" fillId="2" borderId="3" xfId="0" applyNumberFormat="1" applyFont="1" applyFill="1" applyBorder="1" applyAlignment="1">
      <alignment horizontal="right" wrapText="1"/>
    </xf>
    <xf numFmtId="0" fontId="3" fillId="0" borderId="15" xfId="0" applyFont="1" applyBorder="1" applyAlignment="1">
      <alignment horizontal="left" wrapText="1"/>
    </xf>
    <xf numFmtId="173" fontId="13" fillId="0" borderId="3" xfId="0" applyNumberFormat="1" applyFont="1" applyFill="1" applyBorder="1" applyAlignment="1">
      <alignment horizontal="right" wrapText="1"/>
    </xf>
    <xf numFmtId="173" fontId="12" fillId="0" borderId="3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left" wrapText="1"/>
    </xf>
    <xf numFmtId="173" fontId="12" fillId="0" borderId="3" xfId="0" applyNumberFormat="1" applyFont="1" applyFill="1" applyBorder="1" applyAlignment="1">
      <alignment horizontal="right" wrapText="1"/>
    </xf>
    <xf numFmtId="173" fontId="13" fillId="2" borderId="3" xfId="0" applyNumberFormat="1" applyFont="1" applyFill="1" applyBorder="1" applyAlignment="1">
      <alignment horizontal="right" vertical="center" wrapText="1"/>
    </xf>
    <xf numFmtId="173" fontId="13" fillId="0" borderId="3" xfId="0" applyNumberFormat="1" applyFont="1" applyFill="1" applyBorder="1" applyAlignment="1">
      <alignment horizontal="right" vertical="center" wrapText="1"/>
    </xf>
    <xf numFmtId="173" fontId="12" fillId="0" borderId="3" xfId="0" applyNumberFormat="1" applyFont="1" applyBorder="1" applyAlignment="1">
      <alignment horizontal="right" vertical="center" wrapText="1"/>
    </xf>
    <xf numFmtId="173" fontId="13" fillId="0" borderId="3" xfId="0" applyNumberFormat="1" applyFont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left" wrapText="1"/>
    </xf>
    <xf numFmtId="173" fontId="12" fillId="0" borderId="3" xfId="0" applyNumberFormat="1" applyFont="1" applyFill="1" applyBorder="1" applyAlignment="1">
      <alignment horizontal="right" vertical="center" wrapText="1"/>
    </xf>
    <xf numFmtId="0" fontId="14" fillId="0" borderId="15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173" fontId="15" fillId="0" borderId="3" xfId="0" applyNumberFormat="1" applyFont="1" applyFill="1" applyBorder="1" applyAlignment="1">
      <alignment horizontal="right" wrapText="1"/>
    </xf>
    <xf numFmtId="173" fontId="16" fillId="0" borderId="3" xfId="0" applyNumberFormat="1" applyFont="1" applyFill="1" applyBorder="1" applyAlignment="1">
      <alignment horizontal="right" wrapText="1"/>
    </xf>
    <xf numFmtId="173" fontId="2" fillId="2" borderId="3" xfId="0" applyNumberFormat="1" applyFont="1" applyFill="1" applyBorder="1" applyAlignment="1">
      <alignment horizontal="right" wrapText="1"/>
    </xf>
    <xf numFmtId="49" fontId="3" fillId="0" borderId="15" xfId="0" applyNumberFormat="1" applyFont="1" applyBorder="1" applyAlignment="1">
      <alignment wrapText="1"/>
    </xf>
    <xf numFmtId="173" fontId="13" fillId="0" borderId="3" xfId="0" applyNumberFormat="1" applyFont="1" applyFill="1" applyBorder="1" applyAlignment="1">
      <alignment horizontal="right"/>
    </xf>
    <xf numFmtId="49" fontId="14" fillId="0" borderId="15" xfId="0" applyNumberFormat="1" applyFont="1" applyBorder="1" applyAlignment="1">
      <alignment wrapText="1"/>
    </xf>
    <xf numFmtId="173" fontId="13" fillId="0" borderId="3" xfId="0" applyNumberFormat="1" applyFont="1" applyBorder="1" applyAlignment="1">
      <alignment horizontal="right"/>
    </xf>
    <xf numFmtId="49" fontId="6" fillId="0" borderId="15" xfId="0" applyNumberFormat="1" applyFont="1" applyFill="1" applyBorder="1" applyAlignment="1">
      <alignment wrapText="1"/>
    </xf>
    <xf numFmtId="173" fontId="12" fillId="0" borderId="3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wrapText="1"/>
    </xf>
    <xf numFmtId="49" fontId="14" fillId="0" borderId="15" xfId="0" applyNumberFormat="1" applyFont="1" applyFill="1" applyBorder="1" applyAlignment="1">
      <alignment wrapText="1"/>
    </xf>
    <xf numFmtId="49" fontId="3" fillId="2" borderId="15" xfId="0" applyNumberFormat="1" applyFont="1" applyFill="1" applyBorder="1" applyAlignment="1">
      <alignment wrapText="1"/>
    </xf>
    <xf numFmtId="173" fontId="13" fillId="2" borderId="3" xfId="0" applyNumberFormat="1" applyFont="1" applyFill="1" applyBorder="1" applyAlignment="1">
      <alignment horizontal="right"/>
    </xf>
    <xf numFmtId="173" fontId="12" fillId="0" borderId="3" xfId="0" applyNumberFormat="1" applyFont="1" applyBorder="1" applyAlignment="1">
      <alignment horizontal="right"/>
    </xf>
    <xf numFmtId="0" fontId="3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173" fontId="2" fillId="2" borderId="3" xfId="0" applyNumberFormat="1" applyFont="1" applyFill="1" applyBorder="1" applyAlignment="1">
      <alignment horizontal="right"/>
    </xf>
    <xf numFmtId="173" fontId="4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 wrapText="1"/>
    </xf>
    <xf numFmtId="173" fontId="4" fillId="0" borderId="3" xfId="0" applyNumberFormat="1" applyFont="1" applyFill="1" applyBorder="1" applyAlignment="1">
      <alignment horizontal="right" wrapText="1"/>
    </xf>
    <xf numFmtId="173" fontId="15" fillId="0" borderId="3" xfId="0" applyNumberFormat="1" applyFont="1" applyFill="1" applyBorder="1" applyAlignment="1">
      <alignment horizontal="right"/>
    </xf>
    <xf numFmtId="173" fontId="18" fillId="0" borderId="0" xfId="0" applyNumberFormat="1" applyFont="1" applyAlignment="1">
      <alignment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 quotePrefix="1">
      <alignment horizontal="left"/>
    </xf>
    <xf numFmtId="16" fontId="12" fillId="0" borderId="3" xfId="0" applyNumberFormat="1" applyFont="1" applyBorder="1" applyAlignment="1">
      <alignment horizontal="left" wrapText="1"/>
    </xf>
    <xf numFmtId="0" fontId="12" fillId="0" borderId="3" xfId="0" applyFont="1" applyBorder="1" applyAlignment="1" quotePrefix="1">
      <alignment horizontal="left" wrapText="1"/>
    </xf>
    <xf numFmtId="0" fontId="12" fillId="0" borderId="3" xfId="0" applyFont="1" applyBorder="1" applyAlignment="1">
      <alignment horizontal="left" wrapText="1"/>
    </xf>
    <xf numFmtId="49" fontId="13" fillId="0" borderId="3" xfId="0" applyNumberFormat="1" applyFont="1" applyBorder="1" applyAlignment="1" quotePrefix="1">
      <alignment horizontal="left"/>
    </xf>
    <xf numFmtId="49" fontId="12" fillId="0" borderId="3" xfId="0" applyNumberFormat="1" applyFont="1" applyFill="1" applyBorder="1" applyAlignment="1">
      <alignment horizontal="left"/>
    </xf>
    <xf numFmtId="49" fontId="12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173" fontId="3" fillId="0" borderId="5" xfId="0" applyNumberFormat="1" applyFont="1" applyBorder="1" applyAlignment="1">
      <alignment horizontal="center" vertical="center" wrapText="1"/>
    </xf>
    <xf numFmtId="173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" sqref="A2:B2"/>
    </sheetView>
  </sheetViews>
  <sheetFormatPr defaultColWidth="9.140625" defaultRowHeight="12.75"/>
  <cols>
    <col min="1" max="1" width="40.57421875" style="0" customWidth="1"/>
    <col min="2" max="2" width="18.57421875" style="2" customWidth="1"/>
    <col min="4" max="4" width="12.7109375" style="0" bestFit="1" customWidth="1"/>
  </cols>
  <sheetData>
    <row r="1" spans="1:2" ht="15.75">
      <c r="A1" s="133" t="s">
        <v>143</v>
      </c>
      <c r="B1" s="133"/>
    </row>
    <row r="2" spans="1:2" ht="15.75">
      <c r="A2" s="133" t="s">
        <v>250</v>
      </c>
      <c r="B2" s="133"/>
    </row>
    <row r="3" ht="12.75">
      <c r="B3" s="23" t="s">
        <v>22</v>
      </c>
    </row>
    <row r="4" spans="1:2" ht="14.25">
      <c r="A4" s="11" t="s">
        <v>144</v>
      </c>
      <c r="B4" s="12">
        <f>SUM(B5:B6)</f>
        <v>31549.7</v>
      </c>
    </row>
    <row r="5" spans="1:2" ht="15">
      <c r="A5" s="14" t="s">
        <v>5</v>
      </c>
      <c r="B5" s="15">
        <f>SUM('Lisa 2'!C7)</f>
        <v>3100</v>
      </c>
    </row>
    <row r="6" spans="1:2" ht="15">
      <c r="A6" s="14" t="s">
        <v>10</v>
      </c>
      <c r="B6" s="15">
        <f>SUM('Lisa 2'!C8)</f>
        <v>28449.7</v>
      </c>
    </row>
    <row r="7" spans="1:2" ht="15">
      <c r="A7" s="14"/>
      <c r="B7" s="15"/>
    </row>
    <row r="8" spans="1:2" ht="14.25">
      <c r="A8" s="11" t="s">
        <v>145</v>
      </c>
      <c r="B8" s="12">
        <f>SUM(B9:B13)</f>
        <v>4086.6000000000004</v>
      </c>
    </row>
    <row r="9" spans="1:2" ht="15">
      <c r="A9" s="14" t="s">
        <v>41</v>
      </c>
      <c r="B9" s="15">
        <f>SUM('Lisa 4'!E122,'Lisa 4'!E130)</f>
        <v>1330</v>
      </c>
    </row>
    <row r="10" spans="1:2" ht="15">
      <c r="A10" s="14" t="s">
        <v>75</v>
      </c>
      <c r="B10" s="15">
        <f>'Lisa 4'!E167</f>
        <v>500</v>
      </c>
    </row>
    <row r="11" spans="1:2" ht="15">
      <c r="A11" s="14" t="s">
        <v>42</v>
      </c>
      <c r="B11" s="15">
        <f>'Lisa 4'!E108+'Lisa 4'!E101+'Lisa 4'!E94+'Lisa 4'!E87+'Lisa 4'!E80+'Lisa 4'!E73</f>
        <v>550</v>
      </c>
    </row>
    <row r="12" spans="1:2" ht="15">
      <c r="A12" s="14" t="s">
        <v>43</v>
      </c>
      <c r="B12" s="15">
        <f>'Lisa 4'!E53+'Lisa 4'!E46+'Lisa 4'!E38+'Lisa 4'!E29+'Lisa 4'!E21</f>
        <v>913.4000000000001</v>
      </c>
    </row>
    <row r="13" spans="1:2" ht="15">
      <c r="A13" s="14" t="s">
        <v>48</v>
      </c>
      <c r="B13" s="15">
        <f>SUM('Lisa 4'!E199,'Lisa 4'!E206,'Lisa 4'!E213,'Lisa 4'!E220,'Lisa 4'!E227,'Lisa 4'!E234,'Lisa 4'!E241,'Lisa 4'!E248,'Lisa 4'!E255)</f>
        <v>793.2000000000003</v>
      </c>
    </row>
    <row r="14" spans="1:2" ht="15">
      <c r="A14" s="14"/>
      <c r="B14" s="15"/>
    </row>
    <row r="15" spans="1:4" ht="14.25">
      <c r="A15" s="11" t="s">
        <v>146</v>
      </c>
      <c r="B15" s="12">
        <f>SUM(B16:B20)</f>
        <v>41370.5</v>
      </c>
      <c r="D15" s="2"/>
    </row>
    <row r="16" spans="1:2" ht="15">
      <c r="A16" s="14" t="s">
        <v>41</v>
      </c>
      <c r="B16" s="15">
        <f>SUM(Lisa5!E7)</f>
        <v>17305.7</v>
      </c>
    </row>
    <row r="17" spans="1:4" ht="15">
      <c r="A17" s="14" t="s">
        <v>95</v>
      </c>
      <c r="B17" s="15">
        <f>SUM(Lisa5!E8)</f>
        <v>746.8</v>
      </c>
      <c r="D17" s="56"/>
    </row>
    <row r="18" spans="1:2" ht="15">
      <c r="A18" s="14" t="s">
        <v>75</v>
      </c>
      <c r="B18" s="15">
        <f>SUM(Lisa5!E9)</f>
        <v>6393.5</v>
      </c>
    </row>
    <row r="19" spans="1:2" ht="15">
      <c r="A19" s="14" t="s">
        <v>42</v>
      </c>
      <c r="B19" s="15">
        <f>SUM(Lisa5!E10)</f>
        <v>2294.1</v>
      </c>
    </row>
    <row r="20" spans="1:2" ht="15">
      <c r="A20" s="14" t="s">
        <v>43</v>
      </c>
      <c r="B20" s="15">
        <f>SUM(Lisa5!E11)</f>
        <v>14630.400000000001</v>
      </c>
    </row>
    <row r="21" spans="1:2" ht="15">
      <c r="A21" s="14"/>
      <c r="B21" s="15"/>
    </row>
    <row r="22" spans="1:2" ht="14.25">
      <c r="A22" s="11" t="s">
        <v>147</v>
      </c>
      <c r="B22" s="12">
        <f>B4-B8-B15</f>
        <v>-13907.400000000001</v>
      </c>
    </row>
    <row r="23" spans="1:4" ht="15">
      <c r="A23" s="14"/>
      <c r="B23" s="15"/>
      <c r="D23" s="56"/>
    </row>
    <row r="24" spans="1:2" ht="14.25">
      <c r="A24" s="11" t="s">
        <v>14</v>
      </c>
      <c r="B24" s="12">
        <f>SUM(B25:B25)</f>
        <v>13907.4</v>
      </c>
    </row>
    <row r="25" spans="1:2" ht="15">
      <c r="A25" s="14" t="s">
        <v>148</v>
      </c>
      <c r="B25" s="15">
        <f>'Lisa 2'!C12</f>
        <v>13907.4</v>
      </c>
    </row>
    <row r="26" spans="1:2" ht="15">
      <c r="A26" s="14"/>
      <c r="B26" s="15"/>
    </row>
    <row r="27" spans="1:2" ht="14.25">
      <c r="A27" s="11" t="s">
        <v>149</v>
      </c>
      <c r="B27" s="12">
        <f>B4+B25</f>
        <v>45457.1</v>
      </c>
    </row>
    <row r="28" ht="12.75">
      <c r="B28" s="57"/>
    </row>
    <row r="29" ht="12.75">
      <c r="B29" s="124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1
Tartu Linnavolikogu ...aprilli 2007.a 
määruse nr ...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8" sqref="C8"/>
    </sheetView>
  </sheetViews>
  <sheetFormatPr defaultColWidth="9.140625" defaultRowHeight="12.75"/>
  <cols>
    <col min="1" max="1" width="7.00390625" style="0" bestFit="1" customWidth="1"/>
    <col min="2" max="2" width="36.8515625" style="0" customWidth="1"/>
    <col min="3" max="3" width="12.7109375" style="2" bestFit="1" customWidth="1"/>
    <col min="4" max="4" width="12.57421875" style="2" customWidth="1"/>
    <col min="5" max="6" width="9.140625" style="1" customWidth="1"/>
  </cols>
  <sheetData>
    <row r="1" spans="2:4" ht="15.75">
      <c r="B1" s="133" t="s">
        <v>19</v>
      </c>
      <c r="C1" s="133"/>
      <c r="D1" s="133"/>
    </row>
    <row r="2" spans="2:4" ht="15.75">
      <c r="B2" s="133" t="s">
        <v>0</v>
      </c>
      <c r="C2" s="133"/>
      <c r="D2" s="133"/>
    </row>
    <row r="4" spans="1:4" ht="25.5" customHeight="1">
      <c r="A4" s="3"/>
      <c r="B4" s="3"/>
      <c r="C4" s="4" t="s">
        <v>1</v>
      </c>
      <c r="D4" s="5" t="s">
        <v>2</v>
      </c>
    </row>
    <row r="5" spans="1:4" ht="14.25">
      <c r="A5" s="6">
        <v>1</v>
      </c>
      <c r="B5" s="7" t="s">
        <v>3</v>
      </c>
      <c r="C5" s="8">
        <f>SUM(C6+C8)</f>
        <v>31549.7</v>
      </c>
      <c r="D5" s="9">
        <f>SUM(C5)</f>
        <v>31549.7</v>
      </c>
    </row>
    <row r="6" spans="1:4" ht="14.25">
      <c r="A6" s="10" t="s">
        <v>4</v>
      </c>
      <c r="B6" s="11" t="s">
        <v>5</v>
      </c>
      <c r="C6" s="12">
        <f>SUM(C7:C7)</f>
        <v>3100</v>
      </c>
      <c r="D6" s="12">
        <f aca="true" t="shared" si="0" ref="D6:D13">SUM(C6:C6)</f>
        <v>3100</v>
      </c>
    </row>
    <row r="7" spans="1:4" ht="15">
      <c r="A7" s="13" t="s">
        <v>20</v>
      </c>
      <c r="B7" s="14" t="s">
        <v>6</v>
      </c>
      <c r="C7" s="15">
        <v>3100</v>
      </c>
      <c r="D7" s="15">
        <f t="shared" si="0"/>
        <v>3100</v>
      </c>
    </row>
    <row r="8" spans="1:4" ht="14.25">
      <c r="A8" s="16" t="s">
        <v>7</v>
      </c>
      <c r="B8" s="11" t="s">
        <v>10</v>
      </c>
      <c r="C8" s="12">
        <f>SUM(C9:C10)</f>
        <v>28449.7</v>
      </c>
      <c r="D8" s="12">
        <f t="shared" si="0"/>
        <v>28449.7</v>
      </c>
    </row>
    <row r="9" spans="1:4" ht="15">
      <c r="A9" s="13" t="s">
        <v>8</v>
      </c>
      <c r="B9" s="19" t="s">
        <v>11</v>
      </c>
      <c r="C9" s="15">
        <f>551+1500+2163.6-2000-1000+7849.1</f>
        <v>9063.7</v>
      </c>
      <c r="D9" s="15">
        <f t="shared" si="0"/>
        <v>9063.7</v>
      </c>
    </row>
    <row r="10" spans="1:4" ht="15">
      <c r="A10" s="13" t="s">
        <v>9</v>
      </c>
      <c r="B10" s="19" t="s">
        <v>12</v>
      </c>
      <c r="C10" s="15">
        <f>18156+1230</f>
        <v>19386</v>
      </c>
      <c r="D10" s="15">
        <f t="shared" si="0"/>
        <v>19386</v>
      </c>
    </row>
    <row r="11" spans="1:4" ht="14.25">
      <c r="A11" s="10" t="s">
        <v>13</v>
      </c>
      <c r="B11" s="11" t="s">
        <v>14</v>
      </c>
      <c r="C11" s="12">
        <f>SUM(C12:C12)</f>
        <v>13907.4</v>
      </c>
      <c r="D11" s="12">
        <f t="shared" si="0"/>
        <v>13907.4</v>
      </c>
    </row>
    <row r="12" spans="1:4" ht="15">
      <c r="A12" s="20" t="s">
        <v>15</v>
      </c>
      <c r="B12" s="14" t="s">
        <v>16</v>
      </c>
      <c r="C12" s="15">
        <v>13907.4</v>
      </c>
      <c r="D12" s="15">
        <f t="shared" si="0"/>
        <v>13907.4</v>
      </c>
    </row>
    <row r="13" spans="1:4" ht="17.25" customHeight="1">
      <c r="A13" s="18"/>
      <c r="B13" s="11" t="s">
        <v>18</v>
      </c>
      <c r="C13" s="12">
        <f>C5+C11</f>
        <v>45457.1</v>
      </c>
      <c r="D13" s="12">
        <f t="shared" si="0"/>
        <v>45457.1</v>
      </c>
    </row>
  </sheetData>
  <mergeCells count="2">
    <mergeCell ref="B1:D1"/>
    <mergeCell ref="B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2
Tartu Linnavolikogu .. aprilli 2007. a
määruse nr ...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12" sqref="C12"/>
    </sheetView>
  </sheetViews>
  <sheetFormatPr defaultColWidth="9.140625" defaultRowHeight="12.75"/>
  <cols>
    <col min="1" max="1" width="6.00390625" style="21" bestFit="1" customWidth="1"/>
    <col min="2" max="2" width="42.57421875" style="0" customWidth="1"/>
    <col min="3" max="3" width="12.7109375" style="2" bestFit="1" customWidth="1"/>
    <col min="4" max="4" width="12.7109375" style="2" customWidth="1"/>
  </cols>
  <sheetData>
    <row r="1" spans="2:4" ht="15.75">
      <c r="B1" s="133" t="s">
        <v>19</v>
      </c>
      <c r="C1" s="133"/>
      <c r="D1" s="133"/>
    </row>
    <row r="2" spans="2:4" ht="15.75">
      <c r="B2" s="133" t="s">
        <v>150</v>
      </c>
      <c r="C2" s="133"/>
      <c r="D2" s="133"/>
    </row>
    <row r="3" ht="12.75">
      <c r="D3" s="23" t="s">
        <v>22</v>
      </c>
    </row>
    <row r="4" spans="1:4" ht="25.5">
      <c r="A4" s="58"/>
      <c r="B4" s="3"/>
      <c r="C4" s="4" t="s">
        <v>1</v>
      </c>
      <c r="D4" s="5" t="s">
        <v>2</v>
      </c>
    </row>
    <row r="5" spans="1:4" ht="14.25">
      <c r="A5" s="59">
        <v>2</v>
      </c>
      <c r="B5" s="7" t="s">
        <v>151</v>
      </c>
      <c r="C5" s="60">
        <f>SUM(C6,C8,C10,C13,C17,C19)</f>
        <v>45457.09999999999</v>
      </c>
      <c r="D5" s="61">
        <f aca="true" t="shared" si="0" ref="D5:D20">SUM(C5:C5)</f>
        <v>45457.09999999999</v>
      </c>
    </row>
    <row r="6" spans="1:4" ht="14.25">
      <c r="A6" s="45" t="s">
        <v>15</v>
      </c>
      <c r="B6" s="11" t="s">
        <v>41</v>
      </c>
      <c r="C6" s="12">
        <f>SUM(C7:C7)</f>
        <v>18635.7</v>
      </c>
      <c r="D6" s="12">
        <f t="shared" si="0"/>
        <v>18635.7</v>
      </c>
    </row>
    <row r="7" spans="1:4" ht="15">
      <c r="A7" s="33"/>
      <c r="B7" s="14" t="s">
        <v>154</v>
      </c>
      <c r="C7" s="15">
        <f>'Lisa 4'!D115</f>
        <v>18635.7</v>
      </c>
      <c r="D7" s="15">
        <f t="shared" si="0"/>
        <v>18635.7</v>
      </c>
    </row>
    <row r="8" spans="1:4" ht="14.25">
      <c r="A8" s="45" t="s">
        <v>152</v>
      </c>
      <c r="B8" s="11" t="s">
        <v>95</v>
      </c>
      <c r="C8" s="12">
        <f>SUM(C9)</f>
        <v>746.8</v>
      </c>
      <c r="D8" s="12">
        <f t="shared" si="0"/>
        <v>746.8</v>
      </c>
    </row>
    <row r="9" spans="1:4" ht="15">
      <c r="A9" s="33"/>
      <c r="B9" s="14" t="s">
        <v>153</v>
      </c>
      <c r="C9" s="15">
        <f>'Lisa 4'!D139</f>
        <v>746.8</v>
      </c>
      <c r="D9" s="15">
        <f t="shared" si="0"/>
        <v>746.8</v>
      </c>
    </row>
    <row r="10" spans="1:4" ht="14.25">
      <c r="A10" s="45" t="s">
        <v>17</v>
      </c>
      <c r="B10" s="11" t="s">
        <v>75</v>
      </c>
      <c r="C10" s="12">
        <f>SUM(C11:C12)</f>
        <v>6893.5</v>
      </c>
      <c r="D10" s="12">
        <f t="shared" si="0"/>
        <v>6893.5</v>
      </c>
    </row>
    <row r="11" spans="1:4" ht="15">
      <c r="A11" s="45"/>
      <c r="B11" s="14" t="s">
        <v>153</v>
      </c>
      <c r="C11" s="15">
        <f>'Lisa 4'!D154</f>
        <v>3000</v>
      </c>
      <c r="D11" s="15">
        <f t="shared" si="0"/>
        <v>3000</v>
      </c>
    </row>
    <row r="12" spans="1:4" ht="15">
      <c r="A12" s="33"/>
      <c r="B12" s="14" t="s">
        <v>158</v>
      </c>
      <c r="C12" s="15">
        <f>'Lisa 4'!D173</f>
        <v>3893.5</v>
      </c>
      <c r="D12" s="15">
        <f t="shared" si="0"/>
        <v>3893.5</v>
      </c>
    </row>
    <row r="13" spans="1:4" ht="14.25">
      <c r="A13" s="45" t="s">
        <v>155</v>
      </c>
      <c r="B13" s="11" t="s">
        <v>42</v>
      </c>
      <c r="C13" s="12">
        <f>SUM(C14:C16)</f>
        <v>2844.1</v>
      </c>
      <c r="D13" s="12">
        <f t="shared" si="0"/>
        <v>2844.1</v>
      </c>
    </row>
    <row r="14" spans="1:4" ht="15">
      <c r="A14" s="33"/>
      <c r="B14" s="14" t="s">
        <v>160</v>
      </c>
      <c r="C14" s="15">
        <f>'Lisa 4'!D67</f>
        <v>550</v>
      </c>
      <c r="D14" s="15">
        <f t="shared" si="0"/>
        <v>550</v>
      </c>
    </row>
    <row r="15" spans="1:4" ht="15">
      <c r="A15" s="33"/>
      <c r="B15" s="14" t="s">
        <v>158</v>
      </c>
      <c r="C15" s="15">
        <f>'Lisa 4'!D181</f>
        <v>1651</v>
      </c>
      <c r="D15" s="15">
        <f t="shared" si="0"/>
        <v>1651</v>
      </c>
    </row>
    <row r="16" spans="1:4" ht="15">
      <c r="A16" s="33"/>
      <c r="B16" s="14" t="s">
        <v>161</v>
      </c>
      <c r="C16" s="15">
        <f>'Lisa 4'!D261</f>
        <v>643.1</v>
      </c>
      <c r="D16" s="15">
        <f t="shared" si="0"/>
        <v>643.1</v>
      </c>
    </row>
    <row r="17" spans="1:4" ht="14.25">
      <c r="A17" s="45" t="s">
        <v>156</v>
      </c>
      <c r="B17" s="11" t="s">
        <v>43</v>
      </c>
      <c r="C17" s="12">
        <f>SUM(C18:C18)</f>
        <v>15543.8</v>
      </c>
      <c r="D17" s="12">
        <f t="shared" si="0"/>
        <v>15543.8</v>
      </c>
    </row>
    <row r="18" spans="1:4" ht="15">
      <c r="A18" s="33"/>
      <c r="B18" s="14" t="s">
        <v>157</v>
      </c>
      <c r="C18" s="15">
        <f>'Lisa 4'!D15</f>
        <v>15543.8</v>
      </c>
      <c r="D18" s="15">
        <f t="shared" si="0"/>
        <v>15543.8</v>
      </c>
    </row>
    <row r="19" spans="1:4" ht="14.25">
      <c r="A19" s="45" t="s">
        <v>159</v>
      </c>
      <c r="B19" s="11" t="s">
        <v>48</v>
      </c>
      <c r="C19" s="12">
        <f>SUM(C20:C20)</f>
        <v>793.2000000000003</v>
      </c>
      <c r="D19" s="12">
        <f t="shared" si="0"/>
        <v>793.2000000000003</v>
      </c>
    </row>
    <row r="20" spans="1:4" ht="15">
      <c r="A20" s="33"/>
      <c r="B20" s="14" t="s">
        <v>162</v>
      </c>
      <c r="C20" s="15">
        <f>'Lisa 4'!D193</f>
        <v>793.2000000000003</v>
      </c>
      <c r="D20" s="15">
        <f t="shared" si="0"/>
        <v>793.2000000000003</v>
      </c>
    </row>
  </sheetData>
  <mergeCells count="2">
    <mergeCell ref="B1:D1"/>
    <mergeCell ref="B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3
Tartu Linnavolikogu .. aprilli  2007. a.
määruse nr ... juurde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6"/>
  <sheetViews>
    <sheetView workbookViewId="0" topLeftCell="A1">
      <selection activeCell="A1" sqref="A1:E1"/>
    </sheetView>
  </sheetViews>
  <sheetFormatPr defaultColWidth="9.140625" defaultRowHeight="12.75"/>
  <cols>
    <col min="1" max="1" width="7.57421875" style="21" customWidth="1"/>
    <col min="2" max="2" width="6.57421875" style="22" bestFit="1" customWidth="1"/>
    <col min="3" max="3" width="45.00390625" style="0" customWidth="1"/>
    <col min="4" max="4" width="13.421875" style="2" bestFit="1" customWidth="1"/>
    <col min="5" max="5" width="10.7109375" style="2" bestFit="1" customWidth="1"/>
    <col min="6" max="6" width="10.00390625" style="0" bestFit="1" customWidth="1"/>
    <col min="7" max="7" width="11.140625" style="0" bestFit="1" customWidth="1"/>
    <col min="10" max="10" width="8.28125" style="0" customWidth="1"/>
  </cols>
  <sheetData>
    <row r="1" spans="1:5" ht="15.75">
      <c r="A1" s="133" t="s">
        <v>251</v>
      </c>
      <c r="B1" s="133"/>
      <c r="C1" s="133"/>
      <c r="D1" s="133"/>
      <c r="E1" s="133"/>
    </row>
    <row r="2" spans="1:5" ht="15.75">
      <c r="A2" s="133" t="s">
        <v>21</v>
      </c>
      <c r="B2" s="133"/>
      <c r="C2" s="133"/>
      <c r="D2" s="133"/>
      <c r="E2" s="133"/>
    </row>
    <row r="3" ht="12.75">
      <c r="E3" s="23" t="s">
        <v>22</v>
      </c>
    </row>
    <row r="4" spans="1:5" ht="30">
      <c r="A4" s="24" t="s">
        <v>23</v>
      </c>
      <c r="B4" s="25" t="s">
        <v>24</v>
      </c>
      <c r="C4" s="26" t="s">
        <v>25</v>
      </c>
      <c r="D4" s="27" t="s">
        <v>1</v>
      </c>
      <c r="E4" s="28" t="s">
        <v>2</v>
      </c>
    </row>
    <row r="5" spans="1:5" ht="15">
      <c r="A5" s="29"/>
      <c r="B5" s="30"/>
      <c r="C5" s="31" t="s">
        <v>26</v>
      </c>
      <c r="D5" s="32">
        <f>SUM(D11,D64,D111,D170,D190,D258)</f>
        <v>45457.1</v>
      </c>
      <c r="E5" s="32">
        <f>SUM(D5:D5)</f>
        <v>45457.1</v>
      </c>
    </row>
    <row r="6" spans="1:5" ht="15">
      <c r="A6" s="33"/>
      <c r="B6" s="34"/>
      <c r="C6" s="14" t="s">
        <v>27</v>
      </c>
      <c r="D6" s="35">
        <f>SUM(D7:D8)</f>
        <v>45457.1</v>
      </c>
      <c r="E6" s="36">
        <f>SUM(D6:D6)</f>
        <v>45457.1</v>
      </c>
    </row>
    <row r="7" spans="1:5" ht="15">
      <c r="A7" s="33"/>
      <c r="B7" s="34"/>
      <c r="C7" s="14" t="s">
        <v>28</v>
      </c>
      <c r="D7" s="36">
        <f>SUM(D13,D66,D113,D192)</f>
        <v>4086.6</v>
      </c>
      <c r="E7" s="36">
        <f>SUM(D7:D7)</f>
        <v>4086.6</v>
      </c>
    </row>
    <row r="8" spans="1:5" ht="15">
      <c r="A8" s="33"/>
      <c r="B8" s="34"/>
      <c r="C8" s="19" t="s">
        <v>142</v>
      </c>
      <c r="D8" s="36">
        <f>SUM(D14,D114,D172,D260)</f>
        <v>41370.5</v>
      </c>
      <c r="E8" s="36">
        <f>SUM(D8:D8)</f>
        <v>41370.5</v>
      </c>
    </row>
    <row r="9" spans="1:5" ht="7.5" customHeight="1">
      <c r="A9" s="33"/>
      <c r="B9" s="34"/>
      <c r="C9" s="14"/>
      <c r="D9" s="36"/>
      <c r="E9" s="36"/>
    </row>
    <row r="10" spans="1:5" ht="14.25">
      <c r="A10" s="37" t="s">
        <v>29</v>
      </c>
      <c r="B10" s="38"/>
      <c r="C10" s="11" t="s">
        <v>64</v>
      </c>
      <c r="D10" s="36"/>
      <c r="E10" s="36"/>
    </row>
    <row r="11" spans="1:5" ht="14.25">
      <c r="A11" s="45"/>
      <c r="B11" s="34"/>
      <c r="C11" s="11" t="s">
        <v>30</v>
      </c>
      <c r="D11" s="39">
        <f>D17+D25+D33+D42+D49+D57</f>
        <v>15543.8</v>
      </c>
      <c r="E11" s="39">
        <f>SUM(D11:D11)</f>
        <v>15543.8</v>
      </c>
    </row>
    <row r="12" spans="1:5" ht="14.25">
      <c r="A12" s="45"/>
      <c r="B12" s="34"/>
      <c r="C12" s="11" t="s">
        <v>31</v>
      </c>
      <c r="D12" s="39">
        <f>SUM(D13:D14)</f>
        <v>15543.800000000001</v>
      </c>
      <c r="E12" s="39">
        <f>SUM(D12:D12)</f>
        <v>15543.800000000001</v>
      </c>
    </row>
    <row r="13" spans="1:5" ht="15">
      <c r="A13" s="45"/>
      <c r="B13" s="34"/>
      <c r="C13" s="14" t="s">
        <v>28</v>
      </c>
      <c r="D13" s="36">
        <f>D21+D29+D38+D46+D53</f>
        <v>913.3999999999999</v>
      </c>
      <c r="E13" s="36">
        <f>SUM(D13:D13)</f>
        <v>913.3999999999999</v>
      </c>
    </row>
    <row r="14" spans="1:5" ht="15">
      <c r="A14" s="45"/>
      <c r="B14" s="34"/>
      <c r="C14" s="14" t="s">
        <v>37</v>
      </c>
      <c r="D14" s="36">
        <f>D22+D30+D39+D54+D61</f>
        <v>14630.400000000001</v>
      </c>
      <c r="E14" s="36">
        <f>SUM(D14:D14)</f>
        <v>14630.400000000001</v>
      </c>
    </row>
    <row r="15" spans="1:5" ht="14.25">
      <c r="A15" s="37" t="s">
        <v>32</v>
      </c>
      <c r="B15" s="38"/>
      <c r="C15" s="11" t="s">
        <v>43</v>
      </c>
      <c r="D15" s="39">
        <f>SUM(D20,D28,D37,D45,D52,D60)</f>
        <v>15543.8</v>
      </c>
      <c r="E15" s="39">
        <f>SUM(D15:D15)</f>
        <v>15543.8</v>
      </c>
    </row>
    <row r="16" spans="1:5" ht="15">
      <c r="A16" s="43" t="s">
        <v>33</v>
      </c>
      <c r="B16" s="40" t="s">
        <v>44</v>
      </c>
      <c r="C16" s="41" t="s">
        <v>45</v>
      </c>
      <c r="D16" s="42"/>
      <c r="E16" s="42"/>
    </row>
    <row r="17" spans="1:5" ht="14.25">
      <c r="A17" s="33"/>
      <c r="B17" s="34"/>
      <c r="C17" s="11" t="s">
        <v>30</v>
      </c>
      <c r="D17" s="39">
        <f>SUM(D18)</f>
        <v>6561.2</v>
      </c>
      <c r="E17" s="39">
        <f>SUM(D17:D17)</f>
        <v>6561.2</v>
      </c>
    </row>
    <row r="18" spans="1:5" ht="15">
      <c r="A18" s="33"/>
      <c r="B18" s="34"/>
      <c r="C18" s="14" t="s">
        <v>34</v>
      </c>
      <c r="D18" s="36">
        <v>6561.2</v>
      </c>
      <c r="E18" s="36">
        <f>SUM(D18:D18)</f>
        <v>6561.2</v>
      </c>
    </row>
    <row r="19" spans="1:5" ht="15">
      <c r="A19" s="33"/>
      <c r="B19" s="34"/>
      <c r="C19" s="14"/>
      <c r="D19" s="36"/>
      <c r="E19" s="36"/>
    </row>
    <row r="20" spans="1:5" ht="14.25">
      <c r="A20" s="33"/>
      <c r="B20" s="34"/>
      <c r="C20" s="11" t="s">
        <v>31</v>
      </c>
      <c r="D20" s="39">
        <f>SUM(D21:D22)</f>
        <v>6561.2</v>
      </c>
      <c r="E20" s="39">
        <f>SUM(D20:D20)</f>
        <v>6561.2</v>
      </c>
    </row>
    <row r="21" spans="1:5" ht="15">
      <c r="A21" s="33"/>
      <c r="B21" s="34"/>
      <c r="C21" s="14" t="s">
        <v>35</v>
      </c>
      <c r="D21" s="36">
        <v>494</v>
      </c>
      <c r="E21" s="36">
        <f>SUM(D21)</f>
        <v>494</v>
      </c>
    </row>
    <row r="22" spans="1:5" ht="15">
      <c r="A22" s="33"/>
      <c r="B22" s="34"/>
      <c r="C22" s="14" t="s">
        <v>39</v>
      </c>
      <c r="D22" s="36">
        <f>4267.2+1800</f>
        <v>6067.2</v>
      </c>
      <c r="E22" s="36">
        <f>SUM(D22)</f>
        <v>6067.2</v>
      </c>
    </row>
    <row r="23" spans="1:5" ht="15">
      <c r="A23" s="33"/>
      <c r="B23" s="34"/>
      <c r="C23" s="14"/>
      <c r="D23" s="36"/>
      <c r="E23" s="36"/>
    </row>
    <row r="24" spans="1:5" ht="15">
      <c r="A24" s="44" t="s">
        <v>113</v>
      </c>
      <c r="B24" s="40" t="s">
        <v>67</v>
      </c>
      <c r="C24" s="41" t="s">
        <v>68</v>
      </c>
      <c r="D24" s="42"/>
      <c r="E24" s="42"/>
    </row>
    <row r="25" spans="1:5" ht="14.25">
      <c r="A25" s="33"/>
      <c r="B25" s="34"/>
      <c r="C25" s="11" t="s">
        <v>30</v>
      </c>
      <c r="D25" s="39">
        <f>SUM(D26)</f>
        <v>2225.7</v>
      </c>
      <c r="E25" s="39">
        <f>SUM(D25:D25)</f>
        <v>2225.7</v>
      </c>
    </row>
    <row r="26" spans="1:5" ht="15">
      <c r="A26" s="33"/>
      <c r="B26" s="34"/>
      <c r="C26" s="14" t="s">
        <v>34</v>
      </c>
      <c r="D26" s="36">
        <v>2225.7</v>
      </c>
      <c r="E26" s="36">
        <f>SUM(D26:D26)</f>
        <v>2225.7</v>
      </c>
    </row>
    <row r="27" spans="1:5" ht="15">
      <c r="A27" s="33"/>
      <c r="B27" s="34"/>
      <c r="C27" s="14"/>
      <c r="D27" s="36"/>
      <c r="E27" s="36"/>
    </row>
    <row r="28" spans="1:5" ht="14.25">
      <c r="A28" s="33"/>
      <c r="B28" s="34"/>
      <c r="C28" s="11" t="s">
        <v>31</v>
      </c>
      <c r="D28" s="39">
        <f>SUM(D29:D30)</f>
        <v>2225.7000000000003</v>
      </c>
      <c r="E28" s="39">
        <f>SUM(D28:D28)</f>
        <v>2225.7000000000003</v>
      </c>
    </row>
    <row r="29" spans="1:5" ht="15">
      <c r="A29" s="33"/>
      <c r="B29" s="34"/>
      <c r="C29" s="14" t="s">
        <v>35</v>
      </c>
      <c r="D29" s="36">
        <v>51.8</v>
      </c>
      <c r="E29" s="36">
        <f>SUM(D29:D29)</f>
        <v>51.8</v>
      </c>
    </row>
    <row r="30" spans="1:5" ht="15">
      <c r="A30" s="33"/>
      <c r="B30" s="34"/>
      <c r="C30" s="14" t="s">
        <v>39</v>
      </c>
      <c r="D30" s="36">
        <v>2173.9</v>
      </c>
      <c r="E30" s="36">
        <f>SUM(D30:D30)</f>
        <v>2173.9</v>
      </c>
    </row>
    <row r="31" spans="1:5" ht="15">
      <c r="A31" s="33"/>
      <c r="B31" s="34"/>
      <c r="C31" s="14"/>
      <c r="D31" s="36"/>
      <c r="E31" s="36"/>
    </row>
    <row r="32" spans="1:5" ht="15">
      <c r="A32" s="43" t="s">
        <v>114</v>
      </c>
      <c r="B32" s="40" t="s">
        <v>46</v>
      </c>
      <c r="C32" s="41" t="s">
        <v>47</v>
      </c>
      <c r="D32" s="42"/>
      <c r="E32" s="42"/>
    </row>
    <row r="33" spans="1:5" ht="14.25">
      <c r="A33" s="33"/>
      <c r="B33" s="34"/>
      <c r="C33" s="11" t="s">
        <v>30</v>
      </c>
      <c r="D33" s="39">
        <f>SUM(D34)</f>
        <v>3658.4</v>
      </c>
      <c r="E33" s="39">
        <f>SUM(D33:D33)</f>
        <v>3658.4</v>
      </c>
    </row>
    <row r="34" spans="1:5" ht="15">
      <c r="A34" s="33"/>
      <c r="B34" s="34"/>
      <c r="C34" s="14" t="s">
        <v>34</v>
      </c>
      <c r="D34" s="36">
        <v>3658.4</v>
      </c>
      <c r="E34" s="36">
        <f>SUM(D34:D34)</f>
        <v>3658.4</v>
      </c>
    </row>
    <row r="35" spans="1:5" ht="15">
      <c r="A35" s="33"/>
      <c r="B35" s="34"/>
      <c r="C35" s="14" t="s">
        <v>66</v>
      </c>
      <c r="D35" s="36">
        <v>1230</v>
      </c>
      <c r="E35" s="36">
        <f>SUM(D35:D35)</f>
        <v>1230</v>
      </c>
    </row>
    <row r="36" spans="1:5" ht="15">
      <c r="A36" s="33"/>
      <c r="B36" s="34"/>
      <c r="C36" s="14"/>
      <c r="D36" s="36"/>
      <c r="E36" s="36"/>
    </row>
    <row r="37" spans="1:5" ht="14.25">
      <c r="A37" s="33"/>
      <c r="B37" s="34"/>
      <c r="C37" s="11" t="s">
        <v>31</v>
      </c>
      <c r="D37" s="39">
        <f>SUM(D38:D39)</f>
        <v>3658.4000000000005</v>
      </c>
      <c r="E37" s="39">
        <f>SUM(D37:D37)</f>
        <v>3658.4000000000005</v>
      </c>
    </row>
    <row r="38" spans="1:5" ht="15">
      <c r="A38" s="33"/>
      <c r="B38" s="34"/>
      <c r="C38" s="14" t="s">
        <v>35</v>
      </c>
      <c r="D38" s="36">
        <v>352.3</v>
      </c>
      <c r="E38" s="36">
        <f>SUM(D38:D38)</f>
        <v>352.3</v>
      </c>
    </row>
    <row r="39" spans="1:5" ht="15">
      <c r="A39" s="33"/>
      <c r="B39" s="34"/>
      <c r="C39" s="14" t="s">
        <v>39</v>
      </c>
      <c r="D39" s="36">
        <f>817.1+1230+1257.7+1.3</f>
        <v>3306.1000000000004</v>
      </c>
      <c r="E39" s="36">
        <f>SUM(D39:D39)</f>
        <v>3306.1000000000004</v>
      </c>
    </row>
    <row r="40" spans="1:5" ht="15">
      <c r="A40" s="33"/>
      <c r="B40" s="34"/>
      <c r="C40" s="14"/>
      <c r="D40" s="36"/>
      <c r="E40" s="36"/>
    </row>
    <row r="41" spans="1:5" ht="15">
      <c r="A41" s="43" t="s">
        <v>115</v>
      </c>
      <c r="B41" s="40" t="s">
        <v>69</v>
      </c>
      <c r="C41" s="41" t="s">
        <v>70</v>
      </c>
      <c r="D41" s="42"/>
      <c r="E41" s="42"/>
    </row>
    <row r="42" spans="1:5" ht="14.25">
      <c r="A42" s="33"/>
      <c r="B42" s="34"/>
      <c r="C42" s="11" t="s">
        <v>30</v>
      </c>
      <c r="D42" s="39">
        <f>SUM(D43)</f>
        <v>6.5</v>
      </c>
      <c r="E42" s="39">
        <f>SUM(D42:D42)</f>
        <v>6.5</v>
      </c>
    </row>
    <row r="43" spans="1:5" ht="15">
      <c r="A43" s="33"/>
      <c r="B43" s="34"/>
      <c r="C43" s="14" t="s">
        <v>34</v>
      </c>
      <c r="D43" s="36">
        <v>6.5</v>
      </c>
      <c r="E43" s="36">
        <f>SUM(D43:D43)</f>
        <v>6.5</v>
      </c>
    </row>
    <row r="44" spans="1:5" ht="15">
      <c r="A44" s="33"/>
      <c r="B44" s="34"/>
      <c r="C44" s="14"/>
      <c r="D44" s="36"/>
      <c r="E44" s="36"/>
    </row>
    <row r="45" spans="1:5" ht="14.25">
      <c r="A45" s="33"/>
      <c r="B45" s="34"/>
      <c r="C45" s="11" t="s">
        <v>31</v>
      </c>
      <c r="D45" s="39">
        <f>SUM(D46:D46)</f>
        <v>6.5</v>
      </c>
      <c r="E45" s="39">
        <f>SUM(D45:D45)</f>
        <v>6.5</v>
      </c>
    </row>
    <row r="46" spans="1:5" ht="15">
      <c r="A46" s="33"/>
      <c r="B46" s="34"/>
      <c r="C46" s="14" t="s">
        <v>35</v>
      </c>
      <c r="D46" s="36">
        <v>6.5</v>
      </c>
      <c r="E46" s="36">
        <f>SUM(D46:D46)</f>
        <v>6.5</v>
      </c>
    </row>
    <row r="47" spans="1:5" ht="15">
      <c r="A47" s="33"/>
      <c r="B47" s="34"/>
      <c r="C47" s="14"/>
      <c r="D47" s="36"/>
      <c r="E47" s="36"/>
    </row>
    <row r="48" spans="1:5" ht="15">
      <c r="A48" s="43" t="s">
        <v>116</v>
      </c>
      <c r="B48" s="40" t="s">
        <v>71</v>
      </c>
      <c r="C48" s="41" t="s">
        <v>72</v>
      </c>
      <c r="D48" s="42"/>
      <c r="E48" s="42"/>
    </row>
    <row r="49" spans="1:5" ht="14.25">
      <c r="A49" s="33"/>
      <c r="B49" s="34"/>
      <c r="C49" s="11" t="s">
        <v>30</v>
      </c>
      <c r="D49" s="39">
        <f>SUM(D50)</f>
        <v>287.2</v>
      </c>
      <c r="E49" s="39">
        <f>SUM(D49:D49)</f>
        <v>287.2</v>
      </c>
    </row>
    <row r="50" spans="1:5" ht="15">
      <c r="A50" s="33"/>
      <c r="B50" s="34"/>
      <c r="C50" s="14" t="s">
        <v>34</v>
      </c>
      <c r="D50" s="36">
        <v>287.2</v>
      </c>
      <c r="E50" s="36">
        <f>SUM(D50:D50)</f>
        <v>287.2</v>
      </c>
    </row>
    <row r="51" spans="1:5" ht="15">
      <c r="A51" s="33"/>
      <c r="B51" s="34"/>
      <c r="C51" s="14"/>
      <c r="D51" s="36"/>
      <c r="E51" s="36"/>
    </row>
    <row r="52" spans="1:5" ht="14.25">
      <c r="A52" s="33"/>
      <c r="B52" s="34"/>
      <c r="C52" s="11" t="s">
        <v>31</v>
      </c>
      <c r="D52" s="39">
        <f>SUM(D53:D54)</f>
        <v>287.2</v>
      </c>
      <c r="E52" s="39">
        <f>SUM(D52:D52)</f>
        <v>287.2</v>
      </c>
    </row>
    <row r="53" spans="1:5" ht="15">
      <c r="A53" s="33"/>
      <c r="B53" s="34"/>
      <c r="C53" s="14" t="s">
        <v>35</v>
      </c>
      <c r="D53" s="36">
        <v>8.8</v>
      </c>
      <c r="E53" s="36">
        <f>SUM(D53:D53)</f>
        <v>8.8</v>
      </c>
    </row>
    <row r="54" spans="1:5" ht="15">
      <c r="A54" s="33"/>
      <c r="B54" s="34"/>
      <c r="C54" s="14" t="s">
        <v>39</v>
      </c>
      <c r="D54" s="36">
        <v>278.4</v>
      </c>
      <c r="E54" s="36">
        <f>SUM(D54:D54)</f>
        <v>278.4</v>
      </c>
    </row>
    <row r="55" spans="1:5" ht="15">
      <c r="A55" s="33"/>
      <c r="B55" s="34"/>
      <c r="C55" s="14"/>
      <c r="D55" s="36"/>
      <c r="E55" s="36"/>
    </row>
    <row r="56" spans="1:5" ht="15">
      <c r="A56" s="43" t="s">
        <v>117</v>
      </c>
      <c r="B56" s="40" t="s">
        <v>73</v>
      </c>
      <c r="C56" s="41" t="s">
        <v>74</v>
      </c>
      <c r="D56" s="42"/>
      <c r="E56" s="42"/>
    </row>
    <row r="57" spans="1:5" ht="14.25">
      <c r="A57" s="33"/>
      <c r="B57" s="34"/>
      <c r="C57" s="11" t="s">
        <v>30</v>
      </c>
      <c r="D57" s="39">
        <f>SUM(D58)</f>
        <v>2804.8</v>
      </c>
      <c r="E57" s="39">
        <f>SUM(D57:D57)</f>
        <v>2804.8</v>
      </c>
    </row>
    <row r="58" spans="1:5" ht="15">
      <c r="A58" s="33"/>
      <c r="B58" s="34"/>
      <c r="C58" s="14" t="s">
        <v>34</v>
      </c>
      <c r="D58" s="36">
        <v>2804.8</v>
      </c>
      <c r="E58" s="36">
        <f>SUM(D58:D58)</f>
        <v>2804.8</v>
      </c>
    </row>
    <row r="59" spans="1:5" ht="15">
      <c r="A59" s="33"/>
      <c r="B59" s="34"/>
      <c r="C59" s="14"/>
      <c r="D59" s="36"/>
      <c r="E59" s="36"/>
    </row>
    <row r="60" spans="1:5" ht="14.25">
      <c r="A60" s="33"/>
      <c r="B60" s="34"/>
      <c r="C60" s="11" t="s">
        <v>31</v>
      </c>
      <c r="D60" s="39">
        <f>SUM(D61:D61)</f>
        <v>2804.8</v>
      </c>
      <c r="E60" s="39">
        <f>SUM(D60:D60)</f>
        <v>2804.8</v>
      </c>
    </row>
    <row r="61" spans="1:5" ht="15">
      <c r="A61" s="33"/>
      <c r="B61" s="34"/>
      <c r="C61" s="14" t="s">
        <v>39</v>
      </c>
      <c r="D61" s="36">
        <v>2804.8</v>
      </c>
      <c r="E61" s="36">
        <f>SUM(D61:D61)</f>
        <v>2804.8</v>
      </c>
    </row>
    <row r="62" spans="1:5" ht="15">
      <c r="A62" s="33"/>
      <c r="B62" s="34"/>
      <c r="C62" s="14"/>
      <c r="D62" s="36"/>
      <c r="E62" s="36"/>
    </row>
    <row r="63" spans="1:5" ht="14.25">
      <c r="A63" s="37" t="s">
        <v>36</v>
      </c>
      <c r="B63" s="38"/>
      <c r="C63" s="11" t="s">
        <v>76</v>
      </c>
      <c r="D63" s="36"/>
      <c r="E63" s="36"/>
    </row>
    <row r="64" spans="1:5" ht="14.25">
      <c r="A64" s="45"/>
      <c r="B64" s="34"/>
      <c r="C64" s="11" t="s">
        <v>30</v>
      </c>
      <c r="D64" s="39">
        <f>D69+D76+D83+D90+D97+D104</f>
        <v>550</v>
      </c>
      <c r="E64" s="39">
        <f>SUM(D64:D64)</f>
        <v>550</v>
      </c>
    </row>
    <row r="65" spans="1:5" ht="14.25">
      <c r="A65" s="45"/>
      <c r="B65" s="34"/>
      <c r="C65" s="11" t="s">
        <v>31</v>
      </c>
      <c r="D65" s="39">
        <f>SUM(D66:D66)</f>
        <v>550</v>
      </c>
      <c r="E65" s="39">
        <f>SUM(D65:D65)</f>
        <v>550</v>
      </c>
    </row>
    <row r="66" spans="1:5" ht="15">
      <c r="A66" s="45"/>
      <c r="B66" s="34"/>
      <c r="C66" s="14" t="s">
        <v>28</v>
      </c>
      <c r="D66" s="36">
        <f>D73+D80+D87+D94+D101+D108</f>
        <v>550</v>
      </c>
      <c r="E66" s="36">
        <f>SUM(D66:D66)</f>
        <v>550</v>
      </c>
    </row>
    <row r="67" spans="1:5" ht="14.25">
      <c r="A67" s="55" t="s">
        <v>118</v>
      </c>
      <c r="B67" s="38"/>
      <c r="C67" s="11" t="s">
        <v>42</v>
      </c>
      <c r="D67" s="39">
        <f>D72+D79+D86+D93+D100+D107</f>
        <v>550</v>
      </c>
      <c r="E67" s="39">
        <f>SUM(D67:D67)</f>
        <v>550</v>
      </c>
    </row>
    <row r="68" spans="1:5" ht="15">
      <c r="A68" s="43" t="s">
        <v>38</v>
      </c>
      <c r="B68" s="40" t="s">
        <v>65</v>
      </c>
      <c r="C68" s="41" t="s">
        <v>77</v>
      </c>
      <c r="D68" s="42"/>
      <c r="E68" s="42"/>
    </row>
    <row r="69" spans="1:5" ht="14.25">
      <c r="A69" s="33"/>
      <c r="B69" s="34"/>
      <c r="C69" s="11" t="s">
        <v>30</v>
      </c>
      <c r="D69" s="39">
        <f>SUM(D70:D70)</f>
        <v>18.4</v>
      </c>
      <c r="E69" s="39">
        <f>SUM(D69:D69)</f>
        <v>18.4</v>
      </c>
    </row>
    <row r="70" spans="1:5" ht="15">
      <c r="A70" s="33"/>
      <c r="B70" s="34"/>
      <c r="C70" s="14" t="s">
        <v>34</v>
      </c>
      <c r="D70" s="36">
        <v>18.4</v>
      </c>
      <c r="E70" s="36">
        <f>SUM(D70:D70)</f>
        <v>18.4</v>
      </c>
    </row>
    <row r="71" spans="1:5" ht="15">
      <c r="A71" s="33"/>
      <c r="B71" s="34"/>
      <c r="C71" s="14"/>
      <c r="D71" s="36"/>
      <c r="E71" s="36"/>
    </row>
    <row r="72" spans="1:5" ht="14.25">
      <c r="A72" s="33"/>
      <c r="B72" s="34"/>
      <c r="C72" s="11" t="s">
        <v>31</v>
      </c>
      <c r="D72" s="39">
        <f>SUM(D73:D73)</f>
        <v>18.4</v>
      </c>
      <c r="E72" s="39">
        <f>SUM(D72:D72)</f>
        <v>18.4</v>
      </c>
    </row>
    <row r="73" spans="1:5" ht="15">
      <c r="A73" s="33"/>
      <c r="B73" s="34"/>
      <c r="C73" s="14" t="s">
        <v>35</v>
      </c>
      <c r="D73" s="36">
        <v>18.4</v>
      </c>
      <c r="E73" s="36">
        <f>SUM(D73:D73)</f>
        <v>18.4</v>
      </c>
    </row>
    <row r="74" spans="1:5" ht="15">
      <c r="A74" s="33"/>
      <c r="B74" s="34"/>
      <c r="C74" s="14"/>
      <c r="D74" s="36"/>
      <c r="E74" s="36"/>
    </row>
    <row r="75" spans="1:5" ht="15">
      <c r="A75" s="43" t="s">
        <v>40</v>
      </c>
      <c r="B75" s="40" t="s">
        <v>78</v>
      </c>
      <c r="C75" s="41" t="s">
        <v>79</v>
      </c>
      <c r="D75" s="42"/>
      <c r="E75" s="42"/>
    </row>
    <row r="76" spans="1:5" ht="14.25">
      <c r="A76" s="33"/>
      <c r="B76" s="34"/>
      <c r="C76" s="11" t="s">
        <v>30</v>
      </c>
      <c r="D76" s="39">
        <f>SUM(D77:D77)</f>
        <v>6.4</v>
      </c>
      <c r="E76" s="39">
        <f>SUM(D76:D76)</f>
        <v>6.4</v>
      </c>
    </row>
    <row r="77" spans="1:5" ht="15">
      <c r="A77" s="33"/>
      <c r="B77" s="34"/>
      <c r="C77" s="14" t="s">
        <v>34</v>
      </c>
      <c r="D77" s="36">
        <v>6.4</v>
      </c>
      <c r="E77" s="36">
        <f>SUM(D77:D77)</f>
        <v>6.4</v>
      </c>
    </row>
    <row r="78" spans="1:5" ht="15">
      <c r="A78" s="33"/>
      <c r="B78" s="34"/>
      <c r="C78" s="14"/>
      <c r="D78" s="36"/>
      <c r="E78" s="36"/>
    </row>
    <row r="79" spans="1:5" ht="14.25">
      <c r="A79" s="33"/>
      <c r="B79" s="34"/>
      <c r="C79" s="11" t="s">
        <v>31</v>
      </c>
      <c r="D79" s="39">
        <f>SUM(D80:D80)</f>
        <v>6.4</v>
      </c>
      <c r="E79" s="39">
        <f>SUM(D79:D79)</f>
        <v>6.4</v>
      </c>
    </row>
    <row r="80" spans="1:5" ht="15">
      <c r="A80" s="33"/>
      <c r="B80" s="34"/>
      <c r="C80" s="14" t="s">
        <v>35</v>
      </c>
      <c r="D80" s="36">
        <v>6.4</v>
      </c>
      <c r="E80" s="36">
        <f>SUM(D80:D80)</f>
        <v>6.4</v>
      </c>
    </row>
    <row r="81" spans="1:5" ht="15">
      <c r="A81" s="33"/>
      <c r="B81" s="34"/>
      <c r="C81" s="14"/>
      <c r="D81" s="36"/>
      <c r="E81" s="36"/>
    </row>
    <row r="82" spans="1:5" ht="15">
      <c r="A82" s="43" t="s">
        <v>119</v>
      </c>
      <c r="B82" s="40" t="s">
        <v>80</v>
      </c>
      <c r="C82" s="41" t="s">
        <v>81</v>
      </c>
      <c r="D82" s="42"/>
      <c r="E82" s="42"/>
    </row>
    <row r="83" spans="1:5" ht="14.25">
      <c r="A83" s="33"/>
      <c r="B83" s="34"/>
      <c r="C83" s="11" t="s">
        <v>30</v>
      </c>
      <c r="D83" s="39">
        <f>SUM(D84)</f>
        <v>110.5</v>
      </c>
      <c r="E83" s="39">
        <f>SUM(D83:D83)</f>
        <v>110.5</v>
      </c>
    </row>
    <row r="84" spans="1:5" ht="15">
      <c r="A84" s="33"/>
      <c r="B84" s="34"/>
      <c r="C84" s="14" t="s">
        <v>34</v>
      </c>
      <c r="D84" s="36">
        <v>110.5</v>
      </c>
      <c r="E84" s="36">
        <f>SUM(D84:D84)</f>
        <v>110.5</v>
      </c>
    </row>
    <row r="85" spans="1:5" ht="15">
      <c r="A85" s="33"/>
      <c r="B85" s="34"/>
      <c r="C85" s="14"/>
      <c r="D85" s="36"/>
      <c r="E85" s="36"/>
    </row>
    <row r="86" spans="1:5" ht="14.25">
      <c r="A86" s="33"/>
      <c r="B86" s="34"/>
      <c r="C86" s="11" t="s">
        <v>31</v>
      </c>
      <c r="D86" s="39">
        <f>SUM(D87:D87)</f>
        <v>110.5</v>
      </c>
      <c r="E86" s="39">
        <f>SUM(D86:D86)</f>
        <v>110.5</v>
      </c>
    </row>
    <row r="87" spans="1:5" ht="15">
      <c r="A87" s="33"/>
      <c r="B87" s="34"/>
      <c r="C87" s="14" t="s">
        <v>35</v>
      </c>
      <c r="D87" s="36">
        <f>91.3+19.2</f>
        <v>110.5</v>
      </c>
      <c r="E87" s="36">
        <f>SUM(D87:D87)</f>
        <v>110.5</v>
      </c>
    </row>
    <row r="88" spans="1:5" ht="15">
      <c r="A88" s="33"/>
      <c r="B88" s="34"/>
      <c r="C88" s="14"/>
      <c r="D88" s="36"/>
      <c r="E88" s="36"/>
    </row>
    <row r="89" spans="1:5" ht="15">
      <c r="A89" s="43" t="s">
        <v>120</v>
      </c>
      <c r="B89" s="40" t="s">
        <v>82</v>
      </c>
      <c r="C89" s="41" t="s">
        <v>83</v>
      </c>
      <c r="D89" s="42"/>
      <c r="E89" s="42"/>
    </row>
    <row r="90" spans="1:5" ht="14.25">
      <c r="A90" s="33"/>
      <c r="B90" s="34"/>
      <c r="C90" s="11" t="s">
        <v>30</v>
      </c>
      <c r="D90" s="39">
        <f>SUM(D91:D91)</f>
        <v>3.2</v>
      </c>
      <c r="E90" s="39">
        <f>SUM(D90:D90)</f>
        <v>3.2</v>
      </c>
    </row>
    <row r="91" spans="1:5" ht="15">
      <c r="A91" s="33"/>
      <c r="B91" s="34"/>
      <c r="C91" s="14" t="s">
        <v>34</v>
      </c>
      <c r="D91" s="36">
        <v>3.2</v>
      </c>
      <c r="E91" s="36">
        <f>SUM(D91:D91)</f>
        <v>3.2</v>
      </c>
    </row>
    <row r="92" spans="1:5" ht="15">
      <c r="A92" s="33"/>
      <c r="B92" s="34"/>
      <c r="C92" s="14"/>
      <c r="D92" s="36"/>
      <c r="E92" s="36"/>
    </row>
    <row r="93" spans="1:5" ht="14.25">
      <c r="A93" s="33"/>
      <c r="B93" s="34"/>
      <c r="C93" s="11" t="s">
        <v>31</v>
      </c>
      <c r="D93" s="39">
        <f>SUM(D94:D94)</f>
        <v>3.2</v>
      </c>
      <c r="E93" s="39">
        <f>SUM(D93:D93)</f>
        <v>3.2</v>
      </c>
    </row>
    <row r="94" spans="1:5" ht="15">
      <c r="A94" s="33"/>
      <c r="B94" s="34"/>
      <c r="C94" s="14" t="s">
        <v>35</v>
      </c>
      <c r="D94" s="36">
        <v>3.2</v>
      </c>
      <c r="E94" s="36">
        <f>SUM(D94:D94)</f>
        <v>3.2</v>
      </c>
    </row>
    <row r="95" spans="1:5" ht="15">
      <c r="A95" s="33"/>
      <c r="B95" s="34"/>
      <c r="C95" s="14"/>
      <c r="D95" s="36"/>
      <c r="E95" s="36"/>
    </row>
    <row r="96" spans="1:5" ht="15">
      <c r="A96" s="43" t="s">
        <v>121</v>
      </c>
      <c r="B96" s="40" t="s">
        <v>84</v>
      </c>
      <c r="C96" s="41" t="s">
        <v>85</v>
      </c>
      <c r="D96" s="42"/>
      <c r="E96" s="42"/>
    </row>
    <row r="97" spans="1:5" ht="14.25">
      <c r="A97" s="33"/>
      <c r="B97" s="34"/>
      <c r="C97" s="11" t="s">
        <v>30</v>
      </c>
      <c r="D97" s="39">
        <f>SUM(D98:D98)</f>
        <v>87.6</v>
      </c>
      <c r="E97" s="39">
        <f>SUM(D97:D97)</f>
        <v>87.6</v>
      </c>
    </row>
    <row r="98" spans="1:5" ht="15">
      <c r="A98" s="33"/>
      <c r="B98" s="34"/>
      <c r="C98" s="14" t="s">
        <v>34</v>
      </c>
      <c r="D98" s="36">
        <v>87.6</v>
      </c>
      <c r="E98" s="36">
        <f>SUM(D98:D98)</f>
        <v>87.6</v>
      </c>
    </row>
    <row r="99" spans="1:5" ht="15">
      <c r="A99" s="33"/>
      <c r="B99" s="34"/>
      <c r="C99" s="14"/>
      <c r="D99" s="36"/>
      <c r="E99" s="36"/>
    </row>
    <row r="100" spans="1:5" ht="14.25">
      <c r="A100" s="33"/>
      <c r="B100" s="34"/>
      <c r="C100" s="11" t="s">
        <v>31</v>
      </c>
      <c r="D100" s="39">
        <f>SUM(D101:D101)</f>
        <v>87.6</v>
      </c>
      <c r="E100" s="39">
        <f>SUM(D100:D100)</f>
        <v>87.6</v>
      </c>
    </row>
    <row r="101" spans="1:5" ht="15">
      <c r="A101" s="33"/>
      <c r="B101" s="34"/>
      <c r="C101" s="14" t="s">
        <v>35</v>
      </c>
      <c r="D101" s="36">
        <f>7.6+80</f>
        <v>87.6</v>
      </c>
      <c r="E101" s="36">
        <f>SUM(D101:D101)</f>
        <v>87.6</v>
      </c>
    </row>
    <row r="102" spans="1:5" ht="15">
      <c r="A102" s="33"/>
      <c r="B102" s="34"/>
      <c r="C102" s="14"/>
      <c r="D102" s="36"/>
      <c r="E102" s="36"/>
    </row>
    <row r="103" spans="1:5" ht="15">
      <c r="A103" s="43" t="s">
        <v>122</v>
      </c>
      <c r="B103" s="40" t="s">
        <v>62</v>
      </c>
      <c r="C103" s="41" t="s">
        <v>86</v>
      </c>
      <c r="D103" s="42"/>
      <c r="E103" s="42"/>
    </row>
    <row r="104" spans="1:5" ht="14.25">
      <c r="A104" s="33"/>
      <c r="B104" s="34"/>
      <c r="C104" s="11" t="s">
        <v>30</v>
      </c>
      <c r="D104" s="39">
        <f>SUM(D105:D105)</f>
        <v>323.9</v>
      </c>
      <c r="E104" s="39">
        <f>SUM(D104:D104)</f>
        <v>323.9</v>
      </c>
    </row>
    <row r="105" spans="1:5" ht="15">
      <c r="A105" s="33"/>
      <c r="B105" s="34"/>
      <c r="C105" s="14" t="s">
        <v>34</v>
      </c>
      <c r="D105" s="36">
        <v>323.9</v>
      </c>
      <c r="E105" s="36">
        <f>SUM(D105:D105)</f>
        <v>323.9</v>
      </c>
    </row>
    <row r="106" spans="1:5" ht="15">
      <c r="A106" s="33"/>
      <c r="B106" s="34"/>
      <c r="C106" s="14"/>
      <c r="D106" s="36"/>
      <c r="E106" s="36"/>
    </row>
    <row r="107" spans="1:5" ht="14.25">
      <c r="A107" s="33"/>
      <c r="B107" s="34"/>
      <c r="C107" s="11" t="s">
        <v>31</v>
      </c>
      <c r="D107" s="39">
        <f>SUM(D108:D108)</f>
        <v>323.9</v>
      </c>
      <c r="E107" s="39">
        <f>SUM(D107:D107)</f>
        <v>323.9</v>
      </c>
    </row>
    <row r="108" spans="1:5" ht="15">
      <c r="A108" s="33"/>
      <c r="B108" s="34"/>
      <c r="C108" s="14" t="s">
        <v>35</v>
      </c>
      <c r="D108" s="36">
        <v>323.9</v>
      </c>
      <c r="E108" s="36">
        <f>SUM(D108:D108)</f>
        <v>323.9</v>
      </c>
    </row>
    <row r="109" spans="1:5" ht="15">
      <c r="A109" s="33"/>
      <c r="B109" s="34"/>
      <c r="C109" s="14"/>
      <c r="D109" s="36"/>
      <c r="E109" s="36"/>
    </row>
    <row r="110" spans="1:5" ht="14.25">
      <c r="A110" s="37" t="s">
        <v>49</v>
      </c>
      <c r="B110" s="38"/>
      <c r="C110" s="11" t="s">
        <v>87</v>
      </c>
      <c r="D110" s="36"/>
      <c r="E110" s="36"/>
    </row>
    <row r="111" spans="1:5" ht="14.25">
      <c r="A111" s="45"/>
      <c r="B111" s="34"/>
      <c r="C111" s="11" t="s">
        <v>30</v>
      </c>
      <c r="D111" s="39">
        <f>D117+D126+D133+D141+D148+D163+D156</f>
        <v>22382.5</v>
      </c>
      <c r="E111" s="39">
        <f>SUM(D111:D111)</f>
        <v>22382.5</v>
      </c>
    </row>
    <row r="112" spans="1:5" ht="14.25">
      <c r="A112" s="45"/>
      <c r="B112" s="34"/>
      <c r="C112" s="11" t="s">
        <v>31</v>
      </c>
      <c r="D112" s="39">
        <f>SUM(D113:D114)</f>
        <v>22382.5</v>
      </c>
      <c r="E112" s="39">
        <f>SUM(D112:D112)</f>
        <v>22382.5</v>
      </c>
    </row>
    <row r="113" spans="1:5" ht="15">
      <c r="A113" s="45"/>
      <c r="B113" s="34"/>
      <c r="C113" s="14" t="s">
        <v>28</v>
      </c>
      <c r="D113" s="36">
        <f>D122+D130+D167</f>
        <v>1830</v>
      </c>
      <c r="E113" s="36">
        <f>SUM(D113:D113)</f>
        <v>1830</v>
      </c>
    </row>
    <row r="114" spans="1:5" ht="15">
      <c r="A114" s="45"/>
      <c r="B114" s="34"/>
      <c r="C114" s="14" t="s">
        <v>37</v>
      </c>
      <c r="D114" s="36">
        <f>D123+D137+D145+D152+D160</f>
        <v>20552.5</v>
      </c>
      <c r="E114" s="36">
        <f>E123+E137+E145+E152+E160</f>
        <v>20552.5</v>
      </c>
    </row>
    <row r="115" spans="1:5" ht="14.25">
      <c r="A115" s="37" t="s">
        <v>50</v>
      </c>
      <c r="B115" s="38"/>
      <c r="C115" s="11" t="s">
        <v>41</v>
      </c>
      <c r="D115" s="39">
        <f>SUM(D121+D129+D136)</f>
        <v>18635.7</v>
      </c>
      <c r="E115" s="39">
        <f>SUM(D115:D115)</f>
        <v>18635.7</v>
      </c>
    </row>
    <row r="116" spans="1:5" ht="15">
      <c r="A116" s="43" t="s">
        <v>51</v>
      </c>
      <c r="B116" s="40" t="s">
        <v>88</v>
      </c>
      <c r="C116" s="17" t="s">
        <v>89</v>
      </c>
      <c r="D116" s="42"/>
      <c r="E116" s="42"/>
    </row>
    <row r="117" spans="1:5" ht="14.25">
      <c r="A117" s="33"/>
      <c r="B117" s="34"/>
      <c r="C117" s="11" t="s">
        <v>30</v>
      </c>
      <c r="D117" s="39">
        <f>SUM(D118)</f>
        <v>17102.7</v>
      </c>
      <c r="E117" s="39">
        <f>SUM(D117:D117)</f>
        <v>17102.7</v>
      </c>
    </row>
    <row r="118" spans="1:5" ht="15">
      <c r="A118" s="33"/>
      <c r="B118" s="34"/>
      <c r="C118" s="14" t="s">
        <v>34</v>
      </c>
      <c r="D118" s="36">
        <v>17102.7</v>
      </c>
      <c r="E118" s="36">
        <f>SUM(D118:D118)</f>
        <v>17102.7</v>
      </c>
    </row>
    <row r="119" spans="1:5" ht="15">
      <c r="A119" s="33"/>
      <c r="B119" s="34"/>
      <c r="C119" s="19" t="s">
        <v>90</v>
      </c>
      <c r="D119" s="36">
        <v>551</v>
      </c>
      <c r="E119" s="36">
        <f>SUM(D119:D119)</f>
        <v>551</v>
      </c>
    </row>
    <row r="120" spans="1:5" ht="15">
      <c r="A120" s="33"/>
      <c r="B120" s="34"/>
      <c r="C120" s="14"/>
      <c r="D120" s="36"/>
      <c r="E120" s="36"/>
    </row>
    <row r="121" spans="1:5" ht="14.25">
      <c r="A121" s="33"/>
      <c r="B121" s="34"/>
      <c r="C121" s="11" t="s">
        <v>31</v>
      </c>
      <c r="D121" s="39">
        <f>SUM(D122:D123)</f>
        <v>17102.7</v>
      </c>
      <c r="E121" s="39">
        <f>SUM(D121:D121)</f>
        <v>17102.7</v>
      </c>
    </row>
    <row r="122" spans="1:5" ht="15">
      <c r="A122" s="33"/>
      <c r="B122" s="34"/>
      <c r="C122" s="14" t="s">
        <v>35</v>
      </c>
      <c r="D122" s="36">
        <v>230</v>
      </c>
      <c r="E122" s="36">
        <f>SUM(D122:D122)</f>
        <v>230</v>
      </c>
    </row>
    <row r="123" spans="1:5" ht="15">
      <c r="A123" s="33"/>
      <c r="B123" s="34"/>
      <c r="C123" s="14" t="s">
        <v>39</v>
      </c>
      <c r="D123" s="36">
        <f>25372.7-10000+1500</f>
        <v>16872.7</v>
      </c>
      <c r="E123" s="36">
        <f>SUM(D123:D123)</f>
        <v>16872.7</v>
      </c>
    </row>
    <row r="124" spans="1:5" ht="15">
      <c r="A124" s="33"/>
      <c r="B124" s="34"/>
      <c r="C124" s="14"/>
      <c r="D124" s="36"/>
      <c r="E124" s="36"/>
    </row>
    <row r="125" spans="1:5" ht="15">
      <c r="A125" s="43" t="s">
        <v>123</v>
      </c>
      <c r="B125" s="40" t="s">
        <v>91</v>
      </c>
      <c r="C125" s="17" t="s">
        <v>92</v>
      </c>
      <c r="D125" s="42"/>
      <c r="E125" s="42"/>
    </row>
    <row r="126" spans="1:5" ht="14.25">
      <c r="A126" s="33"/>
      <c r="B126" s="34"/>
      <c r="C126" s="11" t="s">
        <v>30</v>
      </c>
      <c r="D126" s="39">
        <f>SUM(D127:D127)</f>
        <v>1100</v>
      </c>
      <c r="E126" s="39">
        <f>SUM(D126:D126)</f>
        <v>1100</v>
      </c>
    </row>
    <row r="127" spans="1:5" ht="15">
      <c r="A127" s="33"/>
      <c r="B127" s="34"/>
      <c r="C127" s="14" t="s">
        <v>34</v>
      </c>
      <c r="D127" s="36">
        <v>1100</v>
      </c>
      <c r="E127" s="36">
        <f>SUM(D127:D127)</f>
        <v>1100</v>
      </c>
    </row>
    <row r="128" spans="1:5" ht="15">
      <c r="A128" s="33"/>
      <c r="B128" s="34"/>
      <c r="C128" s="14"/>
      <c r="D128" s="36"/>
      <c r="E128" s="36"/>
    </row>
    <row r="129" spans="1:5" ht="14.25">
      <c r="A129" s="33"/>
      <c r="B129" s="34"/>
      <c r="C129" s="11" t="s">
        <v>31</v>
      </c>
      <c r="D129" s="39">
        <f>SUM(D130:D130)</f>
        <v>1100</v>
      </c>
      <c r="E129" s="39">
        <f>SUM(D129:D129)</f>
        <v>1100</v>
      </c>
    </row>
    <row r="130" spans="1:5" ht="15">
      <c r="A130" s="33"/>
      <c r="B130" s="34"/>
      <c r="C130" s="14" t="s">
        <v>35</v>
      </c>
      <c r="D130" s="36">
        <v>1100</v>
      </c>
      <c r="E130" s="36">
        <f>SUM(D130:D130)</f>
        <v>1100</v>
      </c>
    </row>
    <row r="131" spans="1:5" ht="15">
      <c r="A131" s="33"/>
      <c r="B131" s="34"/>
      <c r="C131" s="14"/>
      <c r="D131" s="36"/>
      <c r="E131" s="36"/>
    </row>
    <row r="132" spans="1:5" ht="15">
      <c r="A132" s="43" t="s">
        <v>124</v>
      </c>
      <c r="B132" s="40" t="s">
        <v>93</v>
      </c>
      <c r="C132" s="17" t="s">
        <v>94</v>
      </c>
      <c r="D132" s="42"/>
      <c r="E132" s="42"/>
    </row>
    <row r="133" spans="1:5" ht="14.25">
      <c r="A133" s="33"/>
      <c r="B133" s="34"/>
      <c r="C133" s="11" t="s">
        <v>30</v>
      </c>
      <c r="D133" s="39">
        <f>SUM(D134:D134)</f>
        <v>433</v>
      </c>
      <c r="E133" s="39">
        <f>SUM(D133:D133)</f>
        <v>433</v>
      </c>
    </row>
    <row r="134" spans="1:5" ht="15">
      <c r="A134" s="33"/>
      <c r="B134" s="34"/>
      <c r="C134" s="14" t="s">
        <v>34</v>
      </c>
      <c r="D134" s="36">
        <v>433</v>
      </c>
      <c r="E134" s="36">
        <f>SUM(D134:D134)</f>
        <v>433</v>
      </c>
    </row>
    <row r="135" spans="1:5" ht="15">
      <c r="A135" s="33"/>
      <c r="B135" s="34"/>
      <c r="C135" s="14"/>
      <c r="D135" s="36"/>
      <c r="E135" s="36"/>
    </row>
    <row r="136" spans="1:5" ht="14.25">
      <c r="A136" s="33"/>
      <c r="B136" s="34"/>
      <c r="C136" s="11" t="s">
        <v>31</v>
      </c>
      <c r="D136" s="39">
        <f>SUM(D137:D137)</f>
        <v>433</v>
      </c>
      <c r="E136" s="39">
        <f>SUM(D136:D136)</f>
        <v>433</v>
      </c>
    </row>
    <row r="137" spans="1:5" ht="15">
      <c r="A137" s="33"/>
      <c r="B137" s="34"/>
      <c r="C137" s="14" t="s">
        <v>39</v>
      </c>
      <c r="D137" s="36">
        <v>433</v>
      </c>
      <c r="E137" s="36">
        <f>SUM(D137:D137)</f>
        <v>433</v>
      </c>
    </row>
    <row r="138" spans="1:5" ht="15">
      <c r="A138" s="33"/>
      <c r="B138" s="34"/>
      <c r="C138" s="14"/>
      <c r="D138" s="36"/>
      <c r="E138" s="36"/>
    </row>
    <row r="139" spans="1:5" ht="14.25">
      <c r="A139" s="37" t="s">
        <v>52</v>
      </c>
      <c r="B139" s="38"/>
      <c r="C139" s="11" t="s">
        <v>95</v>
      </c>
      <c r="D139" s="39">
        <f>SUM(D144,D151)</f>
        <v>746.8</v>
      </c>
      <c r="E139" s="39">
        <f>SUM(D139:D139)</f>
        <v>746.8</v>
      </c>
    </row>
    <row r="140" spans="1:5" ht="15">
      <c r="A140" s="43" t="s">
        <v>53</v>
      </c>
      <c r="B140" s="40" t="s">
        <v>96</v>
      </c>
      <c r="C140" s="17" t="s">
        <v>97</v>
      </c>
      <c r="D140" s="42"/>
      <c r="E140" s="42"/>
    </row>
    <row r="141" spans="1:5" ht="14.25">
      <c r="A141" s="33"/>
      <c r="B141" s="34"/>
      <c r="C141" s="11" t="s">
        <v>30</v>
      </c>
      <c r="D141" s="39">
        <f>SUM(D142:D142)</f>
        <v>480</v>
      </c>
      <c r="E141" s="39">
        <f>SUM(D141:D141)</f>
        <v>480</v>
      </c>
    </row>
    <row r="142" spans="1:5" s="48" customFormat="1" ht="15">
      <c r="A142" s="33"/>
      <c r="B142" s="34"/>
      <c r="C142" s="14" t="s">
        <v>34</v>
      </c>
      <c r="D142" s="36">
        <v>480</v>
      </c>
      <c r="E142" s="36">
        <f>SUM(D142:D142)</f>
        <v>480</v>
      </c>
    </row>
    <row r="143" spans="1:5" ht="15">
      <c r="A143" s="33"/>
      <c r="B143" s="34"/>
      <c r="C143" s="14"/>
      <c r="D143" s="36"/>
      <c r="E143" s="36"/>
    </row>
    <row r="144" spans="1:5" ht="14.25">
      <c r="A144" s="33"/>
      <c r="B144" s="34"/>
      <c r="C144" s="11" t="s">
        <v>31</v>
      </c>
      <c r="D144" s="39">
        <f>SUM(D145:D145)</f>
        <v>480</v>
      </c>
      <c r="E144" s="39">
        <f>SUM(D144:D144)</f>
        <v>480</v>
      </c>
    </row>
    <row r="145" spans="1:5" ht="15">
      <c r="A145" s="33"/>
      <c r="B145" s="34"/>
      <c r="C145" s="14" t="s">
        <v>39</v>
      </c>
      <c r="D145" s="36">
        <v>480</v>
      </c>
      <c r="E145" s="36">
        <f>SUM(D145:D145)</f>
        <v>480</v>
      </c>
    </row>
    <row r="146" spans="1:5" ht="15">
      <c r="A146" s="33"/>
      <c r="B146" s="34"/>
      <c r="C146" s="14"/>
      <c r="D146" s="36"/>
      <c r="E146" s="36"/>
    </row>
    <row r="147" spans="1:5" ht="15">
      <c r="A147" s="43" t="s">
        <v>125</v>
      </c>
      <c r="B147" s="40" t="s">
        <v>98</v>
      </c>
      <c r="C147" s="17" t="s">
        <v>99</v>
      </c>
      <c r="D147" s="42"/>
      <c r="E147" s="42"/>
    </row>
    <row r="148" spans="1:5" ht="14.25">
      <c r="A148" s="33"/>
      <c r="B148" s="34"/>
      <c r="C148" s="11" t="s">
        <v>30</v>
      </c>
      <c r="D148" s="39">
        <f>SUM(D149:D149)</f>
        <v>266.8</v>
      </c>
      <c r="E148" s="39">
        <f>SUM(D148:D148)</f>
        <v>266.8</v>
      </c>
    </row>
    <row r="149" spans="1:5" ht="15">
      <c r="A149" s="33"/>
      <c r="B149" s="34"/>
      <c r="C149" s="14" t="s">
        <v>34</v>
      </c>
      <c r="D149" s="36">
        <v>266.8</v>
      </c>
      <c r="E149" s="36">
        <f>SUM(D149:D149)</f>
        <v>266.8</v>
      </c>
    </row>
    <row r="150" spans="1:5" ht="15">
      <c r="A150" s="33"/>
      <c r="B150" s="34"/>
      <c r="C150" s="14"/>
      <c r="D150" s="36"/>
      <c r="E150" s="36"/>
    </row>
    <row r="151" spans="1:5" ht="14.25">
      <c r="A151" s="33"/>
      <c r="B151" s="34"/>
      <c r="C151" s="11" t="s">
        <v>31</v>
      </c>
      <c r="D151" s="39">
        <f>SUM(D152:D152)</f>
        <v>266.8</v>
      </c>
      <c r="E151" s="39">
        <f>SUM(D151:D151)</f>
        <v>266.8</v>
      </c>
    </row>
    <row r="152" spans="1:5" ht="15">
      <c r="A152" s="33"/>
      <c r="B152" s="34"/>
      <c r="C152" s="14" t="s">
        <v>39</v>
      </c>
      <c r="D152" s="36">
        <v>266.8</v>
      </c>
      <c r="E152" s="36">
        <f>SUM(D152:D152)</f>
        <v>266.8</v>
      </c>
    </row>
    <row r="153" spans="1:5" ht="15">
      <c r="A153" s="33"/>
      <c r="B153" s="34"/>
      <c r="C153" s="14"/>
      <c r="D153" s="36"/>
      <c r="E153" s="36"/>
    </row>
    <row r="154" spans="1:5" ht="14.25">
      <c r="A154" s="37" t="s">
        <v>54</v>
      </c>
      <c r="B154" s="38"/>
      <c r="C154" s="11" t="s">
        <v>75</v>
      </c>
      <c r="D154" s="39">
        <f>SUM(D159,D166)</f>
        <v>3000</v>
      </c>
      <c r="E154" s="39">
        <f>SUM(D154:D154)</f>
        <v>3000</v>
      </c>
    </row>
    <row r="155" spans="1:5" ht="15">
      <c r="A155" s="43" t="s">
        <v>55</v>
      </c>
      <c r="B155" s="40" t="s">
        <v>233</v>
      </c>
      <c r="C155" s="41" t="s">
        <v>234</v>
      </c>
      <c r="D155" s="42"/>
      <c r="E155" s="42"/>
    </row>
    <row r="156" spans="1:5" ht="14.25">
      <c r="A156" s="33"/>
      <c r="B156" s="34"/>
      <c r="C156" s="11" t="s">
        <v>30</v>
      </c>
      <c r="D156" s="39">
        <f>SUM(D157)</f>
        <v>2500</v>
      </c>
      <c r="E156" s="39">
        <f>SUM(D156:D156)</f>
        <v>2500</v>
      </c>
    </row>
    <row r="157" spans="1:5" ht="15">
      <c r="A157" s="33"/>
      <c r="B157" s="34"/>
      <c r="C157" s="14" t="s">
        <v>34</v>
      </c>
      <c r="D157" s="36">
        <v>2500</v>
      </c>
      <c r="E157" s="36">
        <f>SUM(D157:D157)</f>
        <v>2500</v>
      </c>
    </row>
    <row r="158" spans="1:5" ht="15">
      <c r="A158" s="33"/>
      <c r="B158" s="34"/>
      <c r="C158" s="14"/>
      <c r="D158" s="36"/>
      <c r="E158" s="36"/>
    </row>
    <row r="159" spans="1:5" ht="14.25">
      <c r="A159" s="33"/>
      <c r="B159" s="34"/>
      <c r="C159" s="11" t="s">
        <v>31</v>
      </c>
      <c r="D159" s="39">
        <f>SUM(D160:D160)</f>
        <v>2500</v>
      </c>
      <c r="E159" s="39">
        <f>SUM(D159:D159)</f>
        <v>2500</v>
      </c>
    </row>
    <row r="160" spans="1:5" ht="15">
      <c r="A160" s="33"/>
      <c r="B160" s="34"/>
      <c r="C160" s="14" t="s">
        <v>39</v>
      </c>
      <c r="D160" s="36">
        <v>2500</v>
      </c>
      <c r="E160" s="36">
        <f>SUM(D160:D160)</f>
        <v>2500</v>
      </c>
    </row>
    <row r="161" spans="1:5" ht="14.25">
      <c r="A161" s="37"/>
      <c r="B161" s="38"/>
      <c r="C161" s="11"/>
      <c r="D161" s="39"/>
      <c r="E161" s="39"/>
    </row>
    <row r="162" spans="1:5" ht="15">
      <c r="A162" s="43" t="s">
        <v>235</v>
      </c>
      <c r="B162" s="40" t="s">
        <v>100</v>
      </c>
      <c r="C162" s="41" t="s">
        <v>101</v>
      </c>
      <c r="D162" s="42"/>
      <c r="E162" s="42"/>
    </row>
    <row r="163" spans="1:5" ht="14.25">
      <c r="A163" s="33"/>
      <c r="B163" s="34"/>
      <c r="C163" s="11" t="s">
        <v>30</v>
      </c>
      <c r="D163" s="39">
        <f>SUM(D164)</f>
        <v>500</v>
      </c>
      <c r="E163" s="39">
        <f>SUM(D163:D163)</f>
        <v>500</v>
      </c>
    </row>
    <row r="164" spans="1:5" ht="15">
      <c r="A164" s="33"/>
      <c r="B164" s="34"/>
      <c r="C164" s="14" t="s">
        <v>34</v>
      </c>
      <c r="D164" s="36">
        <v>500</v>
      </c>
      <c r="E164" s="36">
        <f>SUM(D164:D164)</f>
        <v>500</v>
      </c>
    </row>
    <row r="165" spans="1:5" ht="15">
      <c r="A165" s="33"/>
      <c r="B165" s="34"/>
      <c r="C165" s="14"/>
      <c r="D165" s="36"/>
      <c r="E165" s="36"/>
    </row>
    <row r="166" spans="1:5" ht="14.25">
      <c r="A166" s="33"/>
      <c r="B166" s="34"/>
      <c r="C166" s="11" t="s">
        <v>31</v>
      </c>
      <c r="D166" s="39">
        <f>SUM(D167:D167)</f>
        <v>500</v>
      </c>
      <c r="E166" s="39">
        <f>SUM(D166:D166)</f>
        <v>500</v>
      </c>
    </row>
    <row r="167" spans="1:5" ht="15">
      <c r="A167" s="33"/>
      <c r="B167" s="34"/>
      <c r="C167" s="14" t="s">
        <v>35</v>
      </c>
      <c r="D167" s="36">
        <v>500</v>
      </c>
      <c r="E167" s="36">
        <f>SUM(D167:D167)</f>
        <v>500</v>
      </c>
    </row>
    <row r="168" spans="1:5" ht="15">
      <c r="A168" s="33"/>
      <c r="B168" s="34"/>
      <c r="C168" s="14"/>
      <c r="D168" s="36"/>
      <c r="E168" s="36"/>
    </row>
    <row r="169" spans="1:5" ht="14.25">
      <c r="A169" s="37" t="s">
        <v>56</v>
      </c>
      <c r="B169" s="38"/>
      <c r="C169" s="11" t="s">
        <v>102</v>
      </c>
      <c r="D169" s="36"/>
      <c r="E169" s="36"/>
    </row>
    <row r="170" spans="1:5" ht="14.25">
      <c r="A170" s="45"/>
      <c r="B170" s="34"/>
      <c r="C170" s="11" t="s">
        <v>30</v>
      </c>
      <c r="D170" s="39">
        <f>SUM(D175+D183)</f>
        <v>5544.5</v>
      </c>
      <c r="E170" s="39">
        <f>SUM(D170:D170)</f>
        <v>5544.5</v>
      </c>
    </row>
    <row r="171" spans="1:5" ht="14.25">
      <c r="A171" s="45"/>
      <c r="B171" s="34"/>
      <c r="C171" s="11" t="s">
        <v>31</v>
      </c>
      <c r="D171" s="39">
        <f>SUM(D172:D172)</f>
        <v>5544.5</v>
      </c>
      <c r="E171" s="39">
        <f>SUM(D171:D171)</f>
        <v>5544.5</v>
      </c>
    </row>
    <row r="172" spans="1:5" ht="15">
      <c r="A172" s="45"/>
      <c r="B172" s="34"/>
      <c r="C172" s="14" t="s">
        <v>128</v>
      </c>
      <c r="D172" s="36">
        <f>D179+D187</f>
        <v>5544.5</v>
      </c>
      <c r="E172" s="36">
        <f>SUM(D172:D172)</f>
        <v>5544.5</v>
      </c>
    </row>
    <row r="173" spans="1:5" ht="14.25">
      <c r="A173" s="37" t="s">
        <v>57</v>
      </c>
      <c r="B173" s="38"/>
      <c r="C173" s="11" t="s">
        <v>75</v>
      </c>
      <c r="D173" s="39">
        <f>SUM(D178)</f>
        <v>3893.5</v>
      </c>
      <c r="E173" s="39">
        <f>SUM(D173:D173)</f>
        <v>3893.5</v>
      </c>
    </row>
    <row r="174" spans="1:5" ht="15">
      <c r="A174" s="43" t="s">
        <v>58</v>
      </c>
      <c r="B174" s="40" t="s">
        <v>103</v>
      </c>
      <c r="C174" s="17" t="s">
        <v>104</v>
      </c>
      <c r="D174" s="42"/>
      <c r="E174" s="42"/>
    </row>
    <row r="175" spans="1:5" ht="14.25">
      <c r="A175" s="33"/>
      <c r="B175" s="34"/>
      <c r="C175" s="11" t="s">
        <v>30</v>
      </c>
      <c r="D175" s="39">
        <f>SUM(D176:D176)</f>
        <v>3893.5</v>
      </c>
      <c r="E175" s="39">
        <f>SUM(D175:D175)</f>
        <v>3893.5</v>
      </c>
    </row>
    <row r="176" spans="1:5" ht="15">
      <c r="A176" s="33"/>
      <c r="B176" s="34"/>
      <c r="C176" s="14" t="s">
        <v>34</v>
      </c>
      <c r="D176" s="36">
        <v>3893.5</v>
      </c>
      <c r="E176" s="36">
        <f>SUM(D176:D176)</f>
        <v>3893.5</v>
      </c>
    </row>
    <row r="177" spans="1:5" ht="15">
      <c r="A177" s="33"/>
      <c r="B177" s="34"/>
      <c r="C177" s="14"/>
      <c r="D177" s="36"/>
      <c r="E177" s="36"/>
    </row>
    <row r="178" spans="1:5" ht="14.25">
      <c r="A178" s="33"/>
      <c r="B178" s="34"/>
      <c r="C178" s="11" t="s">
        <v>31</v>
      </c>
      <c r="D178" s="39">
        <f>SUM(D179:D179)</f>
        <v>3893.5</v>
      </c>
      <c r="E178" s="39">
        <f>SUM(D178:D178)</f>
        <v>3893.5</v>
      </c>
    </row>
    <row r="179" spans="1:5" ht="15">
      <c r="A179" s="33"/>
      <c r="B179" s="34"/>
      <c r="C179" s="14" t="s">
        <v>39</v>
      </c>
      <c r="D179" s="36">
        <f>3568+325.5</f>
        <v>3893.5</v>
      </c>
      <c r="E179" s="36">
        <f>SUM(D179:D179)</f>
        <v>3893.5</v>
      </c>
    </row>
    <row r="180" spans="1:5" ht="15">
      <c r="A180" s="33"/>
      <c r="B180" s="34"/>
      <c r="C180" s="14"/>
      <c r="D180" s="36"/>
      <c r="E180" s="36"/>
    </row>
    <row r="181" spans="1:5" ht="14.25">
      <c r="A181" s="37" t="s">
        <v>126</v>
      </c>
      <c r="B181" s="38"/>
      <c r="C181" s="11" t="s">
        <v>42</v>
      </c>
      <c r="D181" s="39">
        <f>SUM(D186)</f>
        <v>1651</v>
      </c>
      <c r="E181" s="39">
        <f>SUM(D181:D181)</f>
        <v>1651</v>
      </c>
    </row>
    <row r="182" spans="1:5" ht="15">
      <c r="A182" s="43" t="s">
        <v>127</v>
      </c>
      <c r="B182" s="40" t="s">
        <v>84</v>
      </c>
      <c r="C182" s="41" t="s">
        <v>85</v>
      </c>
      <c r="D182" s="42"/>
      <c r="E182" s="42"/>
    </row>
    <row r="183" spans="1:5" ht="14.25">
      <c r="A183" s="33"/>
      <c r="B183" s="34"/>
      <c r="C183" s="11" t="s">
        <v>30</v>
      </c>
      <c r="D183" s="39">
        <f>SUM(D184:D184)</f>
        <v>1651</v>
      </c>
      <c r="E183" s="39">
        <f>SUM(D183:D183)</f>
        <v>1651</v>
      </c>
    </row>
    <row r="184" spans="1:5" ht="15">
      <c r="A184" s="33"/>
      <c r="B184" s="34"/>
      <c r="C184" s="14" t="s">
        <v>34</v>
      </c>
      <c r="D184" s="36">
        <v>1651</v>
      </c>
      <c r="E184" s="36">
        <f>SUM(D184:D184)</f>
        <v>1651</v>
      </c>
    </row>
    <row r="185" spans="1:5" ht="15">
      <c r="A185" s="33"/>
      <c r="B185" s="34"/>
      <c r="C185" s="14"/>
      <c r="D185" s="36"/>
      <c r="E185" s="36"/>
    </row>
    <row r="186" spans="1:5" ht="14.25">
      <c r="A186" s="33"/>
      <c r="B186" s="34"/>
      <c r="C186" s="11" t="s">
        <v>31</v>
      </c>
      <c r="D186" s="39">
        <f>SUM(D187:D187)</f>
        <v>1651</v>
      </c>
      <c r="E186" s="39">
        <f>SUM(D186:D186)</f>
        <v>1651</v>
      </c>
    </row>
    <row r="187" spans="1:5" ht="15">
      <c r="A187" s="33"/>
      <c r="B187" s="34"/>
      <c r="C187" s="14" t="s">
        <v>39</v>
      </c>
      <c r="D187" s="36">
        <v>1651</v>
      </c>
      <c r="E187" s="36">
        <f>SUM(D187:D187)</f>
        <v>1651</v>
      </c>
    </row>
    <row r="188" spans="1:5" ht="15">
      <c r="A188" s="33"/>
      <c r="B188" s="34"/>
      <c r="C188" s="14"/>
      <c r="D188" s="36"/>
      <c r="E188" s="36"/>
    </row>
    <row r="189" spans="1:5" ht="14.25">
      <c r="A189" s="37" t="s">
        <v>59</v>
      </c>
      <c r="B189" s="38"/>
      <c r="C189" s="11" t="s">
        <v>105</v>
      </c>
      <c r="D189" s="36"/>
      <c r="E189" s="36"/>
    </row>
    <row r="190" spans="1:5" ht="14.25">
      <c r="A190" s="45"/>
      <c r="B190" s="34"/>
      <c r="C190" s="11" t="s">
        <v>30</v>
      </c>
      <c r="D190" s="39">
        <f>SUM(D195,D202,D209,D216,D223,D230,D237,D244,D251)</f>
        <v>793.2000000000003</v>
      </c>
      <c r="E190" s="39">
        <f>SUM(D190:D190)</f>
        <v>793.2000000000003</v>
      </c>
    </row>
    <row r="191" spans="1:5" ht="14.25">
      <c r="A191" s="45"/>
      <c r="B191" s="34"/>
      <c r="C191" s="11" t="s">
        <v>31</v>
      </c>
      <c r="D191" s="39">
        <f>SUM(D192:D192)</f>
        <v>793.2000000000003</v>
      </c>
      <c r="E191" s="39">
        <f>SUM(D191:D191)</f>
        <v>793.2000000000003</v>
      </c>
    </row>
    <row r="192" spans="1:5" ht="15">
      <c r="A192" s="45"/>
      <c r="B192" s="34"/>
      <c r="C192" s="14" t="s">
        <v>28</v>
      </c>
      <c r="D192" s="36">
        <f>SUM(D199,D206,D213,D220,D227,D234,D241,D248,D255)</f>
        <v>793.2000000000003</v>
      </c>
      <c r="E192" s="36">
        <f>SUM(D192:D192)</f>
        <v>793.2000000000003</v>
      </c>
    </row>
    <row r="193" spans="1:5" ht="14.25">
      <c r="A193" s="37" t="s">
        <v>60</v>
      </c>
      <c r="B193" s="38"/>
      <c r="C193" s="11" t="s">
        <v>48</v>
      </c>
      <c r="D193" s="39">
        <f>SUM(D198,D205,D212,D219,D226,D233,D240,D247,D254)</f>
        <v>793.2000000000003</v>
      </c>
      <c r="E193" s="39">
        <f>SUM(D193:D193)</f>
        <v>793.2000000000003</v>
      </c>
    </row>
    <row r="194" spans="1:5" ht="15">
      <c r="A194" s="43" t="s">
        <v>61</v>
      </c>
      <c r="B194" s="40">
        <v>10121</v>
      </c>
      <c r="C194" s="17" t="s">
        <v>106</v>
      </c>
      <c r="D194" s="42"/>
      <c r="E194" s="42"/>
    </row>
    <row r="195" spans="1:5" ht="14.25">
      <c r="A195" s="33"/>
      <c r="B195" s="34"/>
      <c r="C195" s="11" t="s">
        <v>30</v>
      </c>
      <c r="D195" s="39">
        <f>SUM(D196:D196)</f>
        <v>2000</v>
      </c>
      <c r="E195" s="39">
        <f>SUM(D195:D195)</f>
        <v>2000</v>
      </c>
    </row>
    <row r="196" spans="1:5" ht="15">
      <c r="A196" s="33"/>
      <c r="B196" s="34"/>
      <c r="C196" s="14" t="s">
        <v>34</v>
      </c>
      <c r="D196" s="36">
        <v>2000</v>
      </c>
      <c r="E196" s="36">
        <f>SUM(D196:D196)</f>
        <v>2000</v>
      </c>
    </row>
    <row r="197" spans="1:5" ht="15">
      <c r="A197" s="33"/>
      <c r="B197" s="34"/>
      <c r="C197" s="14"/>
      <c r="D197" s="36"/>
      <c r="E197" s="36"/>
    </row>
    <row r="198" spans="1:5" ht="14.25">
      <c r="A198" s="33"/>
      <c r="B198" s="34"/>
      <c r="C198" s="11" t="s">
        <v>31</v>
      </c>
      <c r="D198" s="39">
        <f>SUM(D199:D199)</f>
        <v>2000</v>
      </c>
      <c r="E198" s="39">
        <f>SUM(D198:D198)</f>
        <v>2000</v>
      </c>
    </row>
    <row r="199" spans="1:5" ht="15">
      <c r="A199" s="33"/>
      <c r="B199" s="34"/>
      <c r="C199" s="14" t="s">
        <v>35</v>
      </c>
      <c r="D199" s="36">
        <v>2000</v>
      </c>
      <c r="E199" s="36">
        <f>SUM(D199:D199)</f>
        <v>2000</v>
      </c>
    </row>
    <row r="200" spans="1:5" ht="15">
      <c r="A200" s="33"/>
      <c r="B200" s="34"/>
      <c r="C200" s="14"/>
      <c r="D200" s="36"/>
      <c r="E200" s="36"/>
    </row>
    <row r="201" spans="1:5" ht="29.25" customHeight="1">
      <c r="A201" s="43" t="s">
        <v>129</v>
      </c>
      <c r="B201" s="40">
        <v>10200</v>
      </c>
      <c r="C201" s="17" t="s">
        <v>107</v>
      </c>
      <c r="D201" s="42"/>
      <c r="E201" s="42"/>
    </row>
    <row r="202" spans="1:5" ht="14.25">
      <c r="A202" s="33"/>
      <c r="B202" s="34"/>
      <c r="C202" s="11" t="s">
        <v>30</v>
      </c>
      <c r="D202" s="39">
        <f>SUM(D203:D203)</f>
        <v>397</v>
      </c>
      <c r="E202" s="39">
        <f>SUM(D202:D202)</f>
        <v>397</v>
      </c>
    </row>
    <row r="203" spans="1:5" ht="15">
      <c r="A203" s="33"/>
      <c r="B203" s="34"/>
      <c r="C203" s="14" t="s">
        <v>34</v>
      </c>
      <c r="D203" s="36">
        <v>397</v>
      </c>
      <c r="E203" s="36">
        <f>SUM(D203:D203)</f>
        <v>397</v>
      </c>
    </row>
    <row r="204" spans="1:5" ht="15">
      <c r="A204" s="33"/>
      <c r="B204" s="34"/>
      <c r="C204" s="14"/>
      <c r="D204" s="36"/>
      <c r="E204" s="36"/>
    </row>
    <row r="205" spans="1:5" ht="14.25">
      <c r="A205" s="33"/>
      <c r="B205" s="34"/>
      <c r="C205" s="11" t="s">
        <v>31</v>
      </c>
      <c r="D205" s="39">
        <f>SUM(D206:D206)</f>
        <v>397</v>
      </c>
      <c r="E205" s="39">
        <f>SUM(D205:D205)</f>
        <v>397</v>
      </c>
    </row>
    <row r="206" spans="1:5" ht="15">
      <c r="A206" s="33"/>
      <c r="B206" s="34"/>
      <c r="C206" s="14" t="s">
        <v>35</v>
      </c>
      <c r="D206" s="36">
        <f>397</f>
        <v>397</v>
      </c>
      <c r="E206" s="36">
        <f>SUM(D206:D206)</f>
        <v>397</v>
      </c>
    </row>
    <row r="207" spans="1:5" ht="15">
      <c r="A207" s="33"/>
      <c r="B207" s="34"/>
      <c r="C207" s="14"/>
      <c r="D207" s="36"/>
      <c r="E207" s="36"/>
    </row>
    <row r="208" spans="1:5" ht="15">
      <c r="A208" s="43" t="s">
        <v>130</v>
      </c>
      <c r="B208" s="40">
        <v>10200</v>
      </c>
      <c r="C208" s="17" t="s">
        <v>131</v>
      </c>
      <c r="D208" s="42"/>
      <c r="E208" s="42"/>
    </row>
    <row r="209" spans="1:5" ht="14.25">
      <c r="A209" s="33"/>
      <c r="B209" s="34"/>
      <c r="C209" s="11" t="s">
        <v>30</v>
      </c>
      <c r="D209" s="39">
        <f>SUM(D210:D210)</f>
        <v>6.9</v>
      </c>
      <c r="E209" s="39">
        <f>SUM(D209:D209)</f>
        <v>6.9</v>
      </c>
    </row>
    <row r="210" spans="1:5" ht="15">
      <c r="A210" s="33"/>
      <c r="B210" s="34"/>
      <c r="C210" s="14" t="s">
        <v>34</v>
      </c>
      <c r="D210" s="36">
        <v>6.9</v>
      </c>
      <c r="E210" s="36">
        <f>SUM(D210:D210)</f>
        <v>6.9</v>
      </c>
    </row>
    <row r="211" spans="1:5" ht="15">
      <c r="A211" s="33"/>
      <c r="B211" s="34"/>
      <c r="C211" s="14"/>
      <c r="D211" s="36"/>
      <c r="E211" s="36"/>
    </row>
    <row r="212" spans="1:5" ht="14.25">
      <c r="A212" s="33"/>
      <c r="B212" s="34"/>
      <c r="C212" s="11" t="s">
        <v>31</v>
      </c>
      <c r="D212" s="39">
        <f>SUM(D213:D213)</f>
        <v>6.9</v>
      </c>
      <c r="E212" s="39">
        <f>SUM(D212:D212)</f>
        <v>6.9</v>
      </c>
    </row>
    <row r="213" spans="1:5" ht="15">
      <c r="A213" s="33"/>
      <c r="B213" s="34"/>
      <c r="C213" s="14" t="s">
        <v>35</v>
      </c>
      <c r="D213" s="36">
        <v>6.9</v>
      </c>
      <c r="E213" s="36">
        <f>SUM(D213:D213)</f>
        <v>6.9</v>
      </c>
    </row>
    <row r="214" spans="1:5" ht="15">
      <c r="A214" s="33"/>
      <c r="B214" s="34"/>
      <c r="C214" s="14"/>
      <c r="D214" s="36"/>
      <c r="E214" s="36"/>
    </row>
    <row r="215" spans="1:5" ht="15">
      <c r="A215" s="43" t="s">
        <v>132</v>
      </c>
      <c r="B215" s="40">
        <v>10200</v>
      </c>
      <c r="C215" s="17" t="s">
        <v>133</v>
      </c>
      <c r="D215" s="42"/>
      <c r="E215" s="42"/>
    </row>
    <row r="216" spans="1:5" ht="14.25">
      <c r="A216" s="33"/>
      <c r="B216" s="34"/>
      <c r="C216" s="11" t="s">
        <v>30</v>
      </c>
      <c r="D216" s="39">
        <f>SUM(D217:D217)</f>
        <v>415</v>
      </c>
      <c r="E216" s="39">
        <f>SUM(D216:D216)</f>
        <v>415</v>
      </c>
    </row>
    <row r="217" spans="1:5" ht="15">
      <c r="A217" s="33"/>
      <c r="B217" s="34"/>
      <c r="C217" s="14" t="s">
        <v>34</v>
      </c>
      <c r="D217" s="36">
        <v>415</v>
      </c>
      <c r="E217" s="36">
        <f>SUM(D217:D217)</f>
        <v>415</v>
      </c>
    </row>
    <row r="218" spans="1:5" ht="15">
      <c r="A218" s="33"/>
      <c r="B218" s="34"/>
      <c r="C218" s="14"/>
      <c r="D218" s="36"/>
      <c r="E218" s="36"/>
    </row>
    <row r="219" spans="1:5" ht="14.25">
      <c r="A219" s="33"/>
      <c r="B219" s="34"/>
      <c r="C219" s="11" t="s">
        <v>31</v>
      </c>
      <c r="D219" s="39">
        <f>SUM(D220:D220)</f>
        <v>415</v>
      </c>
      <c r="E219" s="39">
        <f>SUM(D219:D219)</f>
        <v>415</v>
      </c>
    </row>
    <row r="220" spans="1:5" ht="15">
      <c r="A220" s="33"/>
      <c r="B220" s="34"/>
      <c r="C220" s="14" t="s">
        <v>35</v>
      </c>
      <c r="D220" s="36">
        <f>19.5+6.5+389</f>
        <v>415</v>
      </c>
      <c r="E220" s="36">
        <f>SUM(D220:D220)</f>
        <v>415</v>
      </c>
    </row>
    <row r="221" spans="1:5" ht="15">
      <c r="A221" s="33"/>
      <c r="B221" s="34"/>
      <c r="C221" s="14"/>
      <c r="D221" s="36"/>
      <c r="E221" s="36"/>
    </row>
    <row r="222" spans="1:5" ht="15">
      <c r="A222" s="43" t="s">
        <v>134</v>
      </c>
      <c r="B222" s="40">
        <v>10201</v>
      </c>
      <c r="C222" s="41" t="s">
        <v>108</v>
      </c>
      <c r="D222" s="42"/>
      <c r="E222" s="42"/>
    </row>
    <row r="223" spans="1:5" ht="14.25">
      <c r="A223" s="33"/>
      <c r="B223" s="34"/>
      <c r="C223" s="11" t="s">
        <v>30</v>
      </c>
      <c r="D223" s="39">
        <f>SUM(D224:D224)</f>
        <v>57.7</v>
      </c>
      <c r="E223" s="39">
        <f>SUM(D223:D223)</f>
        <v>57.7</v>
      </c>
    </row>
    <row r="224" spans="1:5" ht="15">
      <c r="A224" s="33"/>
      <c r="B224" s="34"/>
      <c r="C224" s="14" t="s">
        <v>34</v>
      </c>
      <c r="D224" s="36">
        <v>57.7</v>
      </c>
      <c r="E224" s="36">
        <f>SUM(D224:D224)</f>
        <v>57.7</v>
      </c>
    </row>
    <row r="225" spans="1:5" ht="15">
      <c r="A225" s="33"/>
      <c r="B225" s="34"/>
      <c r="C225" s="14"/>
      <c r="D225" s="36"/>
      <c r="E225" s="36"/>
    </row>
    <row r="226" spans="1:5" ht="14.25">
      <c r="A226" s="33"/>
      <c r="B226" s="34"/>
      <c r="C226" s="11" t="s">
        <v>31</v>
      </c>
      <c r="D226" s="39">
        <f>SUM(D227:D227)</f>
        <v>57.7</v>
      </c>
      <c r="E226" s="39">
        <f>SUM(D226:D226)</f>
        <v>57.7</v>
      </c>
    </row>
    <row r="227" spans="1:5" ht="15">
      <c r="A227" s="33"/>
      <c r="B227" s="34"/>
      <c r="C227" s="14" t="s">
        <v>35</v>
      </c>
      <c r="D227" s="36">
        <f>42+15.7</f>
        <v>57.7</v>
      </c>
      <c r="E227" s="36">
        <f>SUM(D227:D227)</f>
        <v>57.7</v>
      </c>
    </row>
    <row r="228" spans="1:5" ht="15">
      <c r="A228" s="33"/>
      <c r="B228" s="34"/>
      <c r="C228" s="14"/>
      <c r="D228" s="36"/>
      <c r="E228" s="36"/>
    </row>
    <row r="229" spans="1:5" ht="31.5" customHeight="1">
      <c r="A229" s="43" t="s">
        <v>135</v>
      </c>
      <c r="B229" s="40">
        <v>10401</v>
      </c>
      <c r="C229" s="17" t="s">
        <v>136</v>
      </c>
      <c r="D229" s="42"/>
      <c r="E229" s="42"/>
    </row>
    <row r="230" spans="1:5" ht="14.25">
      <c r="A230" s="33"/>
      <c r="B230" s="34"/>
      <c r="C230" s="11" t="s">
        <v>30</v>
      </c>
      <c r="D230" s="39">
        <f>SUM(D231:D231)</f>
        <v>118.8</v>
      </c>
      <c r="E230" s="39">
        <f>SUM(D230:D230)</f>
        <v>118.8</v>
      </c>
    </row>
    <row r="231" spans="1:5" ht="15">
      <c r="A231" s="33"/>
      <c r="B231" s="34"/>
      <c r="C231" s="14" t="s">
        <v>34</v>
      </c>
      <c r="D231" s="36">
        <v>118.8</v>
      </c>
      <c r="E231" s="36">
        <f>SUM(D231:D231)</f>
        <v>118.8</v>
      </c>
    </row>
    <row r="232" spans="1:5" ht="15">
      <c r="A232" s="33"/>
      <c r="B232" s="34"/>
      <c r="C232" s="14"/>
      <c r="D232" s="36"/>
      <c r="E232" s="36"/>
    </row>
    <row r="233" spans="1:5" ht="14.25">
      <c r="A233" s="33"/>
      <c r="B233" s="34"/>
      <c r="C233" s="11" t="s">
        <v>31</v>
      </c>
      <c r="D233" s="39">
        <f>SUM(D234:D234)</f>
        <v>118.8</v>
      </c>
      <c r="E233" s="39">
        <f>SUM(D233:D233)</f>
        <v>118.8</v>
      </c>
    </row>
    <row r="234" spans="1:5" ht="15">
      <c r="A234" s="33"/>
      <c r="B234" s="34"/>
      <c r="C234" s="14" t="s">
        <v>35</v>
      </c>
      <c r="D234" s="36">
        <f>113.5+4+1.3</f>
        <v>118.8</v>
      </c>
      <c r="E234" s="36">
        <f>SUM(D234:D234)</f>
        <v>118.8</v>
      </c>
    </row>
    <row r="235" spans="1:5" ht="15">
      <c r="A235" s="33"/>
      <c r="B235" s="34"/>
      <c r="C235" s="14"/>
      <c r="D235" s="36"/>
      <c r="E235" s="36"/>
    </row>
    <row r="236" spans="1:5" ht="30">
      <c r="A236" s="43" t="s">
        <v>137</v>
      </c>
      <c r="B236" s="40">
        <v>10402</v>
      </c>
      <c r="C236" s="17" t="s">
        <v>109</v>
      </c>
      <c r="D236" s="42"/>
      <c r="E236" s="42"/>
    </row>
    <row r="237" spans="1:5" ht="14.25">
      <c r="A237" s="33"/>
      <c r="B237" s="34"/>
      <c r="C237" s="11" t="s">
        <v>30</v>
      </c>
      <c r="D237" s="39">
        <f>SUM(D238:D238)</f>
        <v>-554</v>
      </c>
      <c r="E237" s="39">
        <f>SUM(D237:D237)</f>
        <v>-554</v>
      </c>
    </row>
    <row r="238" spans="1:5" ht="15">
      <c r="A238" s="33"/>
      <c r="B238" s="34"/>
      <c r="C238" s="14" t="s">
        <v>34</v>
      </c>
      <c r="D238" s="36">
        <v>-554</v>
      </c>
      <c r="E238" s="36">
        <f>SUM(D238:D238)</f>
        <v>-554</v>
      </c>
    </row>
    <row r="239" spans="1:5" ht="15">
      <c r="A239" s="33"/>
      <c r="B239" s="34"/>
      <c r="C239" s="14"/>
      <c r="D239" s="36"/>
      <c r="E239" s="36"/>
    </row>
    <row r="240" spans="1:5" ht="14.25">
      <c r="A240" s="33"/>
      <c r="B240" s="34"/>
      <c r="C240" s="11" t="s">
        <v>31</v>
      </c>
      <c r="D240" s="39">
        <f>SUM(D241:D241)</f>
        <v>-554</v>
      </c>
      <c r="E240" s="39">
        <f>SUM(D240:D240)</f>
        <v>-554</v>
      </c>
    </row>
    <row r="241" spans="1:5" ht="15">
      <c r="A241" s="33"/>
      <c r="B241" s="34"/>
      <c r="C241" s="14" t="s">
        <v>35</v>
      </c>
      <c r="D241" s="36">
        <v>-554</v>
      </c>
      <c r="E241" s="36">
        <f>SUM(D241:D241)</f>
        <v>-554</v>
      </c>
    </row>
    <row r="242" spans="1:5" ht="15">
      <c r="A242" s="33"/>
      <c r="B242" s="34"/>
      <c r="C242" s="14"/>
      <c r="D242" s="36"/>
      <c r="E242" s="36"/>
    </row>
    <row r="243" spans="1:5" ht="30">
      <c r="A243" s="43" t="s">
        <v>139</v>
      </c>
      <c r="B243" s="40">
        <v>10700</v>
      </c>
      <c r="C243" s="17" t="s">
        <v>138</v>
      </c>
      <c r="D243" s="42"/>
      <c r="E243" s="42"/>
    </row>
    <row r="244" spans="1:5" ht="14.25">
      <c r="A244" s="33"/>
      <c r="B244" s="34"/>
      <c r="C244" s="11" t="s">
        <v>30</v>
      </c>
      <c r="D244" s="39">
        <f>SUM(D245:D245)</f>
        <v>1.8</v>
      </c>
      <c r="E244" s="39">
        <f>SUM(D244:D244)</f>
        <v>1.8</v>
      </c>
    </row>
    <row r="245" spans="1:5" ht="15">
      <c r="A245" s="33"/>
      <c r="B245" s="34"/>
      <c r="C245" s="14" t="s">
        <v>34</v>
      </c>
      <c r="D245" s="36">
        <v>1.8</v>
      </c>
      <c r="E245" s="36">
        <f>SUM(D245:D245)</f>
        <v>1.8</v>
      </c>
    </row>
    <row r="246" spans="1:5" ht="15">
      <c r="A246" s="33"/>
      <c r="B246" s="34"/>
      <c r="C246" s="14"/>
      <c r="D246" s="36"/>
      <c r="E246" s="36"/>
    </row>
    <row r="247" spans="1:5" ht="14.25">
      <c r="A247" s="33"/>
      <c r="B247" s="34"/>
      <c r="C247" s="11" t="s">
        <v>31</v>
      </c>
      <c r="D247" s="39">
        <f>SUM(D248:D248)</f>
        <v>1.8</v>
      </c>
      <c r="E247" s="39">
        <f>SUM(D247:D247)</f>
        <v>1.8</v>
      </c>
    </row>
    <row r="248" spans="1:5" ht="15">
      <c r="A248" s="33"/>
      <c r="B248" s="34"/>
      <c r="C248" s="14" t="s">
        <v>35</v>
      </c>
      <c r="D248" s="36">
        <v>1.8</v>
      </c>
      <c r="E248" s="36">
        <f>SUM(D248:D248)</f>
        <v>1.8</v>
      </c>
    </row>
    <row r="249" spans="1:5" ht="15">
      <c r="A249" s="33"/>
      <c r="B249" s="34"/>
      <c r="C249" s="14"/>
      <c r="D249" s="36"/>
      <c r="E249" s="36"/>
    </row>
    <row r="250" spans="1:5" ht="15">
      <c r="A250" s="43" t="s">
        <v>140</v>
      </c>
      <c r="B250" s="40">
        <v>10702</v>
      </c>
      <c r="C250" s="41" t="s">
        <v>110</v>
      </c>
      <c r="D250" s="42"/>
      <c r="E250" s="42"/>
    </row>
    <row r="251" spans="1:5" ht="14.25">
      <c r="A251" s="33"/>
      <c r="B251" s="34"/>
      <c r="C251" s="11" t="s">
        <v>30</v>
      </c>
      <c r="D251" s="39">
        <f>SUM(D252:D252)</f>
        <v>-1650</v>
      </c>
      <c r="E251" s="39">
        <f>SUM(D251:D251)</f>
        <v>-1650</v>
      </c>
    </row>
    <row r="252" spans="1:5" ht="15">
      <c r="A252" s="33"/>
      <c r="B252" s="34"/>
      <c r="C252" s="14" t="s">
        <v>34</v>
      </c>
      <c r="D252" s="36">
        <v>-1650</v>
      </c>
      <c r="E252" s="36">
        <f>SUM(D252:D252)</f>
        <v>-1650</v>
      </c>
    </row>
    <row r="253" spans="1:5" ht="15">
      <c r="A253" s="33"/>
      <c r="B253" s="34"/>
      <c r="C253" s="14"/>
      <c r="D253" s="36"/>
      <c r="E253" s="36"/>
    </row>
    <row r="254" spans="1:5" ht="14.25">
      <c r="A254" s="33"/>
      <c r="B254" s="34"/>
      <c r="C254" s="11" t="s">
        <v>31</v>
      </c>
      <c r="D254" s="39">
        <f>SUM(D255:D255)</f>
        <v>-1650</v>
      </c>
      <c r="E254" s="39">
        <f>SUM(D254:D254)</f>
        <v>-1650</v>
      </c>
    </row>
    <row r="255" spans="1:5" ht="15">
      <c r="A255" s="33"/>
      <c r="B255" s="34"/>
      <c r="C255" s="14" t="s">
        <v>35</v>
      </c>
      <c r="D255" s="36">
        <v>-1650</v>
      </c>
      <c r="E255" s="36">
        <f>SUM(D255:D255)</f>
        <v>-1650</v>
      </c>
    </row>
    <row r="256" spans="1:5" ht="15.75" customHeight="1">
      <c r="A256" s="33"/>
      <c r="B256" s="34"/>
      <c r="C256" s="14"/>
      <c r="D256" s="36"/>
      <c r="E256" s="36"/>
    </row>
    <row r="257" spans="1:5" ht="14.25">
      <c r="A257" s="37" t="s">
        <v>63</v>
      </c>
      <c r="B257" s="38"/>
      <c r="C257" s="11" t="s">
        <v>141</v>
      </c>
      <c r="D257" s="36"/>
      <c r="E257" s="36"/>
    </row>
    <row r="258" spans="1:5" ht="14.25">
      <c r="A258" s="45"/>
      <c r="B258" s="34"/>
      <c r="C258" s="11" t="s">
        <v>30</v>
      </c>
      <c r="D258" s="39">
        <f>SUM(D263)</f>
        <v>643.1</v>
      </c>
      <c r="E258" s="39">
        <f>SUM(D258:D258)</f>
        <v>643.1</v>
      </c>
    </row>
    <row r="259" spans="1:5" ht="14.25">
      <c r="A259" s="45"/>
      <c r="B259" s="34"/>
      <c r="C259" s="11" t="s">
        <v>31</v>
      </c>
      <c r="D259" s="39">
        <f>SUM(D260)</f>
        <v>643.1</v>
      </c>
      <c r="E259" s="39">
        <f>SUM(D259:D259)</f>
        <v>643.1</v>
      </c>
    </row>
    <row r="260" spans="1:5" ht="15">
      <c r="A260" s="45"/>
      <c r="B260" s="34"/>
      <c r="C260" s="14" t="s">
        <v>111</v>
      </c>
      <c r="D260" s="36">
        <f>SUM(D267)</f>
        <v>643.1</v>
      </c>
      <c r="E260" s="36">
        <f>SUM(D260:D260)</f>
        <v>643.1</v>
      </c>
    </row>
    <row r="261" spans="1:5" ht="14.25">
      <c r="A261" s="37" t="s">
        <v>248</v>
      </c>
      <c r="B261" s="34"/>
      <c r="C261" s="11" t="s">
        <v>42</v>
      </c>
      <c r="D261" s="39">
        <f>SUM(D266)</f>
        <v>643.1</v>
      </c>
      <c r="E261" s="39">
        <f>SUM(D261:D261)</f>
        <v>643.1</v>
      </c>
    </row>
    <row r="262" spans="1:5" ht="15">
      <c r="A262" s="43" t="s">
        <v>249</v>
      </c>
      <c r="B262" s="40" t="s">
        <v>112</v>
      </c>
      <c r="C262" s="41" t="s">
        <v>85</v>
      </c>
      <c r="D262" s="42"/>
      <c r="E262" s="42"/>
    </row>
    <row r="263" spans="1:5" ht="14.25">
      <c r="A263" s="33"/>
      <c r="B263" s="34"/>
      <c r="C263" s="11" t="s">
        <v>30</v>
      </c>
      <c r="D263" s="39">
        <f>SUM(D264)</f>
        <v>643.1</v>
      </c>
      <c r="E263" s="39">
        <f>SUM(D263:D263)</f>
        <v>643.1</v>
      </c>
    </row>
    <row r="264" spans="1:5" ht="15">
      <c r="A264" s="33"/>
      <c r="B264" s="34"/>
      <c r="C264" s="14" t="s">
        <v>34</v>
      </c>
      <c r="D264" s="36">
        <v>643.1</v>
      </c>
      <c r="E264" s="36">
        <f>SUM(D264:D264)</f>
        <v>643.1</v>
      </c>
    </row>
    <row r="265" spans="1:5" ht="12" customHeight="1">
      <c r="A265" s="33"/>
      <c r="B265" s="34"/>
      <c r="C265" s="14"/>
      <c r="D265" s="36"/>
      <c r="E265" s="36"/>
    </row>
    <row r="266" spans="1:5" ht="14.25">
      <c r="A266" s="33"/>
      <c r="B266" s="34"/>
      <c r="C266" s="11" t="s">
        <v>31</v>
      </c>
      <c r="D266" s="39">
        <f>SUM(D267:D267)</f>
        <v>643.1</v>
      </c>
      <c r="E266" s="39">
        <f>SUM(D266:D266)</f>
        <v>643.1</v>
      </c>
    </row>
    <row r="267" spans="1:5" ht="15">
      <c r="A267" s="33"/>
      <c r="B267" s="34"/>
      <c r="C267" s="14" t="s">
        <v>39</v>
      </c>
      <c r="D267" s="36">
        <v>643.1</v>
      </c>
      <c r="E267" s="36">
        <f>SUM(D267:D267)</f>
        <v>643.1</v>
      </c>
    </row>
    <row r="268" spans="1:5" ht="15">
      <c r="A268" s="33"/>
      <c r="B268" s="34"/>
      <c r="C268" s="14"/>
      <c r="D268" s="36"/>
      <c r="E268" s="36"/>
    </row>
    <row r="269" ht="12.75">
      <c r="A269" s="49"/>
    </row>
    <row r="270" ht="12.75">
      <c r="A270" s="49"/>
    </row>
    <row r="271" spans="1:5" ht="12.75">
      <c r="A271" s="50"/>
      <c r="C271" s="47"/>
      <c r="D271" s="51"/>
      <c r="E271" s="51"/>
    </row>
    <row r="272" spans="1:5" ht="12.75">
      <c r="A272" s="52"/>
      <c r="B272" s="53"/>
      <c r="C272" s="46"/>
      <c r="D272" s="54"/>
      <c r="E272" s="54"/>
    </row>
    <row r="273" spans="3:5" ht="12.75">
      <c r="C273" s="47"/>
      <c r="D273" s="51"/>
      <c r="E273" s="51"/>
    </row>
    <row r="276" spans="3:5" ht="12.75">
      <c r="C276" s="47"/>
      <c r="D276" s="51"/>
      <c r="E276" s="51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4
Tartu Linnavolikogu ...aprilli 2007.a.
määruse nr ... juurde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 topLeftCell="A1">
      <selection activeCell="A89" sqref="A89"/>
    </sheetView>
  </sheetViews>
  <sheetFormatPr defaultColWidth="9.140625" defaultRowHeight="12.75"/>
  <cols>
    <col min="1" max="1" width="7.140625" style="62" customWidth="1"/>
    <col min="2" max="2" width="42.140625" style="63" customWidth="1"/>
  </cols>
  <sheetData>
    <row r="1" spans="1:5" ht="25.5" customHeight="1">
      <c r="A1" s="134" t="s">
        <v>228</v>
      </c>
      <c r="B1" s="135"/>
      <c r="C1" s="135"/>
      <c r="D1" s="135"/>
      <c r="E1" s="135"/>
    </row>
    <row r="2" spans="3:5" ht="12.75">
      <c r="C2" s="64"/>
      <c r="D2" s="65"/>
      <c r="E2" s="66" t="s">
        <v>22</v>
      </c>
    </row>
    <row r="3" spans="1:5" ht="25.5" customHeight="1">
      <c r="A3" s="136"/>
      <c r="B3" s="136" t="s">
        <v>163</v>
      </c>
      <c r="C3" s="138" t="s">
        <v>164</v>
      </c>
      <c r="D3" s="139"/>
      <c r="E3" s="140" t="s">
        <v>165</v>
      </c>
    </row>
    <row r="4" spans="1:5" ht="15">
      <c r="A4" s="137"/>
      <c r="B4" s="137"/>
      <c r="C4" s="67" t="s">
        <v>166</v>
      </c>
      <c r="D4" s="68" t="s">
        <v>167</v>
      </c>
      <c r="E4" s="141"/>
    </row>
    <row r="5" spans="1:5" ht="14.25">
      <c r="A5" s="69"/>
      <c r="B5" s="70" t="s">
        <v>168</v>
      </c>
      <c r="C5" s="71">
        <f>SUM(C7:C11)</f>
        <v>42870.5</v>
      </c>
      <c r="D5" s="71">
        <f>SUM(D7:D11)</f>
        <v>-1500</v>
      </c>
      <c r="E5" s="71">
        <f>SUM(E7:E11)</f>
        <v>41370.5</v>
      </c>
    </row>
    <row r="6" spans="1:5" ht="14.25">
      <c r="A6" s="72"/>
      <c r="B6" s="73"/>
      <c r="C6" s="74"/>
      <c r="D6" s="75"/>
      <c r="E6" s="75"/>
    </row>
    <row r="7" spans="1:5" ht="15">
      <c r="A7" s="72"/>
      <c r="B7" s="76" t="s">
        <v>41</v>
      </c>
      <c r="C7" s="77">
        <f>SUM(C40)</f>
        <v>17305.7</v>
      </c>
      <c r="D7" s="77">
        <f>SUM(D40)</f>
        <v>0</v>
      </c>
      <c r="E7" s="77">
        <f>SUM(C7:D7)</f>
        <v>17305.7</v>
      </c>
    </row>
    <row r="8" spans="1:5" ht="15">
      <c r="A8" s="72"/>
      <c r="B8" s="76" t="s">
        <v>95</v>
      </c>
      <c r="C8" s="77">
        <f>SUM(C60)</f>
        <v>746.8</v>
      </c>
      <c r="D8" s="78">
        <f>SUM(D60)</f>
        <v>0</v>
      </c>
      <c r="E8" s="77">
        <f>SUM(C8:D8)</f>
        <v>746.8</v>
      </c>
    </row>
    <row r="9" spans="1:5" ht="15">
      <c r="A9" s="72"/>
      <c r="B9" s="76" t="s">
        <v>169</v>
      </c>
      <c r="C9" s="77">
        <f>SUM(C71,C67)</f>
        <v>6393.5</v>
      </c>
      <c r="D9" s="77">
        <f>SUM(D71)</f>
        <v>0</v>
      </c>
      <c r="E9" s="77">
        <f>SUM(C9:D9)</f>
        <v>6393.5</v>
      </c>
    </row>
    <row r="10" spans="1:5" ht="15">
      <c r="A10" s="72"/>
      <c r="B10" s="76" t="s">
        <v>42</v>
      </c>
      <c r="C10" s="77">
        <f>SUM(C33,C75,C82)</f>
        <v>3794.1</v>
      </c>
      <c r="D10" s="77">
        <f>SUM(D33,D75,D82)</f>
        <v>-1500</v>
      </c>
      <c r="E10" s="77">
        <f>SUM(C10:D10)</f>
        <v>2294.1</v>
      </c>
    </row>
    <row r="11" spans="1:5" ht="15">
      <c r="A11" s="72"/>
      <c r="B11" s="79" t="s">
        <v>43</v>
      </c>
      <c r="C11" s="77">
        <f>SUM(C18)</f>
        <v>14630.400000000001</v>
      </c>
      <c r="D11" s="77">
        <f>SUM(D18)</f>
        <v>0</v>
      </c>
      <c r="E11" s="77">
        <f>SUM(C11:D11)</f>
        <v>14630.400000000001</v>
      </c>
    </row>
    <row r="12" spans="1:5" ht="12.75">
      <c r="A12" s="80"/>
      <c r="B12" s="81"/>
      <c r="C12" s="82"/>
      <c r="D12" s="82"/>
      <c r="E12" s="82"/>
    </row>
    <row r="13" spans="1:5" ht="14.25">
      <c r="A13" s="80"/>
      <c r="B13" s="142" t="s">
        <v>170</v>
      </c>
      <c r="C13" s="142"/>
      <c r="D13" s="142"/>
      <c r="E13" s="142"/>
    </row>
    <row r="14" spans="1:5" ht="12.75">
      <c r="A14" s="83"/>
      <c r="B14" s="84"/>
      <c r="C14" s="84"/>
      <c r="D14" s="84"/>
      <c r="E14" s="84"/>
    </row>
    <row r="15" spans="1:5" ht="25.5" customHeight="1">
      <c r="A15" s="136" t="s">
        <v>171</v>
      </c>
      <c r="B15" s="136" t="s">
        <v>163</v>
      </c>
      <c r="C15" s="138" t="s">
        <v>164</v>
      </c>
      <c r="D15" s="139"/>
      <c r="E15" s="140" t="s">
        <v>165</v>
      </c>
    </row>
    <row r="16" spans="1:5" ht="15">
      <c r="A16" s="137"/>
      <c r="B16" s="137"/>
      <c r="C16" s="67" t="s">
        <v>166</v>
      </c>
      <c r="D16" s="68" t="s">
        <v>167</v>
      </c>
      <c r="E16" s="141"/>
    </row>
    <row r="17" spans="1:5" ht="14.25">
      <c r="A17" s="125" t="s">
        <v>245</v>
      </c>
      <c r="B17" s="85" t="s">
        <v>173</v>
      </c>
      <c r="C17" s="93">
        <f>SUM(C18)</f>
        <v>14630.400000000001</v>
      </c>
      <c r="D17" s="93"/>
      <c r="E17" s="93">
        <f aca="true" t="shared" si="0" ref="E17:E25">SUM(C17:D17)</f>
        <v>14630.400000000001</v>
      </c>
    </row>
    <row r="18" spans="1:5" ht="14.25">
      <c r="A18" s="126"/>
      <c r="B18" s="88" t="s">
        <v>174</v>
      </c>
      <c r="C18" s="94">
        <f>SUM(C22,C19,C24,C27,C29)</f>
        <v>14630.400000000001</v>
      </c>
      <c r="D18" s="94"/>
      <c r="E18" s="96">
        <f t="shared" si="0"/>
        <v>14630.400000000001</v>
      </c>
    </row>
    <row r="19" spans="1:5" ht="15">
      <c r="A19" s="125" t="s">
        <v>33</v>
      </c>
      <c r="B19" s="97" t="s">
        <v>175</v>
      </c>
      <c r="C19" s="94">
        <f>SUM(C20:C21)</f>
        <v>6067.2</v>
      </c>
      <c r="D19" s="89"/>
      <c r="E19" s="96">
        <f t="shared" si="0"/>
        <v>6067.2</v>
      </c>
    </row>
    <row r="20" spans="1:5" ht="15">
      <c r="A20" s="125"/>
      <c r="B20" s="91" t="s">
        <v>176</v>
      </c>
      <c r="C20" s="98">
        <v>4267.2</v>
      </c>
      <c r="D20" s="90"/>
      <c r="E20" s="95">
        <f t="shared" si="0"/>
        <v>4267.2</v>
      </c>
    </row>
    <row r="21" spans="1:5" ht="30">
      <c r="A21" s="125"/>
      <c r="B21" s="91" t="s">
        <v>232</v>
      </c>
      <c r="C21" s="98">
        <v>1800</v>
      </c>
      <c r="D21" s="90"/>
      <c r="E21" s="95">
        <f t="shared" si="0"/>
        <v>1800</v>
      </c>
    </row>
    <row r="22" spans="1:5" ht="15">
      <c r="A22" s="125" t="s">
        <v>113</v>
      </c>
      <c r="B22" s="99" t="s">
        <v>177</v>
      </c>
      <c r="C22" s="94">
        <f>SUM(C23:C23)</f>
        <v>2173.9</v>
      </c>
      <c r="D22" s="90"/>
      <c r="E22" s="96">
        <f t="shared" si="0"/>
        <v>2173.9</v>
      </c>
    </row>
    <row r="23" spans="1:5" ht="15">
      <c r="A23" s="125"/>
      <c r="B23" s="100" t="s">
        <v>178</v>
      </c>
      <c r="C23" s="98">
        <v>2173.9</v>
      </c>
      <c r="D23" s="92"/>
      <c r="E23" s="98">
        <f t="shared" si="0"/>
        <v>2173.9</v>
      </c>
    </row>
    <row r="24" spans="1:5" ht="15">
      <c r="A24" s="125" t="s">
        <v>114</v>
      </c>
      <c r="B24" s="97" t="s">
        <v>179</v>
      </c>
      <c r="C24" s="94">
        <f>SUM(C25:C26)</f>
        <v>3306.1</v>
      </c>
      <c r="D24" s="92"/>
      <c r="E24" s="94">
        <f t="shared" si="0"/>
        <v>3306.1</v>
      </c>
    </row>
    <row r="25" spans="1:5" ht="18.75" customHeight="1">
      <c r="A25" s="125"/>
      <c r="B25" s="100" t="s">
        <v>215</v>
      </c>
      <c r="C25" s="92">
        <v>817.1</v>
      </c>
      <c r="D25" s="92"/>
      <c r="E25" s="92">
        <f t="shared" si="0"/>
        <v>817.1</v>
      </c>
    </row>
    <row r="26" spans="1:5" ht="31.5" customHeight="1">
      <c r="A26" s="125"/>
      <c r="B26" s="100" t="s">
        <v>237</v>
      </c>
      <c r="C26" s="98">
        <f>1230+1257.7+1.3</f>
        <v>2489</v>
      </c>
      <c r="D26" s="92"/>
      <c r="E26" s="92">
        <f aca="true" t="shared" si="1" ref="E26:E92">SUM(C26:D26)</f>
        <v>2489</v>
      </c>
    </row>
    <row r="27" spans="1:5" ht="15">
      <c r="A27" s="125" t="s">
        <v>116</v>
      </c>
      <c r="B27" s="97" t="s">
        <v>217</v>
      </c>
      <c r="C27" s="89">
        <f>SUM(C28)</f>
        <v>278.4</v>
      </c>
      <c r="D27" s="89"/>
      <c r="E27" s="89">
        <f t="shared" si="1"/>
        <v>278.4</v>
      </c>
    </row>
    <row r="28" spans="1:5" ht="30">
      <c r="A28" s="125"/>
      <c r="B28" s="100" t="s">
        <v>238</v>
      </c>
      <c r="C28" s="98">
        <v>278.4</v>
      </c>
      <c r="D28" s="92"/>
      <c r="E28" s="92">
        <f t="shared" si="1"/>
        <v>278.4</v>
      </c>
    </row>
    <row r="29" spans="1:5" ht="15">
      <c r="A29" s="125" t="s">
        <v>117</v>
      </c>
      <c r="B29" s="97" t="s">
        <v>216</v>
      </c>
      <c r="C29" s="94">
        <f>SUM(C30)</f>
        <v>2804.8</v>
      </c>
      <c r="D29" s="89"/>
      <c r="E29" s="89">
        <f t="shared" si="1"/>
        <v>2804.8</v>
      </c>
    </row>
    <row r="30" spans="1:5" ht="15">
      <c r="A30" s="125"/>
      <c r="B30" s="100" t="s">
        <v>194</v>
      </c>
      <c r="C30" s="98">
        <v>2804.8</v>
      </c>
      <c r="D30" s="92"/>
      <c r="E30" s="92">
        <f t="shared" si="1"/>
        <v>2804.8</v>
      </c>
    </row>
    <row r="31" spans="1:5" ht="14.25">
      <c r="A31" s="125"/>
      <c r="B31" s="101"/>
      <c r="C31" s="94"/>
      <c r="D31" s="94"/>
      <c r="E31" s="92"/>
    </row>
    <row r="32" spans="1:5" ht="14.25">
      <c r="A32" s="127" t="s">
        <v>246</v>
      </c>
      <c r="B32" s="85" t="s">
        <v>180</v>
      </c>
      <c r="C32" s="86">
        <f>SUM(C33)</f>
        <v>0</v>
      </c>
      <c r="D32" s="87"/>
      <c r="E32" s="86">
        <f t="shared" si="1"/>
        <v>0</v>
      </c>
    </row>
    <row r="33" spans="1:5" ht="14.25">
      <c r="A33" s="128"/>
      <c r="B33" s="88" t="s">
        <v>172</v>
      </c>
      <c r="C33" s="89">
        <f>SUM(C34)</f>
        <v>0</v>
      </c>
      <c r="D33" s="90"/>
      <c r="E33" s="89">
        <f t="shared" si="1"/>
        <v>0</v>
      </c>
    </row>
    <row r="34" spans="1:5" ht="15">
      <c r="A34" s="129" t="s">
        <v>33</v>
      </c>
      <c r="B34" s="99" t="s">
        <v>181</v>
      </c>
      <c r="C34" s="89">
        <f>SUM(C35)</f>
        <v>0</v>
      </c>
      <c r="D34" s="90"/>
      <c r="E34" s="89">
        <f t="shared" si="1"/>
        <v>0</v>
      </c>
    </row>
    <row r="35" spans="1:5" ht="15">
      <c r="A35" s="129"/>
      <c r="B35" s="91" t="s">
        <v>182</v>
      </c>
      <c r="C35" s="89">
        <f>SUM(C36:C37)</f>
        <v>0</v>
      </c>
      <c r="D35" s="90"/>
      <c r="E35" s="89">
        <f t="shared" si="1"/>
        <v>0</v>
      </c>
    </row>
    <row r="36" spans="1:5" ht="15">
      <c r="A36" s="129"/>
      <c r="B36" s="91" t="s">
        <v>183</v>
      </c>
      <c r="C36" s="92">
        <f>-80</f>
        <v>-80</v>
      </c>
      <c r="D36" s="90"/>
      <c r="E36" s="92">
        <f t="shared" si="1"/>
        <v>-80</v>
      </c>
    </row>
    <row r="37" spans="1:5" ht="15">
      <c r="A37" s="129"/>
      <c r="B37" s="91" t="s">
        <v>218</v>
      </c>
      <c r="C37" s="92">
        <v>80</v>
      </c>
      <c r="D37" s="90"/>
      <c r="E37" s="92">
        <f t="shared" si="1"/>
        <v>80</v>
      </c>
    </row>
    <row r="38" spans="1:5" ht="15">
      <c r="A38" s="129"/>
      <c r="B38" s="91"/>
      <c r="C38" s="103"/>
      <c r="D38" s="102"/>
      <c r="E38" s="92"/>
    </row>
    <row r="39" spans="1:5" ht="14.25">
      <c r="A39" s="127" t="s">
        <v>247</v>
      </c>
      <c r="B39" s="85" t="s">
        <v>185</v>
      </c>
      <c r="C39" s="104">
        <f>SUM(C40,C60,C67)</f>
        <v>20552.5</v>
      </c>
      <c r="D39" s="104"/>
      <c r="E39" s="104">
        <f t="shared" si="1"/>
        <v>20552.5</v>
      </c>
    </row>
    <row r="40" spans="1:5" ht="14.25">
      <c r="A40" s="130"/>
      <c r="B40" s="105" t="s">
        <v>186</v>
      </c>
      <c r="C40" s="106">
        <f>SUM(C41,C58)</f>
        <v>17305.7</v>
      </c>
      <c r="D40" s="106"/>
      <c r="E40" s="89">
        <f t="shared" si="1"/>
        <v>17305.7</v>
      </c>
    </row>
    <row r="41" spans="1:5" ht="15">
      <c r="A41" s="132" t="s">
        <v>51</v>
      </c>
      <c r="B41" s="107" t="s">
        <v>187</v>
      </c>
      <c r="C41" s="106">
        <f>SUM(C42:C43,C46,C51,C53,C54)</f>
        <v>16872.7</v>
      </c>
      <c r="D41" s="106"/>
      <c r="E41" s="89">
        <f t="shared" si="1"/>
        <v>16872.7</v>
      </c>
    </row>
    <row r="42" spans="1:5" ht="14.25">
      <c r="A42" s="132"/>
      <c r="B42" s="105" t="s">
        <v>188</v>
      </c>
      <c r="C42" s="106">
        <v>4471.2</v>
      </c>
      <c r="D42" s="108"/>
      <c r="E42" s="89">
        <f t="shared" si="1"/>
        <v>4471.2</v>
      </c>
    </row>
    <row r="43" spans="1:5" ht="14.25">
      <c r="A43" s="132"/>
      <c r="B43" s="105" t="s">
        <v>189</v>
      </c>
      <c r="C43" s="106">
        <f>2677+1000</f>
        <v>3677</v>
      </c>
      <c r="D43" s="108"/>
      <c r="E43" s="89">
        <f t="shared" si="1"/>
        <v>3677</v>
      </c>
    </row>
    <row r="44" spans="1:5" ht="15">
      <c r="A44" s="131"/>
      <c r="B44" s="109" t="s">
        <v>220</v>
      </c>
      <c r="C44" s="110"/>
      <c r="D44" s="110"/>
      <c r="E44" s="92"/>
    </row>
    <row r="45" spans="1:5" ht="15">
      <c r="A45" s="131"/>
      <c r="B45" s="109" t="s">
        <v>221</v>
      </c>
      <c r="C45" s="110"/>
      <c r="D45" s="110"/>
      <c r="E45" s="92"/>
    </row>
    <row r="46" spans="1:5" ht="14.25">
      <c r="A46" s="131"/>
      <c r="B46" s="111" t="s">
        <v>190</v>
      </c>
      <c r="C46" s="106">
        <f>5100+500</f>
        <v>5600</v>
      </c>
      <c r="D46" s="106"/>
      <c r="E46" s="89">
        <f t="shared" si="1"/>
        <v>5600</v>
      </c>
    </row>
    <row r="47" spans="1:5" ht="15">
      <c r="A47" s="131"/>
      <c r="B47" s="109" t="s">
        <v>222</v>
      </c>
      <c r="C47" s="110"/>
      <c r="D47" s="110"/>
      <c r="E47" s="92"/>
    </row>
    <row r="48" spans="1:5" ht="15">
      <c r="A48" s="131"/>
      <c r="B48" s="109" t="s">
        <v>239</v>
      </c>
      <c r="C48" s="110"/>
      <c r="D48" s="110"/>
      <c r="E48" s="92"/>
    </row>
    <row r="49" spans="1:5" ht="15">
      <c r="A49" s="131"/>
      <c r="B49" s="109" t="s">
        <v>223</v>
      </c>
      <c r="C49" s="110"/>
      <c r="D49" s="110"/>
      <c r="E49" s="92"/>
    </row>
    <row r="50" spans="1:5" ht="15">
      <c r="A50" s="131"/>
      <c r="B50" s="109" t="s">
        <v>224</v>
      </c>
      <c r="C50" s="110"/>
      <c r="D50" s="110"/>
      <c r="E50" s="92"/>
    </row>
    <row r="51" spans="1:5" ht="14.25">
      <c r="A51" s="131"/>
      <c r="B51" s="111" t="s">
        <v>191</v>
      </c>
      <c r="C51" s="106">
        <f>SUM(C52:C52)</f>
        <v>800.7</v>
      </c>
      <c r="D51" s="106"/>
      <c r="E51" s="89">
        <f t="shared" si="1"/>
        <v>800.7</v>
      </c>
    </row>
    <row r="52" spans="1:5" ht="15">
      <c r="A52" s="131"/>
      <c r="B52" s="109" t="s">
        <v>192</v>
      </c>
      <c r="C52" s="110">
        <v>800.7</v>
      </c>
      <c r="D52" s="110"/>
      <c r="E52" s="92">
        <f t="shared" si="1"/>
        <v>800.7</v>
      </c>
    </row>
    <row r="53" spans="1:5" ht="14.25">
      <c r="A53" s="131"/>
      <c r="B53" s="111" t="s">
        <v>193</v>
      </c>
      <c r="C53" s="106">
        <v>1000</v>
      </c>
      <c r="D53" s="106"/>
      <c r="E53" s="89">
        <f t="shared" si="1"/>
        <v>1000</v>
      </c>
    </row>
    <row r="54" spans="1:5" ht="14.25">
      <c r="A54" s="131"/>
      <c r="B54" s="111" t="s">
        <v>194</v>
      </c>
      <c r="C54" s="106">
        <v>1323.8</v>
      </c>
      <c r="D54" s="106"/>
      <c r="E54" s="89">
        <f t="shared" si="1"/>
        <v>1323.8</v>
      </c>
    </row>
    <row r="55" spans="1:5" ht="15">
      <c r="A55" s="131"/>
      <c r="B55" s="109" t="s">
        <v>195</v>
      </c>
      <c r="C55" s="110"/>
      <c r="D55" s="110"/>
      <c r="E55" s="92"/>
    </row>
    <row r="56" spans="1:5" ht="15">
      <c r="A56" s="131"/>
      <c r="B56" s="109" t="s">
        <v>219</v>
      </c>
      <c r="C56" s="110"/>
      <c r="D56" s="110"/>
      <c r="E56" s="92"/>
    </row>
    <row r="57" spans="1:5" ht="15">
      <c r="A57" s="131"/>
      <c r="B57" s="109" t="s">
        <v>196</v>
      </c>
      <c r="C57" s="110"/>
      <c r="D57" s="110"/>
      <c r="E57" s="92"/>
    </row>
    <row r="58" spans="1:5" ht="15">
      <c r="A58" s="131" t="s">
        <v>124</v>
      </c>
      <c r="B58" s="112" t="s">
        <v>197</v>
      </c>
      <c r="C58" s="106">
        <f>SUM(C59)</f>
        <v>433</v>
      </c>
      <c r="D58" s="110"/>
      <c r="E58" s="89">
        <f t="shared" si="1"/>
        <v>433</v>
      </c>
    </row>
    <row r="59" spans="1:5" ht="15">
      <c r="A59" s="131"/>
      <c r="B59" s="109" t="s">
        <v>244</v>
      </c>
      <c r="C59" s="110">
        <v>433</v>
      </c>
      <c r="D59" s="110"/>
      <c r="E59" s="92">
        <f t="shared" si="1"/>
        <v>433</v>
      </c>
    </row>
    <row r="60" spans="1:5" ht="14.25">
      <c r="A60" s="131"/>
      <c r="B60" s="111" t="s">
        <v>198</v>
      </c>
      <c r="C60" s="106">
        <f>SUM(C61,C65)</f>
        <v>746.8</v>
      </c>
      <c r="D60" s="106"/>
      <c r="E60" s="89">
        <f t="shared" si="1"/>
        <v>746.8</v>
      </c>
    </row>
    <row r="61" spans="1:5" ht="15">
      <c r="A61" s="131" t="s">
        <v>53</v>
      </c>
      <c r="B61" s="112" t="s">
        <v>199</v>
      </c>
      <c r="C61" s="106">
        <f>SUM(C62:C64)</f>
        <v>480</v>
      </c>
      <c r="D61" s="106"/>
      <c r="E61" s="89">
        <f t="shared" si="1"/>
        <v>480</v>
      </c>
    </row>
    <row r="62" spans="1:5" ht="30.75" customHeight="1">
      <c r="A62" s="131"/>
      <c r="B62" s="109" t="s">
        <v>225</v>
      </c>
      <c r="C62" s="110">
        <v>480</v>
      </c>
      <c r="D62" s="110"/>
      <c r="E62" s="92">
        <f t="shared" si="1"/>
        <v>480</v>
      </c>
    </row>
    <row r="63" spans="1:5" ht="30">
      <c r="A63" s="131"/>
      <c r="B63" s="109" t="s">
        <v>242</v>
      </c>
      <c r="C63" s="110">
        <v>-100</v>
      </c>
      <c r="D63" s="110"/>
      <c r="E63" s="92">
        <f t="shared" si="1"/>
        <v>-100</v>
      </c>
    </row>
    <row r="64" spans="1:5" ht="30">
      <c r="A64" s="131"/>
      <c r="B64" s="109" t="s">
        <v>243</v>
      </c>
      <c r="C64" s="110">
        <v>100</v>
      </c>
      <c r="D64" s="110"/>
      <c r="E64" s="92">
        <f t="shared" si="1"/>
        <v>100</v>
      </c>
    </row>
    <row r="65" spans="1:5" ht="15">
      <c r="A65" s="131" t="s">
        <v>125</v>
      </c>
      <c r="B65" s="112" t="s">
        <v>200</v>
      </c>
      <c r="C65" s="106">
        <f>SUM(C66:C66)</f>
        <v>266.8</v>
      </c>
      <c r="D65" s="106"/>
      <c r="E65" s="89">
        <f t="shared" si="1"/>
        <v>266.8</v>
      </c>
    </row>
    <row r="66" spans="1:5" ht="15">
      <c r="A66" s="131"/>
      <c r="B66" s="109" t="s">
        <v>201</v>
      </c>
      <c r="C66" s="110">
        <v>266.8</v>
      </c>
      <c r="D66" s="110"/>
      <c r="E66" s="92">
        <f t="shared" si="1"/>
        <v>266.8</v>
      </c>
    </row>
    <row r="67" spans="1:5" ht="19.5" customHeight="1">
      <c r="A67" s="131"/>
      <c r="B67" s="111" t="s">
        <v>229</v>
      </c>
      <c r="C67" s="106">
        <f>SUM(C68)</f>
        <v>2500</v>
      </c>
      <c r="D67" s="106"/>
      <c r="E67" s="89">
        <f>SUM(C67:D67)</f>
        <v>2500</v>
      </c>
    </row>
    <row r="68" spans="1:5" ht="15">
      <c r="A68" s="131" t="s">
        <v>55</v>
      </c>
      <c r="B68" s="112" t="s">
        <v>230</v>
      </c>
      <c r="C68" s="123">
        <f>SUM(C69)</f>
        <v>2500</v>
      </c>
      <c r="D68" s="123"/>
      <c r="E68" s="102">
        <f>SUM(C68:D68)</f>
        <v>2500</v>
      </c>
    </row>
    <row r="69" spans="1:5" ht="30">
      <c r="A69" s="131"/>
      <c r="B69" s="109" t="s">
        <v>231</v>
      </c>
      <c r="C69" s="110">
        <v>2500</v>
      </c>
      <c r="D69" s="110"/>
      <c r="E69" s="92">
        <f t="shared" si="1"/>
        <v>2500</v>
      </c>
    </row>
    <row r="70" spans="1:5" ht="14.25">
      <c r="A70" s="132" t="s">
        <v>56</v>
      </c>
      <c r="B70" s="113" t="s">
        <v>203</v>
      </c>
      <c r="C70" s="114">
        <f>SUM(C71,C75)</f>
        <v>4044.5</v>
      </c>
      <c r="D70" s="114">
        <f>SUM(D71,D75)</f>
        <v>1500</v>
      </c>
      <c r="E70" s="86">
        <f t="shared" si="1"/>
        <v>5544.5</v>
      </c>
    </row>
    <row r="71" spans="1:5" ht="14.25">
      <c r="A71" s="126"/>
      <c r="B71" s="116" t="s">
        <v>202</v>
      </c>
      <c r="C71" s="106">
        <f>SUM(C72)</f>
        <v>3893.5</v>
      </c>
      <c r="D71" s="115"/>
      <c r="E71" s="92">
        <f t="shared" si="1"/>
        <v>3893.5</v>
      </c>
    </row>
    <row r="72" spans="1:5" ht="15">
      <c r="A72" s="125" t="s">
        <v>58</v>
      </c>
      <c r="B72" s="118" t="s">
        <v>204</v>
      </c>
      <c r="C72" s="106">
        <f>SUM(C73:C74)</f>
        <v>3893.5</v>
      </c>
      <c r="D72" s="108"/>
      <c r="E72" s="92">
        <f t="shared" si="1"/>
        <v>3893.5</v>
      </c>
    </row>
    <row r="73" spans="1:5" ht="15" customHeight="1">
      <c r="A73" s="125"/>
      <c r="B73" s="117" t="s">
        <v>205</v>
      </c>
      <c r="C73" s="110">
        <v>3568</v>
      </c>
      <c r="D73" s="115"/>
      <c r="E73" s="92">
        <f t="shared" si="1"/>
        <v>3568</v>
      </c>
    </row>
    <row r="74" spans="1:5" ht="27" customHeight="1">
      <c r="A74" s="125"/>
      <c r="B74" s="117" t="s">
        <v>236</v>
      </c>
      <c r="C74" s="110">
        <v>325.5</v>
      </c>
      <c r="D74" s="115"/>
      <c r="E74" s="92">
        <f t="shared" si="1"/>
        <v>325.5</v>
      </c>
    </row>
    <row r="75" spans="1:5" ht="14.25">
      <c r="A75" s="126"/>
      <c r="B75" s="116" t="s">
        <v>172</v>
      </c>
      <c r="C75" s="106">
        <f>SUM(C78,C76)</f>
        <v>151</v>
      </c>
      <c r="D75" s="106">
        <f>SUM(D78,D76)</f>
        <v>1500</v>
      </c>
      <c r="E75" s="89">
        <f t="shared" si="1"/>
        <v>1651</v>
      </c>
    </row>
    <row r="76" spans="1:5" ht="15">
      <c r="A76" s="126"/>
      <c r="B76" s="116" t="s">
        <v>227</v>
      </c>
      <c r="C76" s="106">
        <f>SUM(C77)</f>
        <v>-1500</v>
      </c>
      <c r="D76" s="106">
        <f>SUM(D77)</f>
        <v>1500</v>
      </c>
      <c r="E76" s="89">
        <f t="shared" si="1"/>
        <v>0</v>
      </c>
    </row>
    <row r="77" spans="1:5" ht="15">
      <c r="A77" s="126"/>
      <c r="B77" s="117" t="s">
        <v>206</v>
      </c>
      <c r="C77" s="110">
        <v>-1500</v>
      </c>
      <c r="D77" s="110">
        <v>1500</v>
      </c>
      <c r="E77" s="92">
        <f>SUM(C77:D77)</f>
        <v>0</v>
      </c>
    </row>
    <row r="78" spans="1:5" ht="15">
      <c r="A78" s="125" t="s">
        <v>127</v>
      </c>
      <c r="B78" s="118" t="s">
        <v>184</v>
      </c>
      <c r="C78" s="106">
        <f>SUM(C79:C79)</f>
        <v>1651</v>
      </c>
      <c r="D78" s="110"/>
      <c r="E78" s="92">
        <f t="shared" si="1"/>
        <v>1651</v>
      </c>
    </row>
    <row r="79" spans="1:5" ht="15">
      <c r="A79" s="125"/>
      <c r="B79" s="117" t="s">
        <v>208</v>
      </c>
      <c r="C79" s="110">
        <v>1651</v>
      </c>
      <c r="D79" s="115"/>
      <c r="E79" s="92">
        <f t="shared" si="1"/>
        <v>1651</v>
      </c>
    </row>
    <row r="80" spans="1:5" ht="15">
      <c r="A80" s="125"/>
      <c r="B80" s="117"/>
      <c r="C80" s="110"/>
      <c r="D80" s="110"/>
      <c r="E80" s="92"/>
    </row>
    <row r="81" spans="1:5" ht="14.25">
      <c r="A81" s="125"/>
      <c r="B81" s="85" t="s">
        <v>209</v>
      </c>
      <c r="C81" s="119">
        <f>SUM(C84,C86,C91)</f>
        <v>3643.1</v>
      </c>
      <c r="D81" s="119">
        <f>SUM(D84,D86,D91)</f>
        <v>-3000</v>
      </c>
      <c r="E81" s="86">
        <f t="shared" si="1"/>
        <v>643.0999999999999</v>
      </c>
    </row>
    <row r="82" spans="1:5" ht="14.25">
      <c r="A82" s="125"/>
      <c r="B82" s="116" t="s">
        <v>172</v>
      </c>
      <c r="C82" s="106">
        <f>SUM(C83,C85,C90)</f>
        <v>3643.1</v>
      </c>
      <c r="D82" s="106">
        <f>SUM(D83,D85,D90)</f>
        <v>-3000</v>
      </c>
      <c r="E82" s="89">
        <f t="shared" si="1"/>
        <v>643.0999999999999</v>
      </c>
    </row>
    <row r="83" spans="1:5" ht="15">
      <c r="A83" s="125" t="s">
        <v>249</v>
      </c>
      <c r="B83" s="118" t="s">
        <v>184</v>
      </c>
      <c r="C83" s="106">
        <f>SUM(C84)</f>
        <v>643.1</v>
      </c>
      <c r="D83" s="106"/>
      <c r="E83" s="89">
        <f t="shared" si="1"/>
        <v>643.1</v>
      </c>
    </row>
    <row r="84" spans="1:5" ht="30">
      <c r="A84" s="125"/>
      <c r="B84" s="117" t="s">
        <v>226</v>
      </c>
      <c r="C84" s="110">
        <v>643.1</v>
      </c>
      <c r="D84" s="110"/>
      <c r="E84" s="92">
        <f t="shared" si="1"/>
        <v>643.1</v>
      </c>
    </row>
    <row r="85" spans="1:5" ht="15">
      <c r="A85" s="125"/>
      <c r="B85" s="118" t="s">
        <v>207</v>
      </c>
      <c r="C85" s="106">
        <f>SUM(C86)</f>
        <v>1000</v>
      </c>
      <c r="D85" s="106">
        <f>SUM(D86)</f>
        <v>-1000</v>
      </c>
      <c r="E85" s="89">
        <f t="shared" si="1"/>
        <v>0</v>
      </c>
    </row>
    <row r="86" spans="1:5" ht="15">
      <c r="A86" s="125"/>
      <c r="B86" s="117" t="s">
        <v>210</v>
      </c>
      <c r="C86" s="110">
        <f>SUM(C87:C89)</f>
        <v>1000</v>
      </c>
      <c r="D86" s="110">
        <f>SUM(D87:D87)</f>
        <v>-1000</v>
      </c>
      <c r="E86" s="92">
        <f t="shared" si="1"/>
        <v>0</v>
      </c>
    </row>
    <row r="87" spans="1:5" ht="15">
      <c r="A87" s="125"/>
      <c r="B87" s="109" t="s">
        <v>211</v>
      </c>
      <c r="C87" s="110">
        <v>1000</v>
      </c>
      <c r="D87" s="110">
        <v>-1000</v>
      </c>
      <c r="E87" s="92">
        <f t="shared" si="1"/>
        <v>0</v>
      </c>
    </row>
    <row r="88" spans="1:5" ht="15">
      <c r="A88" s="125"/>
      <c r="B88" s="109" t="s">
        <v>240</v>
      </c>
      <c r="C88" s="110">
        <v>-800</v>
      </c>
      <c r="D88" s="110"/>
      <c r="E88" s="92">
        <f t="shared" si="1"/>
        <v>-800</v>
      </c>
    </row>
    <row r="89" spans="1:5" ht="30">
      <c r="A89" s="125"/>
      <c r="B89" s="109" t="s">
        <v>241</v>
      </c>
      <c r="C89" s="110">
        <v>800</v>
      </c>
      <c r="D89" s="110"/>
      <c r="E89" s="92">
        <f t="shared" si="1"/>
        <v>800</v>
      </c>
    </row>
    <row r="90" spans="1:5" ht="15">
      <c r="A90" s="125"/>
      <c r="B90" s="118" t="s">
        <v>212</v>
      </c>
      <c r="C90" s="106">
        <f>SUM(C91:C91)</f>
        <v>2000</v>
      </c>
      <c r="D90" s="106">
        <f>SUM(D91:D91)</f>
        <v>-2000</v>
      </c>
      <c r="E90" s="89">
        <f t="shared" si="1"/>
        <v>0</v>
      </c>
    </row>
    <row r="91" spans="1:5" ht="15">
      <c r="A91" s="125"/>
      <c r="B91" s="117" t="s">
        <v>213</v>
      </c>
      <c r="C91" s="110">
        <v>2000</v>
      </c>
      <c r="D91" s="110">
        <v>-2000</v>
      </c>
      <c r="E91" s="92">
        <f t="shared" si="1"/>
        <v>0</v>
      </c>
    </row>
    <row r="92" spans="1:5" ht="14.25">
      <c r="A92" s="125"/>
      <c r="B92" s="116" t="s">
        <v>214</v>
      </c>
      <c r="C92" s="120">
        <f>SUM(C81,C70,C39,C32,C17)</f>
        <v>42870.5</v>
      </c>
      <c r="D92" s="120">
        <f>SUM(D81,D70,D39,D32,D17)</f>
        <v>-1500</v>
      </c>
      <c r="E92" s="122">
        <f t="shared" si="1"/>
        <v>41370.5</v>
      </c>
    </row>
    <row r="93" spans="2:5" ht="12.75">
      <c r="B93" s="121"/>
      <c r="C93" s="64"/>
      <c r="D93" s="64"/>
      <c r="E93" s="64"/>
    </row>
  </sheetData>
  <mergeCells count="10">
    <mergeCell ref="B13:E13"/>
    <mergeCell ref="A15:A16"/>
    <mergeCell ref="B15:B16"/>
    <mergeCell ref="C15:D15"/>
    <mergeCell ref="E15:E16"/>
    <mergeCell ref="A1:E1"/>
    <mergeCell ref="A3:A4"/>
    <mergeCell ref="B3:B4"/>
    <mergeCell ref="C3:D3"/>
    <mergeCell ref="E3:E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... aprilli 2007. a 
määruse nr ...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2007-04-23T05:57:12Z</cp:lastPrinted>
  <dcterms:created xsi:type="dcterms:W3CDTF">1996-10-14T23:33:28Z</dcterms:created>
  <dcterms:modified xsi:type="dcterms:W3CDTF">2007-04-26T05:28:06Z</dcterms:modified>
  <cp:category/>
  <cp:version/>
  <cp:contentType/>
  <cp:contentStatus/>
</cp:coreProperties>
</file>