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540" windowWidth="15135" windowHeight="11730" activeTab="4"/>
  </bookViews>
  <sheets>
    <sheet name="koond" sheetId="1" r:id="rId1"/>
    <sheet name="Lisa 2" sheetId="2" r:id="rId2"/>
    <sheet name="Lisa 3" sheetId="3" r:id="rId3"/>
    <sheet name="Lisa 4" sheetId="4" r:id="rId4"/>
    <sheet name="Lisa 5" sheetId="5" r:id="rId5"/>
  </sheets>
  <definedNames>
    <definedName name="Prinditiitlid" localSheetId="3">'Lisa 4'!$4:$4</definedName>
  </definedNames>
  <calcPr fullCalcOnLoad="1"/>
</workbook>
</file>

<file path=xl/sharedStrings.xml><?xml version="1.0" encoding="utf-8"?>
<sst xmlns="http://schemas.openxmlformats.org/spreadsheetml/2006/main" count="464" uniqueCount="267">
  <si>
    <t>T U L U B A A S</t>
  </si>
  <si>
    <t>finantseerimis-
eelarve</t>
  </si>
  <si>
    <t>kokku</t>
  </si>
  <si>
    <t xml:space="preserve">TULUD </t>
  </si>
  <si>
    <t>1.1</t>
  </si>
  <si>
    <t>Maksud</t>
  </si>
  <si>
    <t>1.2</t>
  </si>
  <si>
    <t>1.2.1</t>
  </si>
  <si>
    <t>1.2.2</t>
  </si>
  <si>
    <t>Toetused</t>
  </si>
  <si>
    <t xml:space="preserve">   Toetused põhivara soetuseks </t>
  </si>
  <si>
    <t xml:space="preserve">   Mittesihtotstarbelised toetused</t>
  </si>
  <si>
    <t>2</t>
  </si>
  <si>
    <t>FINANTSEERIMISTEHINGUD</t>
  </si>
  <si>
    <t>2.1</t>
  </si>
  <si>
    <t xml:space="preserve">   Kulude katteks suunatud jääk</t>
  </si>
  <si>
    <t>2.3</t>
  </si>
  <si>
    <t xml:space="preserve">LINNA TULUBAAS  </t>
  </si>
  <si>
    <t>1.1.1</t>
  </si>
  <si>
    <t>tuh kr</t>
  </si>
  <si>
    <t>Majandus</t>
  </si>
  <si>
    <t>Vaba aeg ja kultuur</t>
  </si>
  <si>
    <t>Haridus</t>
  </si>
  <si>
    <t>Sotsiaalne kaitse</t>
  </si>
  <si>
    <t>Keskkonnakaitse</t>
  </si>
  <si>
    <t>TEGEVUSTULEM</t>
  </si>
  <si>
    <t>Kulude katteks suunatud jääk</t>
  </si>
  <si>
    <t>EELARVE KOGUMAHT</t>
  </si>
  <si>
    <t>K U L U D KOKKU</t>
  </si>
  <si>
    <t>2.2</t>
  </si>
  <si>
    <t xml:space="preserve">   sh: linnamajanduse osakond</t>
  </si>
  <si>
    <t>2.4</t>
  </si>
  <si>
    <t xml:space="preserve">   sh: haridusosakond</t>
  </si>
  <si>
    <t xml:space="preserve">   sh: kultuuriosakond</t>
  </si>
  <si>
    <t xml:space="preserve">    sh: sotsiaalabi osakond</t>
  </si>
  <si>
    <t>Kululiik</t>
  </si>
  <si>
    <t>Finantseerimisallikad</t>
  </si>
  <si>
    <t>linn</t>
  </si>
  <si>
    <t>riik</t>
  </si>
  <si>
    <t xml:space="preserve">Investeeringud kasutajate, objektide ja finantseerimisallikate lõikes </t>
  </si>
  <si>
    <t>VABA AEG JA KULTUUR</t>
  </si>
  <si>
    <t>Haridusosakond</t>
  </si>
  <si>
    <t>HARIDUS</t>
  </si>
  <si>
    <t xml:space="preserve">   Lasteaiad</t>
  </si>
  <si>
    <t>Linnamajanduse osakond</t>
  </si>
  <si>
    <t>MAJANDUS</t>
  </si>
  <si>
    <t xml:space="preserve">   Tänavad, sillad</t>
  </si>
  <si>
    <t>Kruusakattega tänavate asfalteerimine</t>
  </si>
  <si>
    <t>Tänavate rekonstrueerimine ja ehitus</t>
  </si>
  <si>
    <t>Projekteerimine</t>
  </si>
  <si>
    <t>KESKKONNAKAITSE</t>
  </si>
  <si>
    <t xml:space="preserve">   Haljastus</t>
  </si>
  <si>
    <t>Linnavarade osakond</t>
  </si>
  <si>
    <t>INVESTEERINGUD KOKKU</t>
  </si>
  <si>
    <t xml:space="preserve">    Muu haridus</t>
  </si>
  <si>
    <t>KOONDEELARVE MUUTMINE</t>
  </si>
  <si>
    <t>Tartu linna 2008. a eelarve muutmine</t>
  </si>
  <si>
    <t xml:space="preserve">   Füüsilise isiku tulumaks</t>
  </si>
  <si>
    <t xml:space="preserve">    Toetused tegevuskuludeks</t>
  </si>
  <si>
    <t>HarMinilt lasteaednike töötasudeks</t>
  </si>
  <si>
    <t>HarMinilt lasteaedade õpikeskkonna parandamiseks</t>
  </si>
  <si>
    <t>linnaliste piirkondade arendamise meede</t>
  </si>
  <si>
    <t>Maj.Minilt kohalike teede toetus</t>
  </si>
  <si>
    <t>tasandusfond</t>
  </si>
  <si>
    <t>omatulud</t>
  </si>
  <si>
    <t>1.3</t>
  </si>
  <si>
    <t>Kaupade ja teenuste müük</t>
  </si>
  <si>
    <t>1.3.1</t>
  </si>
  <si>
    <t>tulud haridusalasest tegevusest</t>
  </si>
  <si>
    <t>Turu ja Väike Turu kvartal</t>
  </si>
  <si>
    <t>Vene-Ujula-Narva mnt</t>
  </si>
  <si>
    <t xml:space="preserve"> Lasteaed (Kummeli 5) projekteerimine</t>
  </si>
  <si>
    <t>SOTSIAALNE KAITSE</t>
  </si>
  <si>
    <t>Laste Turvakodu (Tiigi 55) keldri ja väliskommunikatsionide projekteerimine</t>
  </si>
  <si>
    <t>Rahu 15 piirkonnakeskuse akende vahetus</t>
  </si>
  <si>
    <t>ettekirjutused</t>
  </si>
  <si>
    <t xml:space="preserve">   Eakate sotsiaalhoolekande 
   asutused</t>
  </si>
  <si>
    <t xml:space="preserve">   Muud laste hoolekande 
   asutused</t>
  </si>
  <si>
    <t xml:space="preserve">   Muu riskirühmade sotsiaalne
   kaitse</t>
  </si>
  <si>
    <t>Kaarsilla ja Võidu silla vaheline Emajõe promenaad</t>
  </si>
  <si>
    <t>Elamu- ja kommunaalmajandus</t>
  </si>
  <si>
    <t xml:space="preserve"> lasteaedade õpikeskkonna parandamiseks</t>
  </si>
  <si>
    <t xml:space="preserve"> lasteaednike töötasudeks</t>
  </si>
  <si>
    <t>1.3.2</t>
  </si>
  <si>
    <t>õiguste müük</t>
  </si>
  <si>
    <t>Investeeringud</t>
  </si>
  <si>
    <t>RAHANDUSOSAKOND</t>
  </si>
  <si>
    <t>1.3.3</t>
  </si>
  <si>
    <t>1.4</t>
  </si>
  <si>
    <t>Muud tulud</t>
  </si>
  <si>
    <t>1.4.1</t>
  </si>
  <si>
    <t>trahvid</t>
  </si>
  <si>
    <t>Kultuuriministeeriumilt Tamme staadionile</t>
  </si>
  <si>
    <t>ELAMU- JA KOMMUNAALMAJANDUS</t>
  </si>
  <si>
    <r>
      <t xml:space="preserve">   </t>
    </r>
    <r>
      <rPr>
        <b/>
        <i/>
        <sz val="11"/>
        <rFont val="Times New Roman"/>
        <family val="1"/>
      </rPr>
      <t>Valgustus</t>
    </r>
  </si>
  <si>
    <t>Valgustamata tänavate valgustamine ja valgustuse renoveerimine</t>
  </si>
  <si>
    <t>Ristmikud</t>
  </si>
  <si>
    <t>Ülekatted</t>
  </si>
  <si>
    <t>Sõpruse sild - Ihaste tee ühendustänav</t>
  </si>
  <si>
    <t>jrk
nr</t>
  </si>
  <si>
    <t>klassif</t>
  </si>
  <si>
    <t>TULUD, KULUD</t>
  </si>
  <si>
    <t>majandamis-
eelarve</t>
  </si>
  <si>
    <t>TULUBAAS KOKKU</t>
  </si>
  <si>
    <t>KULUD KOKKU</t>
  </si>
  <si>
    <t xml:space="preserve">   sh: tegevuskulud</t>
  </si>
  <si>
    <t>3.1</t>
  </si>
  <si>
    <t>Tulud</t>
  </si>
  <si>
    <t>Kulud</t>
  </si>
  <si>
    <t>3.1.1</t>
  </si>
  <si>
    <t>Üldised valitsussektori teenused</t>
  </si>
  <si>
    <t>3.1.1.1</t>
  </si>
  <si>
    <t>Finantseerimiseelarve</t>
  </si>
  <si>
    <t>tegevuskulud</t>
  </si>
  <si>
    <t xml:space="preserve">         investeeringud</t>
  </si>
  <si>
    <t>investeeringud</t>
  </si>
  <si>
    <t>09110</t>
  </si>
  <si>
    <t>Lasteaiad</t>
  </si>
  <si>
    <t>09220</t>
  </si>
  <si>
    <t>Gümnaasiumid</t>
  </si>
  <si>
    <t>HARIDUSOSAKOND</t>
  </si>
  <si>
    <t>08105</t>
  </si>
  <si>
    <t>Tulud haridusalasest tegevusest</t>
  </si>
  <si>
    <t>09212</t>
  </si>
  <si>
    <t>Põhikoolid</t>
  </si>
  <si>
    <t>09221</t>
  </si>
  <si>
    <t>Täiskasvanute gümnaasium</t>
  </si>
  <si>
    <t>09500</t>
  </si>
  <si>
    <t>Erivajadustega laste koolid</t>
  </si>
  <si>
    <t>09800</t>
  </si>
  <si>
    <t>Muu haridus</t>
  </si>
  <si>
    <t>KULTUURIOSAKOND</t>
  </si>
  <si>
    <t>08102</t>
  </si>
  <si>
    <t>Spordibaasid</t>
  </si>
  <si>
    <t>Laste muusika- ja kunstikoolid</t>
  </si>
  <si>
    <t>08106</t>
  </si>
  <si>
    <t>Laste huvialamajad ja -keskused</t>
  </si>
  <si>
    <t>08201</t>
  </si>
  <si>
    <t>Raamatukogud</t>
  </si>
  <si>
    <t>08202</t>
  </si>
  <si>
    <t>Tiigi Seltsimaja</t>
  </si>
  <si>
    <t>08203</t>
  </si>
  <si>
    <t>Muuseumid</t>
  </si>
  <si>
    <t>LINNAMAJANDUSE OSAKOND</t>
  </si>
  <si>
    <t>04510</t>
  </si>
  <si>
    <t>Linna teede ja tänavate korrashoid</t>
  </si>
  <si>
    <t>sh toetus põhivara soetuseks</t>
  </si>
  <si>
    <t>05400</t>
  </si>
  <si>
    <t>Haljastus</t>
  </si>
  <si>
    <t>06400</t>
  </si>
  <si>
    <t>Tänavavalgustus</t>
  </si>
  <si>
    <t>LINNAVARADE OSAKOND</t>
  </si>
  <si>
    <t>Eakate sotsiaalhoolekandeasutused (Hooldekodu)</t>
  </si>
  <si>
    <t>01700</t>
  </si>
  <si>
    <t>Valitsussektori võla teenindamine</t>
  </si>
  <si>
    <t>SOTSIAALABI OSAKOND</t>
  </si>
  <si>
    <t>Päevakeskused (Päevakeskus Tähtvere ja teenuse ost)</t>
  </si>
  <si>
    <t>Hooldekodud (Tartu Hooldekodu ja teenuse ost)</t>
  </si>
  <si>
    <t>Muude riskirühmade hoolekande
asutused (Varjupaik ja teenuse ost)</t>
  </si>
  <si>
    <t>sh: mittesihtostarbelised toetused 
     tegevuskuludeks</t>
  </si>
  <si>
    <t>3.2</t>
  </si>
  <si>
    <t>3.2.1</t>
  </si>
  <si>
    <t>3.2.1.1</t>
  </si>
  <si>
    <t>3.2.1.2</t>
  </si>
  <si>
    <t>3.2.1.3</t>
  </si>
  <si>
    <t>3.2.1.4</t>
  </si>
  <si>
    <t>3.2.1.5</t>
  </si>
  <si>
    <t>3.2.1.6</t>
  </si>
  <si>
    <t>3.3</t>
  </si>
  <si>
    <t>3.3.1</t>
  </si>
  <si>
    <t>3.3.1.1</t>
  </si>
  <si>
    <t>3.4</t>
  </si>
  <si>
    <t>Muud laste hoolekande asutused (Turvakodu)</t>
  </si>
  <si>
    <t>Muu riskirühmade sotsiaalne kaitse</t>
  </si>
  <si>
    <t>3.4.1</t>
  </si>
  <si>
    <t>3.4.1.1</t>
  </si>
  <si>
    <t>3.4.2</t>
  </si>
  <si>
    <t>3.4.2.1</t>
  </si>
  <si>
    <t>3.4.3</t>
  </si>
  <si>
    <t>3.4.3.1</t>
  </si>
  <si>
    <t xml:space="preserve">   sh:  investeeringud </t>
  </si>
  <si>
    <t>3.5</t>
  </si>
  <si>
    <t>3.5.1</t>
  </si>
  <si>
    <t>3.5.1.1</t>
  </si>
  <si>
    <t>3.6</t>
  </si>
  <si>
    <t>3.6.1</t>
  </si>
  <si>
    <t>3.6.1.1</t>
  </si>
  <si>
    <r>
      <t xml:space="preserve">    </t>
    </r>
    <r>
      <rPr>
        <b/>
        <i/>
        <sz val="11"/>
        <rFont val="Times New Roman"/>
        <family val="1"/>
      </rPr>
      <t>Spordibaasid</t>
    </r>
  </si>
  <si>
    <t>Tamme staadioni korvpalliväljakud</t>
  </si>
  <si>
    <t xml:space="preserve">        linnavarade osakond          </t>
  </si>
  <si>
    <t xml:space="preserve">         linnavarade osakond</t>
  </si>
  <si>
    <t xml:space="preserve">     Lasteaiad</t>
  </si>
  <si>
    <t>Eralasteaed Cippolino ettekirjutuste täitmiseks</t>
  </si>
  <si>
    <t>KASUTAJATE JA TEGEVUSALADE  lõikes</t>
  </si>
  <si>
    <t>Tartu linna 2008. A</t>
  </si>
  <si>
    <t>TULUD</t>
  </si>
  <si>
    <t xml:space="preserve">TEGEVUSKULUD </t>
  </si>
  <si>
    <t>INVESTEERINGUD</t>
  </si>
  <si>
    <t>Tartu linna 2008. a eelarve muutmise</t>
  </si>
  <si>
    <t>Tartu linna 2008. a eelarve muutmise investeerimiskulud valdkondade ja finantseerimisallikate lõikes</t>
  </si>
  <si>
    <t xml:space="preserve"> INVESTEERIMISKULUD</t>
  </si>
  <si>
    <t>2.5</t>
  </si>
  <si>
    <t>2.6</t>
  </si>
  <si>
    <t>2.7</t>
  </si>
  <si>
    <t xml:space="preserve">        investeeringud </t>
  </si>
  <si>
    <t>Vene-Ujula-Narva mnt ristmik</t>
  </si>
  <si>
    <t>Turu tn (Vabaduse pst - Sadama)</t>
  </si>
  <si>
    <t>LINNAPLANEERIMISE JA MAAKORRALDUSE OSAKOND</t>
  </si>
  <si>
    <t>04740</t>
  </si>
  <si>
    <t>Üldmajanduslikud arendusprojektid (territoriaalne planeerimine)</t>
  </si>
  <si>
    <t xml:space="preserve">        linnaplaneerimise ja maakorralduse osakond</t>
  </si>
  <si>
    <t>AVALIKE SUHETE OSAKOND</t>
  </si>
  <si>
    <t>01600</t>
  </si>
  <si>
    <t>Ühistegevuskulud</t>
  </si>
  <si>
    <t xml:space="preserve">   sh: avalike suhete osakond</t>
  </si>
  <si>
    <t xml:space="preserve">        rahandusosakond</t>
  </si>
  <si>
    <t>3.3.1.2</t>
  </si>
  <si>
    <t>3.3.1.3</t>
  </si>
  <si>
    <t>3.3.1.4</t>
  </si>
  <si>
    <t>3.3.1.5</t>
  </si>
  <si>
    <t>3.3.1.6</t>
  </si>
  <si>
    <t>3.6.2</t>
  </si>
  <si>
    <t>3.6.2.1</t>
  </si>
  <si>
    <t>3.6.3</t>
  </si>
  <si>
    <t>3.6.3.1</t>
  </si>
  <si>
    <t>3.6.3.2</t>
  </si>
  <si>
    <t>3.6.3.3</t>
  </si>
  <si>
    <t>3.7</t>
  </si>
  <si>
    <t>3.7.1</t>
  </si>
  <si>
    <t>3.7.1.1</t>
  </si>
  <si>
    <t>3.8</t>
  </si>
  <si>
    <t>3.8.1</t>
  </si>
  <si>
    <t>3.8.1.1</t>
  </si>
  <si>
    <t>3.8.1.2</t>
  </si>
  <si>
    <t>3.8.1.3</t>
  </si>
  <si>
    <t>Kokku 
2008</t>
  </si>
  <si>
    <t>Kalda tee</t>
  </si>
  <si>
    <t>Rebase tn kallasraja projekteerimine ja ehitus</t>
  </si>
  <si>
    <t xml:space="preserve">    Kalmistud</t>
  </si>
  <si>
    <t>Pauluse kalmistu külastajate WC projekteerimine ja ehitamine</t>
  </si>
  <si>
    <t>Lai ja Jakobi tänavate tänavavalgustuse projekteerimine ja ehitamine</t>
  </si>
  <si>
    <t>3.4.1.2</t>
  </si>
  <si>
    <t>3.4.3.2</t>
  </si>
  <si>
    <t>06602</t>
  </si>
  <si>
    <t>Kalmistud</t>
  </si>
  <si>
    <t>TEGEVUS- ja INVESTEERIMISKULUD  VALDKONDADE  lõikes</t>
  </si>
  <si>
    <t>04512</t>
  </si>
  <si>
    <t>Transpordikorraldus</t>
  </si>
  <si>
    <t xml:space="preserve">Emajõe tn promenaad (Kartuli-Kroonuaia) </t>
  </si>
  <si>
    <t>Tartu linna 2008. a eelarve muutmise tulude ja kulude jaotus</t>
  </si>
  <si>
    <t>L. Puusepa tn (N. Lunini põik - Näituse)</t>
  </si>
  <si>
    <t>Sõudebaasi juurdeehitise karkassi kaasfinantseerimine</t>
  </si>
  <si>
    <t>Hooldekodu (Liiva 32) juurdeehitis</t>
  </si>
  <si>
    <t>Sademevee liitumistasu</t>
  </si>
  <si>
    <t>Narva mnt (Orava-Puiestee)</t>
  </si>
  <si>
    <t>Lasteaed Nukitsamees (Taara pst 8) akende vahetus</t>
  </si>
  <si>
    <t>Koolid</t>
  </si>
  <si>
    <t>Kunstigümnaasium (Aianduse 4) akende vahetus</t>
  </si>
  <si>
    <t>1.2.3</t>
  </si>
  <si>
    <t>tulud kultuurialasest tegevusest</t>
  </si>
  <si>
    <t>3.3.1.7</t>
  </si>
  <si>
    <t>Majandamismiseelarve</t>
  </si>
  <si>
    <t>Annelinna Gümnaasium (Kaunase pst 68) akende vahetus</t>
  </si>
  <si>
    <t>....</t>
  </si>
  <si>
    <t>Koostöö kaevetööde teostajatega</t>
  </si>
  <si>
    <t>08208</t>
  </si>
  <si>
    <t>Kultuuriüritused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</si>
</sst>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</numFmts>
  <fonts count="16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b/>
      <sz val="11.5"/>
      <name val="Times New Roman"/>
      <family val="1"/>
    </font>
    <font>
      <b/>
      <i/>
      <sz val="11"/>
      <name val="Times New Roman"/>
      <family val="1"/>
    </font>
    <font>
      <sz val="8"/>
      <color indexed="5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3" fontId="4" fillId="0" borderId="2" xfId="0" applyNumberFormat="1" applyFont="1" applyBorder="1" applyAlignment="1">
      <alignment wrapText="1"/>
    </xf>
    <xf numFmtId="173" fontId="4" fillId="0" borderId="2" xfId="0" applyNumberFormat="1" applyFont="1" applyBorder="1" applyAlignment="1">
      <alignment/>
    </xf>
    <xf numFmtId="16" fontId="2" fillId="0" borderId="3" xfId="0" applyNumberFormat="1" applyFont="1" applyBorder="1" applyAlignment="1" quotePrefix="1">
      <alignment/>
    </xf>
    <xf numFmtId="0" fontId="3" fillId="0" borderId="3" xfId="0" applyFont="1" applyBorder="1" applyAlignment="1">
      <alignment/>
    </xf>
    <xf numFmtId="173" fontId="4" fillId="0" borderId="3" xfId="0" applyNumberFormat="1" applyFont="1" applyBorder="1" applyAlignment="1">
      <alignment/>
    </xf>
    <xf numFmtId="0" fontId="5" fillId="0" borderId="3" xfId="0" applyFont="1" applyBorder="1" applyAlignment="1" quotePrefix="1">
      <alignment/>
    </xf>
    <xf numFmtId="0" fontId="6" fillId="0" borderId="3" xfId="0" applyFont="1" applyBorder="1" applyAlignment="1">
      <alignment/>
    </xf>
    <xf numFmtId="173" fontId="0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/>
    </xf>
    <xf numFmtId="0" fontId="7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16" fontId="5" fillId="0" borderId="3" xfId="0" applyNumberFormat="1" applyFont="1" applyBorder="1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left"/>
    </xf>
    <xf numFmtId="173" fontId="4" fillId="0" borderId="2" xfId="0" applyNumberFormat="1" applyFont="1" applyBorder="1" applyAlignment="1">
      <alignment horizontal="right" wrapText="1"/>
    </xf>
    <xf numFmtId="173" fontId="4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 horizontal="left"/>
    </xf>
    <xf numFmtId="173" fontId="6" fillId="0" borderId="5" xfId="0" applyNumberFormat="1" applyFont="1" applyFill="1" applyBorder="1" applyAlignment="1">
      <alignment horizontal="center" vertical="center" wrapText="1"/>
    </xf>
    <xf numFmtId="173" fontId="6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173" fontId="2" fillId="0" borderId="8" xfId="0" applyNumberFormat="1" applyFont="1" applyFill="1" applyBorder="1" applyAlignment="1">
      <alignment horizontal="right" wrapText="1"/>
    </xf>
    <xf numFmtId="0" fontId="6" fillId="0" borderId="9" xfId="0" applyFont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173" fontId="2" fillId="2" borderId="3" xfId="0" applyNumberFormat="1" applyFont="1" applyFill="1" applyBorder="1" applyAlignment="1">
      <alignment horizontal="right" wrapText="1"/>
    </xf>
    <xf numFmtId="49" fontId="3" fillId="0" borderId="13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49" fontId="6" fillId="0" borderId="13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10" fillId="0" borderId="13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173" fontId="2" fillId="2" borderId="3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173" fontId="12" fillId="0" borderId="0" xfId="0" applyNumberFormat="1" applyFont="1" applyAlignment="1">
      <alignment/>
    </xf>
    <xf numFmtId="14" fontId="5" fillId="0" borderId="3" xfId="0" applyNumberFormat="1" applyFont="1" applyBorder="1" applyAlignment="1" quotePrefix="1">
      <alignment/>
    </xf>
    <xf numFmtId="0" fontId="6" fillId="0" borderId="3" xfId="0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6" fillId="0" borderId="3" xfId="0" applyFont="1" applyFill="1" applyBorder="1" applyAlignment="1">
      <alignment horizontal="right" wrapText="1"/>
    </xf>
    <xf numFmtId="173" fontId="0" fillId="0" borderId="3" xfId="0" applyNumberFormat="1" applyBorder="1" applyAlignment="1">
      <alignment/>
    </xf>
    <xf numFmtId="14" fontId="8" fillId="0" borderId="3" xfId="0" applyNumberFormat="1" applyFont="1" applyBorder="1" applyAlignment="1" quotePrefix="1">
      <alignment/>
    </xf>
    <xf numFmtId="173" fontId="13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/>
    </xf>
    <xf numFmtId="0" fontId="6" fillId="0" borderId="9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5" fillId="0" borderId="3" xfId="0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0" fontId="2" fillId="0" borderId="3" xfId="0" applyFont="1" applyBorder="1" applyAlignment="1">
      <alignment horizontal="right"/>
    </xf>
    <xf numFmtId="0" fontId="8" fillId="0" borderId="3" xfId="0" applyFont="1" applyBorder="1" applyAlignment="1" quotePrefix="1">
      <alignment horizontal="right"/>
    </xf>
    <xf numFmtId="0" fontId="8" fillId="0" borderId="3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Alignment="1" quotePrefix="1">
      <alignment horizontal="right"/>
    </xf>
    <xf numFmtId="0" fontId="13" fillId="0" borderId="0" xfId="0" applyFont="1" applyAlignment="1">
      <alignment wrapText="1"/>
    </xf>
    <xf numFmtId="3" fontId="13" fillId="0" borderId="0" xfId="0" applyNumberFormat="1" applyFont="1" applyAlignment="1">
      <alignment/>
    </xf>
    <xf numFmtId="173" fontId="5" fillId="0" borderId="2" xfId="0" applyNumberFormat="1" applyFont="1" applyBorder="1" applyAlignment="1">
      <alignment/>
    </xf>
    <xf numFmtId="173" fontId="5" fillId="0" borderId="4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173" fontId="2" fillId="0" borderId="3" xfId="0" applyNumberFormat="1" applyFont="1" applyBorder="1" applyAlignment="1">
      <alignment/>
    </xf>
    <xf numFmtId="173" fontId="8" fillId="0" borderId="3" xfId="0" applyNumberFormat="1" applyFont="1" applyBorder="1" applyAlignment="1">
      <alignment/>
    </xf>
    <xf numFmtId="173" fontId="5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173" fontId="4" fillId="0" borderId="4" xfId="0" applyNumberFormat="1" applyFont="1" applyBorder="1" applyAlignment="1">
      <alignment horizontal="right" wrapText="1"/>
    </xf>
    <xf numFmtId="173" fontId="4" fillId="0" borderId="4" xfId="0" applyNumberFormat="1" applyFont="1" applyBorder="1" applyAlignment="1">
      <alignment horizontal="right"/>
    </xf>
    <xf numFmtId="16" fontId="5" fillId="0" borderId="4" xfId="0" applyNumberFormat="1" applyFont="1" applyBorder="1" applyAlignment="1" quotePrefix="1">
      <alignment horizontal="left"/>
    </xf>
    <xf numFmtId="173" fontId="0" fillId="0" borderId="4" xfId="0" applyNumberFormat="1" applyFont="1" applyBorder="1" applyAlignment="1">
      <alignment horizontal="right" wrapText="1"/>
    </xf>
    <xf numFmtId="173" fontId="0" fillId="0" borderId="4" xfId="0" applyNumberFormat="1" applyFont="1" applyBorder="1" applyAlignment="1">
      <alignment horizontal="right"/>
    </xf>
    <xf numFmtId="0" fontId="5" fillId="0" borderId="4" xfId="0" applyFont="1" applyBorder="1" applyAlignment="1" quotePrefix="1">
      <alignment horizontal="left"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/>
    </xf>
    <xf numFmtId="0" fontId="10" fillId="0" borderId="13" xfId="0" applyFont="1" applyBorder="1" applyAlignment="1">
      <alignment horizontal="left" wrapText="1"/>
    </xf>
    <xf numFmtId="173" fontId="2" fillId="0" borderId="14" xfId="0" applyNumberFormat="1" applyFont="1" applyFill="1" applyBorder="1" applyAlignment="1">
      <alignment horizontal="right" wrapText="1"/>
    </xf>
    <xf numFmtId="173" fontId="2" fillId="2" borderId="3" xfId="0" applyNumberFormat="1" applyFont="1" applyFill="1" applyBorder="1" applyAlignment="1">
      <alignment horizontal="right" vertical="center" wrapText="1"/>
    </xf>
    <xf numFmtId="173" fontId="2" fillId="0" borderId="3" xfId="0" applyNumberFormat="1" applyFont="1" applyFill="1" applyBorder="1" applyAlignment="1">
      <alignment horizontal="right" vertical="center" wrapText="1"/>
    </xf>
    <xf numFmtId="173" fontId="2" fillId="0" borderId="3" xfId="0" applyNumberFormat="1" applyFont="1" applyBorder="1" applyAlignment="1">
      <alignment horizontal="right" vertical="center" wrapText="1"/>
    </xf>
    <xf numFmtId="173" fontId="14" fillId="0" borderId="3" xfId="0" applyNumberFormat="1" applyFont="1" applyFill="1" applyBorder="1" applyAlignment="1">
      <alignment horizontal="right" vertical="center" wrapText="1"/>
    </xf>
    <xf numFmtId="173" fontId="14" fillId="0" borderId="3" xfId="0" applyNumberFormat="1" applyFont="1" applyBorder="1" applyAlignment="1">
      <alignment horizontal="right" vertical="center" wrapText="1"/>
    </xf>
    <xf numFmtId="173" fontId="2" fillId="0" borderId="3" xfId="0" applyNumberFormat="1" applyFont="1" applyFill="1" applyBorder="1" applyAlignment="1">
      <alignment horizontal="right" wrapText="1"/>
    </xf>
    <xf numFmtId="173" fontId="5" fillId="0" borderId="3" xfId="0" applyNumberFormat="1" applyFont="1" applyFill="1" applyBorder="1" applyAlignment="1">
      <alignment horizontal="right" vertical="center" wrapText="1"/>
    </xf>
    <xf numFmtId="173" fontId="5" fillId="0" borderId="3" xfId="0" applyNumberFormat="1" applyFont="1" applyFill="1" applyBorder="1" applyAlignment="1">
      <alignment horizontal="right" wrapText="1"/>
    </xf>
    <xf numFmtId="173" fontId="2" fillId="0" borderId="3" xfId="0" applyNumberFormat="1" applyFont="1" applyFill="1" applyBorder="1" applyAlignment="1">
      <alignment horizontal="right"/>
    </xf>
    <xf numFmtId="173" fontId="2" fillId="0" borderId="3" xfId="0" applyNumberFormat="1" applyFont="1" applyBorder="1" applyAlignment="1">
      <alignment horizontal="right"/>
    </xf>
    <xf numFmtId="173" fontId="5" fillId="0" borderId="3" xfId="0" applyNumberFormat="1" applyFont="1" applyFill="1" applyBorder="1" applyAlignment="1">
      <alignment horizontal="right"/>
    </xf>
    <xf numFmtId="173" fontId="14" fillId="0" borderId="3" xfId="0" applyNumberFormat="1" applyFont="1" applyFill="1" applyBorder="1" applyAlignment="1">
      <alignment horizontal="right"/>
    </xf>
    <xf numFmtId="173" fontId="14" fillId="0" borderId="3" xfId="0" applyNumberFormat="1" applyFont="1" applyBorder="1" applyAlignment="1">
      <alignment horizontal="right"/>
    </xf>
    <xf numFmtId="173" fontId="14" fillId="0" borderId="3" xfId="0" applyNumberFormat="1" applyFont="1" applyFill="1" applyBorder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173" fontId="5" fillId="0" borderId="3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173" fontId="5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left" wrapText="1"/>
    </xf>
    <xf numFmtId="173" fontId="5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0" fontId="10" fillId="0" borderId="13" xfId="0" applyFont="1" applyBorder="1" applyAlignment="1">
      <alignment horizontal="left" wrapText="1" indent="2"/>
    </xf>
    <xf numFmtId="173" fontId="5" fillId="0" borderId="3" xfId="0" applyNumberFormat="1" applyFont="1" applyBorder="1" applyAlignment="1">
      <alignment horizontal="right" vertical="center" wrapText="1"/>
    </xf>
    <xf numFmtId="173" fontId="2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3" fontId="6" fillId="0" borderId="13" xfId="0" applyNumberFormat="1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173" fontId="3" fillId="0" borderId="5" xfId="0" applyNumberFormat="1" applyFont="1" applyBorder="1" applyAlignment="1">
      <alignment horizontal="center" vertical="center" wrapText="1"/>
    </xf>
    <xf numFmtId="173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G21" sqref="G21"/>
    </sheetView>
  </sheetViews>
  <sheetFormatPr defaultColWidth="9.140625" defaultRowHeight="12.75"/>
  <cols>
    <col min="1" max="1" width="32.28125" style="0" bestFit="1" customWidth="1"/>
    <col min="2" max="2" width="12.7109375" style="2" customWidth="1"/>
    <col min="3" max="3" width="5.7109375" style="0" customWidth="1"/>
  </cols>
  <sheetData>
    <row r="1" spans="1:2" ht="15.75">
      <c r="A1" s="145" t="s">
        <v>194</v>
      </c>
      <c r="B1" s="145"/>
    </row>
    <row r="2" spans="1:2" ht="15.75">
      <c r="A2" s="146" t="s">
        <v>55</v>
      </c>
      <c r="B2" s="146"/>
    </row>
    <row r="3" spans="1:2" ht="15.75">
      <c r="A3" s="76"/>
      <c r="B3" s="76"/>
    </row>
    <row r="4" ht="12.75">
      <c r="B4" s="23" t="s">
        <v>19</v>
      </c>
    </row>
    <row r="5" spans="1:2" ht="14.25">
      <c r="A5" s="11" t="s">
        <v>195</v>
      </c>
      <c r="B5" s="12">
        <f>SUM(B6:B9)</f>
        <v>29841.4</v>
      </c>
    </row>
    <row r="6" spans="1:2" ht="15">
      <c r="A6" s="14" t="s">
        <v>5</v>
      </c>
      <c r="B6" s="15">
        <f>'Lisa 2'!E6</f>
        <v>25500</v>
      </c>
    </row>
    <row r="7" spans="1:2" ht="15">
      <c r="A7" s="14" t="s">
        <v>66</v>
      </c>
      <c r="B7" s="15">
        <f>'Lisa 2'!E8</f>
        <v>2995.5</v>
      </c>
    </row>
    <row r="8" spans="1:2" ht="15">
      <c r="A8" s="14" t="s">
        <v>9</v>
      </c>
      <c r="B8" s="15">
        <f>'Lisa 2'!E12</f>
        <v>745.9000000000015</v>
      </c>
    </row>
    <row r="9" spans="1:2" ht="15">
      <c r="A9" s="14" t="s">
        <v>89</v>
      </c>
      <c r="B9" s="15">
        <f>SUM('Lisa 2'!E24)</f>
        <v>600</v>
      </c>
    </row>
    <row r="10" spans="1:2" ht="15">
      <c r="A10" s="14"/>
      <c r="B10" s="15"/>
    </row>
    <row r="11" spans="1:2" ht="14.25">
      <c r="A11" s="11" t="s">
        <v>196</v>
      </c>
      <c r="B11" s="12">
        <f>SUM(B12:B17)</f>
        <v>26394</v>
      </c>
    </row>
    <row r="12" spans="1:2" ht="15">
      <c r="A12" s="14" t="s">
        <v>110</v>
      </c>
      <c r="B12" s="15">
        <f>'Lisa 4'!F238+'Lisa 4'!F13</f>
        <v>21689.9</v>
      </c>
    </row>
    <row r="13" spans="1:2" ht="15">
      <c r="A13" s="14" t="s">
        <v>20</v>
      </c>
      <c r="B13" s="15">
        <f>'Lisa 4'!F183+'Lisa 4'!F138+'Lisa 4'!F146</f>
        <v>350</v>
      </c>
    </row>
    <row r="14" spans="1:2" ht="15">
      <c r="A14" s="14" t="s">
        <v>24</v>
      </c>
      <c r="B14" s="15">
        <f>'Lisa 4'!F154</f>
        <v>207.3</v>
      </c>
    </row>
    <row r="15" spans="1:2" ht="15">
      <c r="A15" s="14" t="s">
        <v>21</v>
      </c>
      <c r="B15" s="15">
        <f>'Lisa 4'!F75</f>
        <v>1105.9</v>
      </c>
    </row>
    <row r="16" spans="1:2" ht="15">
      <c r="A16" s="14" t="s">
        <v>22</v>
      </c>
      <c r="B16" s="15">
        <f>'Lisa 4'!F34+'Lisa 4'!F42+'Lisa 4'!F49+'Lisa 4'!F56+'Lisa 4'!F63</f>
        <v>3010.8999999999996</v>
      </c>
    </row>
    <row r="17" spans="1:2" ht="15">
      <c r="A17" s="14" t="s">
        <v>23</v>
      </c>
      <c r="B17" s="15">
        <f>'Lisa 4'!F250+'Lisa 4'!F257+'Lisa 4'!F264</f>
        <v>30</v>
      </c>
    </row>
    <row r="18" spans="1:2" ht="15">
      <c r="A18" s="14"/>
      <c r="B18" s="15"/>
    </row>
    <row r="19" spans="1:2" ht="14.25">
      <c r="A19" s="11" t="s">
        <v>197</v>
      </c>
      <c r="B19" s="12">
        <f>SUM(B20:B25)</f>
        <v>39274.8</v>
      </c>
    </row>
    <row r="20" spans="1:2" ht="15">
      <c r="A20" s="14" t="s">
        <v>20</v>
      </c>
      <c r="B20" s="15">
        <f>'Lisa 5'!D7</f>
        <v>24937.5</v>
      </c>
    </row>
    <row r="21" spans="1:2" ht="15">
      <c r="A21" s="14" t="s">
        <v>24</v>
      </c>
      <c r="B21" s="15">
        <f>SUM('Lisa 5'!D8)</f>
        <v>113.3</v>
      </c>
    </row>
    <row r="22" spans="1:2" ht="15">
      <c r="A22" s="14" t="s">
        <v>80</v>
      </c>
      <c r="B22" s="15">
        <f>'Lisa 5'!D9</f>
        <v>-4600</v>
      </c>
    </row>
    <row r="23" spans="1:2" ht="15">
      <c r="A23" s="14" t="s">
        <v>21</v>
      </c>
      <c r="B23" s="15">
        <f>SUM('Lisa 5'!D10)</f>
        <v>1894</v>
      </c>
    </row>
    <row r="24" spans="1:2" ht="15">
      <c r="A24" s="14" t="s">
        <v>22</v>
      </c>
      <c r="B24" s="15">
        <f>'Lisa 5'!D11</f>
        <v>2450</v>
      </c>
    </row>
    <row r="25" spans="1:2" ht="15">
      <c r="A25" s="14" t="s">
        <v>23</v>
      </c>
      <c r="B25" s="15">
        <f>'Lisa 5'!D12</f>
        <v>14480</v>
      </c>
    </row>
    <row r="26" spans="1:2" ht="15">
      <c r="A26" s="14"/>
      <c r="B26" s="15"/>
    </row>
    <row r="27" spans="1:2" ht="14.25">
      <c r="A27" s="11" t="s">
        <v>25</v>
      </c>
      <c r="B27" s="12">
        <f>B5-B11-B19</f>
        <v>-35827.4</v>
      </c>
    </row>
    <row r="28" spans="1:2" ht="15">
      <c r="A28" s="14"/>
      <c r="B28" s="15"/>
    </row>
    <row r="29" spans="1:2" ht="14.25">
      <c r="A29" s="11" t="s">
        <v>13</v>
      </c>
      <c r="B29" s="12">
        <f>SUM(B30:B30)</f>
        <v>35827.4</v>
      </c>
    </row>
    <row r="30" spans="1:2" ht="15">
      <c r="A30" s="14" t="s">
        <v>26</v>
      </c>
      <c r="B30" s="15">
        <f>'Lisa 2'!C27</f>
        <v>35827.4</v>
      </c>
    </row>
    <row r="31" spans="1:2" ht="15">
      <c r="A31" s="14"/>
      <c r="B31" s="15"/>
    </row>
    <row r="32" spans="1:2" ht="14.25">
      <c r="A32" s="11" t="s">
        <v>27</v>
      </c>
      <c r="B32" s="12">
        <f>B5+B30</f>
        <v>65668.8</v>
      </c>
    </row>
    <row r="33" ht="12.75">
      <c r="B33" s="26"/>
    </row>
    <row r="34" ht="12.75">
      <c r="B34" s="61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1
Tartu Linnavolikogu
24. aprilli 2008. a
määruse nr 88 juurde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5" sqref="E5"/>
    </sheetView>
  </sheetViews>
  <sheetFormatPr defaultColWidth="9.140625" defaultRowHeight="12.75"/>
  <cols>
    <col min="1" max="1" width="4.8515625" style="0" bestFit="1" customWidth="1"/>
    <col min="2" max="2" width="36.8515625" style="0" customWidth="1"/>
    <col min="3" max="3" width="12.7109375" style="2" bestFit="1" customWidth="1"/>
    <col min="4" max="4" width="12.7109375" style="2" customWidth="1"/>
    <col min="5" max="5" width="12.57421875" style="2" customWidth="1"/>
    <col min="6" max="6" width="9.140625" style="1" customWidth="1"/>
  </cols>
  <sheetData>
    <row r="1" spans="2:5" ht="15.75">
      <c r="B1" s="145" t="s">
        <v>198</v>
      </c>
      <c r="C1" s="145"/>
      <c r="D1" s="145"/>
      <c r="E1" s="145"/>
    </row>
    <row r="2" spans="2:5" ht="15.75">
      <c r="B2" s="145" t="s">
        <v>0</v>
      </c>
      <c r="C2" s="145"/>
      <c r="D2" s="145"/>
      <c r="E2" s="145"/>
    </row>
    <row r="4" spans="1:5" ht="25.5" customHeight="1">
      <c r="A4" s="3"/>
      <c r="B4" s="3"/>
      <c r="C4" s="4" t="s">
        <v>1</v>
      </c>
      <c r="D4" s="4" t="s">
        <v>64</v>
      </c>
      <c r="E4" s="5" t="s">
        <v>2</v>
      </c>
    </row>
    <row r="5" spans="1:5" ht="14.25">
      <c r="A5" s="6">
        <v>1</v>
      </c>
      <c r="B5" s="64" t="s">
        <v>3</v>
      </c>
      <c r="C5" s="8">
        <f>SUM(C6,C8,C12,C24)</f>
        <v>28112.9</v>
      </c>
      <c r="D5" s="8">
        <f>SUM(D6,D8,D12,D24)</f>
        <v>1728.5</v>
      </c>
      <c r="E5" s="9">
        <f>SUM(C5:D5)</f>
        <v>29841.4</v>
      </c>
    </row>
    <row r="6" spans="1:5" ht="14.25">
      <c r="A6" s="10" t="s">
        <v>4</v>
      </c>
      <c r="B6" s="65" t="s">
        <v>5</v>
      </c>
      <c r="C6" s="12">
        <f>SUM(C7:C7)</f>
        <v>25500</v>
      </c>
      <c r="D6" s="12"/>
      <c r="E6" s="12">
        <f aca="true" t="shared" si="0" ref="E6:E27">SUM(C6:C6)</f>
        <v>25500</v>
      </c>
    </row>
    <row r="7" spans="1:5" ht="15">
      <c r="A7" s="13" t="s">
        <v>18</v>
      </c>
      <c r="B7" s="19" t="s">
        <v>57</v>
      </c>
      <c r="C7" s="15">
        <f>25500-200+200</f>
        <v>25500</v>
      </c>
      <c r="D7" s="15"/>
      <c r="E7" s="15">
        <f t="shared" si="0"/>
        <v>25500</v>
      </c>
    </row>
    <row r="8" spans="1:5" ht="14.25">
      <c r="A8" s="16" t="s">
        <v>6</v>
      </c>
      <c r="B8" s="66" t="s">
        <v>66</v>
      </c>
      <c r="C8" s="12">
        <f>SUM(C9:C11)</f>
        <v>1267</v>
      </c>
      <c r="D8" s="12">
        <f>SUM(D9,D10)</f>
        <v>1728.5</v>
      </c>
      <c r="E8" s="12">
        <f>SUM(C8:D8)</f>
        <v>2995.5</v>
      </c>
    </row>
    <row r="9" spans="1:5" ht="15">
      <c r="A9" s="13" t="s">
        <v>7</v>
      </c>
      <c r="B9" s="19" t="s">
        <v>68</v>
      </c>
      <c r="C9" s="15"/>
      <c r="D9" s="15">
        <v>1542</v>
      </c>
      <c r="E9" s="15">
        <f>SUM(C9:D9)</f>
        <v>1542</v>
      </c>
    </row>
    <row r="10" spans="1:5" ht="15">
      <c r="A10" s="13" t="s">
        <v>8</v>
      </c>
      <c r="B10" s="19" t="s">
        <v>259</v>
      </c>
      <c r="C10" s="15"/>
      <c r="D10" s="15">
        <v>186.5</v>
      </c>
      <c r="E10" s="15">
        <f>SUM(C10:D10)</f>
        <v>186.5</v>
      </c>
    </row>
    <row r="11" spans="1:5" ht="15">
      <c r="A11" s="13" t="s">
        <v>258</v>
      </c>
      <c r="B11" s="19" t="s">
        <v>84</v>
      </c>
      <c r="C11" s="15">
        <v>1267</v>
      </c>
      <c r="D11" s="15"/>
      <c r="E11" s="15">
        <f>SUM(C11:D11)</f>
        <v>1267</v>
      </c>
    </row>
    <row r="12" spans="1:5" ht="14.25">
      <c r="A12" s="16" t="s">
        <v>65</v>
      </c>
      <c r="B12" s="65" t="s">
        <v>9</v>
      </c>
      <c r="C12" s="12">
        <f>C13+C18+C20</f>
        <v>745.9000000000015</v>
      </c>
      <c r="D12" s="12"/>
      <c r="E12" s="12">
        <f t="shared" si="0"/>
        <v>745.9000000000015</v>
      </c>
    </row>
    <row r="13" spans="1:5" ht="15">
      <c r="A13" s="71" t="s">
        <v>67</v>
      </c>
      <c r="B13" s="17" t="s">
        <v>10</v>
      </c>
      <c r="C13" s="70">
        <f>SUM(C14:C17)</f>
        <v>-12829.5</v>
      </c>
      <c r="D13" s="70"/>
      <c r="E13" s="70">
        <f t="shared" si="0"/>
        <v>-12829.5</v>
      </c>
    </row>
    <row r="14" spans="1:5" ht="30">
      <c r="A14" s="13"/>
      <c r="B14" s="67" t="s">
        <v>60</v>
      </c>
      <c r="C14" s="68">
        <v>-6000</v>
      </c>
      <c r="D14" s="68"/>
      <c r="E14" s="15">
        <f t="shared" si="0"/>
        <v>-6000</v>
      </c>
    </row>
    <row r="15" spans="1:5" ht="15">
      <c r="A15" s="13"/>
      <c r="B15" s="67" t="s">
        <v>92</v>
      </c>
      <c r="C15" s="68">
        <v>547</v>
      </c>
      <c r="D15" s="68"/>
      <c r="E15" s="15">
        <f t="shared" si="0"/>
        <v>547</v>
      </c>
    </row>
    <row r="16" spans="1:5" ht="15">
      <c r="A16" s="13"/>
      <c r="B16" s="63" t="s">
        <v>61</v>
      </c>
      <c r="C16" s="15">
        <v>-8500</v>
      </c>
      <c r="D16" s="15"/>
      <c r="E16" s="15">
        <f t="shared" si="0"/>
        <v>-8500</v>
      </c>
    </row>
    <row r="17" spans="1:5" ht="15">
      <c r="A17" s="13"/>
      <c r="B17" s="63" t="s">
        <v>62</v>
      </c>
      <c r="C17" s="15">
        <v>1123.5</v>
      </c>
      <c r="D17" s="15"/>
      <c r="E17" s="15">
        <f t="shared" si="0"/>
        <v>1123.5</v>
      </c>
    </row>
    <row r="18" spans="1:5" ht="15">
      <c r="A18" s="69" t="s">
        <v>83</v>
      </c>
      <c r="B18" s="17" t="s">
        <v>58</v>
      </c>
      <c r="C18" s="70">
        <f>SUM(C19:C19)</f>
        <v>-6000</v>
      </c>
      <c r="D18" s="70"/>
      <c r="E18" s="70">
        <f t="shared" si="0"/>
        <v>-6000</v>
      </c>
    </row>
    <row r="19" spans="1:5" ht="15">
      <c r="A19" s="62"/>
      <c r="B19" s="63" t="s">
        <v>59</v>
      </c>
      <c r="C19" s="15">
        <v>-6000</v>
      </c>
      <c r="D19" s="15"/>
      <c r="E19" s="15">
        <f>SUM(C19:C19)</f>
        <v>-6000</v>
      </c>
    </row>
    <row r="20" spans="1:5" ht="15">
      <c r="A20" s="71" t="s">
        <v>87</v>
      </c>
      <c r="B20" s="17" t="s">
        <v>11</v>
      </c>
      <c r="C20" s="70">
        <f>SUM(C21:C23)</f>
        <v>19575.4</v>
      </c>
      <c r="D20" s="70"/>
      <c r="E20" s="70">
        <f t="shared" si="0"/>
        <v>19575.4</v>
      </c>
    </row>
    <row r="21" spans="1:5" ht="15">
      <c r="A21" s="13"/>
      <c r="B21" s="63" t="s">
        <v>63</v>
      </c>
      <c r="C21" s="15">
        <v>8166</v>
      </c>
      <c r="D21" s="15"/>
      <c r="E21" s="15">
        <f t="shared" si="0"/>
        <v>8166</v>
      </c>
    </row>
    <row r="22" spans="1:5" ht="19.5" customHeight="1">
      <c r="A22" s="13"/>
      <c r="B22" s="67" t="s">
        <v>81</v>
      </c>
      <c r="C22" s="15">
        <v>5704.7</v>
      </c>
      <c r="D22" s="15"/>
      <c r="E22" s="15">
        <f t="shared" si="0"/>
        <v>5704.7</v>
      </c>
    </row>
    <row r="23" spans="1:5" ht="15">
      <c r="A23" s="13"/>
      <c r="B23" s="63" t="s">
        <v>82</v>
      </c>
      <c r="C23" s="15">
        <v>5704.7</v>
      </c>
      <c r="D23" s="15"/>
      <c r="E23" s="15">
        <f t="shared" si="0"/>
        <v>5704.7</v>
      </c>
    </row>
    <row r="24" spans="1:5" ht="14.25">
      <c r="A24" s="16" t="s">
        <v>88</v>
      </c>
      <c r="B24" s="66" t="s">
        <v>89</v>
      </c>
      <c r="C24" s="12">
        <f>SUM(C25:C25)</f>
        <v>600</v>
      </c>
      <c r="D24" s="12">
        <f>SUM(D25)</f>
        <v>0</v>
      </c>
      <c r="E24" s="12">
        <f>SUM(C24:D24)</f>
        <v>600</v>
      </c>
    </row>
    <row r="25" spans="1:5" ht="15">
      <c r="A25" s="13" t="s">
        <v>90</v>
      </c>
      <c r="B25" s="19" t="s">
        <v>91</v>
      </c>
      <c r="C25" s="15">
        <v>600</v>
      </c>
      <c r="D25" s="15"/>
      <c r="E25" s="15">
        <f>SUM(C25:D25)</f>
        <v>600</v>
      </c>
    </row>
    <row r="26" spans="1:5" ht="14.25">
      <c r="A26" s="10" t="s">
        <v>12</v>
      </c>
      <c r="B26" s="65" t="s">
        <v>13</v>
      </c>
      <c r="C26" s="12">
        <f>SUM(C27:C27)</f>
        <v>35827.4</v>
      </c>
      <c r="D26" s="12"/>
      <c r="E26" s="12">
        <f t="shared" si="0"/>
        <v>35827.4</v>
      </c>
    </row>
    <row r="27" spans="1:5" ht="15">
      <c r="A27" s="20" t="s">
        <v>14</v>
      </c>
      <c r="B27" s="19" t="s">
        <v>15</v>
      </c>
      <c r="C27" s="15">
        <v>35827.4</v>
      </c>
      <c r="D27" s="15"/>
      <c r="E27" s="15">
        <f t="shared" si="0"/>
        <v>35827.4</v>
      </c>
    </row>
    <row r="28" spans="1:5" ht="17.25" customHeight="1">
      <c r="A28" s="18"/>
      <c r="B28" s="65" t="s">
        <v>17</v>
      </c>
      <c r="C28" s="12">
        <f>C5+C26</f>
        <v>63940.3</v>
      </c>
      <c r="D28" s="12">
        <f>D5+D26</f>
        <v>1728.5</v>
      </c>
      <c r="E28" s="12">
        <f>SUM(C28:D28)</f>
        <v>65668.8</v>
      </c>
    </row>
    <row r="29" ht="12.75">
      <c r="B29" s="31"/>
    </row>
  </sheetData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2
Tartu Linnavolikogu 
24. aprilli 2008. a määruse
nr 88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Zeros="0" workbookViewId="0" topLeftCell="A1">
      <selection activeCell="E22" activeCellId="6" sqref="E6 E9 E12 E14 E16 E19 E22"/>
    </sheetView>
  </sheetViews>
  <sheetFormatPr defaultColWidth="9.140625" defaultRowHeight="12.75"/>
  <cols>
    <col min="1" max="1" width="6.00390625" style="21" bestFit="1" customWidth="1"/>
    <col min="2" max="2" width="42.57421875" style="0" customWidth="1"/>
    <col min="3" max="3" width="12.7109375" style="2" bestFit="1" customWidth="1"/>
    <col min="4" max="5" width="12.7109375" style="2" customWidth="1"/>
    <col min="6" max="6" width="37.00390625" style="0" customWidth="1"/>
  </cols>
  <sheetData>
    <row r="1" spans="2:5" ht="15.75">
      <c r="B1" s="145" t="s">
        <v>56</v>
      </c>
      <c r="C1" s="145"/>
      <c r="D1" s="145"/>
      <c r="E1" s="145"/>
    </row>
    <row r="2" spans="2:5" ht="15.75">
      <c r="B2" s="145" t="s">
        <v>245</v>
      </c>
      <c r="C2" s="145"/>
      <c r="D2" s="145"/>
      <c r="E2" s="145"/>
    </row>
    <row r="3" ht="12.75">
      <c r="E3" s="23" t="s">
        <v>19</v>
      </c>
    </row>
    <row r="4" spans="1:5" ht="25.5">
      <c r="A4" s="27"/>
      <c r="B4" s="3"/>
      <c r="C4" s="4" t="s">
        <v>1</v>
      </c>
      <c r="D4" s="4" t="s">
        <v>64</v>
      </c>
      <c r="E4" s="5" t="s">
        <v>2</v>
      </c>
    </row>
    <row r="5" spans="1:6" ht="17.25" customHeight="1">
      <c r="A5" s="28">
        <v>2</v>
      </c>
      <c r="B5" s="7" t="s">
        <v>28</v>
      </c>
      <c r="C5" s="29">
        <f>C6+C9+C12+C14+C16+C19+C22</f>
        <v>63940.3</v>
      </c>
      <c r="D5" s="29">
        <f>D6+D9+D12+D14+D16+D19+D22</f>
        <v>1728.5</v>
      </c>
      <c r="E5" s="30">
        <f aca="true" t="shared" si="0" ref="E5:E11">SUM(C5:D5)</f>
        <v>65668.8</v>
      </c>
      <c r="F5" s="31"/>
    </row>
    <row r="6" spans="1:6" ht="17.25" customHeight="1">
      <c r="A6" s="108" t="s">
        <v>14</v>
      </c>
      <c r="B6" s="105" t="s">
        <v>110</v>
      </c>
      <c r="C6" s="106">
        <f>SUM(C7:C8)</f>
        <v>21689.9</v>
      </c>
      <c r="D6" s="106">
        <f>SUM(D8)</f>
        <v>0</v>
      </c>
      <c r="E6" s="107">
        <f t="shared" si="0"/>
        <v>21689.9</v>
      </c>
      <c r="F6" s="31"/>
    </row>
    <row r="7" spans="1:6" ht="17.25" customHeight="1">
      <c r="A7" s="108"/>
      <c r="B7" s="141" t="s">
        <v>214</v>
      </c>
      <c r="C7" s="109">
        <f>'Lisa 4'!D13</f>
        <v>-100</v>
      </c>
      <c r="D7" s="109">
        <f>'Lisa 4'!E13</f>
        <v>0</v>
      </c>
      <c r="E7" s="110">
        <f t="shared" si="0"/>
        <v>-100</v>
      </c>
      <c r="F7" s="31"/>
    </row>
    <row r="8" spans="1:6" ht="17.25" customHeight="1">
      <c r="A8" s="28"/>
      <c r="B8" s="14" t="s">
        <v>215</v>
      </c>
      <c r="C8" s="109">
        <f>'Lisa 4'!D232</f>
        <v>21789.9</v>
      </c>
      <c r="D8" s="109">
        <f>'Lisa 4'!E232</f>
        <v>0</v>
      </c>
      <c r="E8" s="110">
        <f t="shared" si="0"/>
        <v>21789.9</v>
      </c>
      <c r="F8" s="31"/>
    </row>
    <row r="9" spans="1:6" ht="17.25" customHeight="1">
      <c r="A9" s="111" t="s">
        <v>29</v>
      </c>
      <c r="B9" s="11" t="s">
        <v>20</v>
      </c>
      <c r="C9" s="106">
        <f>SUM(C10,C11)</f>
        <v>25287.5</v>
      </c>
      <c r="D9" s="106">
        <f>SUM(D10)</f>
        <v>0</v>
      </c>
      <c r="E9" s="107">
        <f t="shared" si="0"/>
        <v>25287.5</v>
      </c>
      <c r="F9" s="31"/>
    </row>
    <row r="10" spans="1:6" ht="17.25" customHeight="1">
      <c r="A10" s="28"/>
      <c r="B10" s="14" t="s">
        <v>30</v>
      </c>
      <c r="C10" s="109">
        <f>'Lisa 4'!D131</f>
        <v>25137.5</v>
      </c>
      <c r="D10" s="109">
        <f>'Lisa 4'!E131</f>
        <v>0</v>
      </c>
      <c r="E10" s="110">
        <f t="shared" si="0"/>
        <v>25137.5</v>
      </c>
      <c r="F10" s="31"/>
    </row>
    <row r="11" spans="1:6" ht="17.25" customHeight="1">
      <c r="A11" s="28"/>
      <c r="B11" s="14" t="s">
        <v>210</v>
      </c>
      <c r="C11" s="109">
        <f>'Lisa 4'!D177</f>
        <v>150</v>
      </c>
      <c r="D11" s="109">
        <f>'Lisa 4'!E177</f>
        <v>0</v>
      </c>
      <c r="E11" s="110">
        <f t="shared" si="0"/>
        <v>150</v>
      </c>
      <c r="F11" s="31"/>
    </row>
    <row r="12" spans="1:6" ht="17.25" customHeight="1">
      <c r="A12" s="25" t="s">
        <v>16</v>
      </c>
      <c r="B12" s="11" t="s">
        <v>24</v>
      </c>
      <c r="C12" s="12">
        <f>SUM(C13)</f>
        <v>320.6</v>
      </c>
      <c r="D12" s="12">
        <f>SUM(D13)</f>
        <v>0</v>
      </c>
      <c r="E12" s="12">
        <f aca="true" t="shared" si="1" ref="E12:E24">SUM(C12:C12)</f>
        <v>320.6</v>
      </c>
      <c r="F12" s="31"/>
    </row>
    <row r="13" spans="1:6" ht="17.25" customHeight="1">
      <c r="A13" s="24"/>
      <c r="B13" s="14" t="s">
        <v>30</v>
      </c>
      <c r="C13" s="15">
        <f>'Lisa 4'!D148</f>
        <v>320.6</v>
      </c>
      <c r="D13" s="15">
        <f>'Lisa 4'!E148</f>
        <v>0</v>
      </c>
      <c r="E13" s="15">
        <f t="shared" si="1"/>
        <v>320.6</v>
      </c>
      <c r="F13" s="31"/>
    </row>
    <row r="14" spans="1:6" ht="17.25" customHeight="1">
      <c r="A14" s="25" t="s">
        <v>31</v>
      </c>
      <c r="B14" s="113" t="s">
        <v>80</v>
      </c>
      <c r="C14" s="12">
        <f>SUM(C15)</f>
        <v>-4600</v>
      </c>
      <c r="D14" s="12">
        <f>SUM(D15)</f>
        <v>0</v>
      </c>
      <c r="E14" s="12">
        <f>SUM(C14:D14)</f>
        <v>-4600</v>
      </c>
      <c r="F14" s="31"/>
    </row>
    <row r="15" spans="1:6" ht="17.25" customHeight="1">
      <c r="A15" s="24"/>
      <c r="B15" s="14" t="s">
        <v>30</v>
      </c>
      <c r="C15" s="15">
        <f>'Lisa 4'!D157</f>
        <v>-4600</v>
      </c>
      <c r="D15" s="15">
        <f>'Lisa 4'!E157</f>
        <v>0</v>
      </c>
      <c r="E15" s="15">
        <f>SUM(C15:D15)</f>
        <v>-4600</v>
      </c>
      <c r="F15" s="31"/>
    </row>
    <row r="16" spans="1:6" ht="17.25" customHeight="1">
      <c r="A16" s="25" t="s">
        <v>201</v>
      </c>
      <c r="B16" s="11" t="s">
        <v>21</v>
      </c>
      <c r="C16" s="12">
        <f>SUM(C17:C18)</f>
        <v>2813.4</v>
      </c>
      <c r="D16" s="12">
        <f>SUM(D17:D18)</f>
        <v>186.5</v>
      </c>
      <c r="E16" s="12">
        <f>SUM(C16:D16)</f>
        <v>2999.9</v>
      </c>
      <c r="F16" s="31"/>
    </row>
    <row r="17" spans="1:6" ht="17.25" customHeight="1">
      <c r="A17" s="24"/>
      <c r="B17" s="14" t="s">
        <v>33</v>
      </c>
      <c r="C17" s="15">
        <f>'Lisa 4'!D76</f>
        <v>919.4</v>
      </c>
      <c r="D17" s="15">
        <f>'Lisa 4'!E76</f>
        <v>186.5</v>
      </c>
      <c r="E17" s="15">
        <f>SUM(C17:D17)</f>
        <v>1105.9</v>
      </c>
      <c r="F17" s="31"/>
    </row>
    <row r="18" spans="1:6" ht="17.25" customHeight="1">
      <c r="A18" s="24"/>
      <c r="B18" s="112" t="s">
        <v>189</v>
      </c>
      <c r="C18" s="15">
        <f>'Lisa 4'!D189</f>
        <v>1894</v>
      </c>
      <c r="D18" s="15">
        <f>'Lisa 4'!E189</f>
        <v>0</v>
      </c>
      <c r="E18" s="15">
        <f t="shared" si="1"/>
        <v>1894</v>
      </c>
      <c r="F18" s="31"/>
    </row>
    <row r="19" spans="1:6" ht="17.25" customHeight="1">
      <c r="A19" s="25" t="s">
        <v>202</v>
      </c>
      <c r="B19" s="11" t="s">
        <v>22</v>
      </c>
      <c r="C19" s="12">
        <f>SUM(C20:C21)</f>
        <v>3918.9</v>
      </c>
      <c r="D19" s="12">
        <f>SUM(D20:D20)</f>
        <v>1542</v>
      </c>
      <c r="E19" s="12">
        <f>SUM(C19:D19)</f>
        <v>5460.9</v>
      </c>
      <c r="F19" s="31"/>
    </row>
    <row r="20" spans="1:6" ht="17.25" customHeight="1">
      <c r="A20" s="24"/>
      <c r="B20" s="19" t="s">
        <v>32</v>
      </c>
      <c r="C20" s="15">
        <f>'Lisa 4'!D26</f>
        <v>1868.9</v>
      </c>
      <c r="D20" s="15">
        <f>'Lisa 4'!E26</f>
        <v>1542</v>
      </c>
      <c r="E20" s="15">
        <f>SUM(C20:D20)</f>
        <v>3410.9</v>
      </c>
      <c r="F20" s="31"/>
    </row>
    <row r="21" spans="1:6" ht="17.25" customHeight="1">
      <c r="A21" s="24"/>
      <c r="B21" s="114" t="s">
        <v>189</v>
      </c>
      <c r="C21" s="15">
        <f>'Lisa 4'!D198</f>
        <v>2050</v>
      </c>
      <c r="D21" s="15">
        <f>'Lisa 4'!E198</f>
        <v>0</v>
      </c>
      <c r="E21" s="15">
        <f>SUM(C21:D21)</f>
        <v>2050</v>
      </c>
      <c r="F21" s="31"/>
    </row>
    <row r="22" spans="1:6" ht="17.25" customHeight="1">
      <c r="A22" s="25" t="s">
        <v>203</v>
      </c>
      <c r="B22" s="65" t="s">
        <v>23</v>
      </c>
      <c r="C22" s="12">
        <f>SUM(C23:C24)</f>
        <v>14510</v>
      </c>
      <c r="D22" s="12">
        <f>SUM(D23:D24)</f>
        <v>0</v>
      </c>
      <c r="E22" s="12">
        <f t="shared" si="1"/>
        <v>14510</v>
      </c>
      <c r="F22" s="31"/>
    </row>
    <row r="23" spans="1:6" ht="17.25" customHeight="1">
      <c r="A23" s="25"/>
      <c r="B23" s="19" t="s">
        <v>34</v>
      </c>
      <c r="C23" s="15">
        <f>SUM('Lisa 4'!D244)</f>
        <v>30</v>
      </c>
      <c r="D23" s="15">
        <f>SUM('Lisa 4'!E244)</f>
        <v>0</v>
      </c>
      <c r="E23" s="15">
        <f t="shared" si="1"/>
        <v>30</v>
      </c>
      <c r="F23" s="31"/>
    </row>
    <row r="24" spans="1:5" ht="17.25" customHeight="1">
      <c r="A24" s="115"/>
      <c r="B24" s="75" t="s">
        <v>190</v>
      </c>
      <c r="C24" s="116">
        <f>'Lisa 4'!D206</f>
        <v>14480</v>
      </c>
      <c r="D24" s="116">
        <f>'Lisa 4'!E206</f>
        <v>0</v>
      </c>
      <c r="E24" s="15">
        <f t="shared" si="1"/>
        <v>14480</v>
      </c>
    </row>
    <row r="25" ht="12.75">
      <c r="B25" s="31"/>
    </row>
  </sheetData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3
Tartu Linnavolikogu 
24. aprilli 2008. a 
määruse nr 88 juurde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3"/>
  <sheetViews>
    <sheetView showZeros="0" workbookViewId="0" topLeftCell="A1">
      <selection activeCell="E77" sqref="E77"/>
    </sheetView>
  </sheetViews>
  <sheetFormatPr defaultColWidth="9.140625" defaultRowHeight="12.75"/>
  <cols>
    <col min="1" max="1" width="6.57421875" style="21" customWidth="1"/>
    <col min="2" max="2" width="6.57421875" style="22" bestFit="1" customWidth="1"/>
    <col min="3" max="3" width="36.421875" style="31" customWidth="1"/>
    <col min="4" max="4" width="13.421875" style="2" bestFit="1" customWidth="1"/>
    <col min="5" max="5" width="11.57421875" style="2" bestFit="1" customWidth="1"/>
    <col min="6" max="6" width="10.7109375" style="2" bestFit="1" customWidth="1"/>
    <col min="7" max="7" width="11.140625" style="0" bestFit="1" customWidth="1"/>
    <col min="10" max="10" width="8.28125" style="0" customWidth="1"/>
  </cols>
  <sheetData>
    <row r="1" spans="1:6" ht="12.75">
      <c r="A1" s="147" t="s">
        <v>249</v>
      </c>
      <c r="B1" s="147"/>
      <c r="C1" s="147"/>
      <c r="D1" s="147"/>
      <c r="E1" s="147"/>
      <c r="F1" s="147"/>
    </row>
    <row r="2" spans="1:6" ht="12.75">
      <c r="A2" s="147" t="s">
        <v>193</v>
      </c>
      <c r="B2" s="147"/>
      <c r="C2" s="147"/>
      <c r="D2" s="147"/>
      <c r="E2" s="147"/>
      <c r="F2" s="147"/>
    </row>
    <row r="3" ht="12.75">
      <c r="F3" s="23" t="s">
        <v>19</v>
      </c>
    </row>
    <row r="4" spans="1:6" ht="30">
      <c r="A4" s="77" t="s">
        <v>99</v>
      </c>
      <c r="B4" s="78" t="s">
        <v>100</v>
      </c>
      <c r="C4" s="79" t="s">
        <v>101</v>
      </c>
      <c r="D4" s="80" t="s">
        <v>1</v>
      </c>
      <c r="E4" s="80" t="s">
        <v>102</v>
      </c>
      <c r="F4" s="81" t="s">
        <v>2</v>
      </c>
    </row>
    <row r="5" spans="1:6" ht="15">
      <c r="A5" s="82"/>
      <c r="B5" s="83"/>
      <c r="C5" s="84" t="s">
        <v>103</v>
      </c>
      <c r="D5" s="99">
        <f>D22+D73+D127+D186+D229+D241+D15+D179</f>
        <v>63940.299999999996</v>
      </c>
      <c r="E5" s="99">
        <f>E22+E73+E127+E186+E229+E241</f>
        <v>1728.5</v>
      </c>
      <c r="F5" s="99">
        <f>SUM(D5:E5)</f>
        <v>65668.79999999999</v>
      </c>
    </row>
    <row r="6" spans="1:6" ht="15">
      <c r="A6" s="24"/>
      <c r="B6" s="85"/>
      <c r="C6" s="19" t="s">
        <v>104</v>
      </c>
      <c r="D6" s="100">
        <f>SUM(D7:D8)</f>
        <v>63940.3</v>
      </c>
      <c r="E6" s="100">
        <f>SUM(E7:E8)</f>
        <v>1728.5</v>
      </c>
      <c r="F6" s="101">
        <f>SUM(D6:E6)</f>
        <v>65668.8</v>
      </c>
    </row>
    <row r="7" spans="1:6" ht="15">
      <c r="A7" s="24"/>
      <c r="B7" s="85"/>
      <c r="C7" s="19" t="s">
        <v>105</v>
      </c>
      <c r="D7" s="140">
        <f>D24+D75+D129+D231+D243+D19+D176</f>
        <v>24665.5</v>
      </c>
      <c r="E7" s="140">
        <f>E24+E75+E129+E231+E243</f>
        <v>1728.5</v>
      </c>
      <c r="F7" s="101">
        <f>SUM(D7:E7)</f>
        <v>26394</v>
      </c>
    </row>
    <row r="8" spans="1:6" ht="15">
      <c r="A8" s="24"/>
      <c r="B8" s="85"/>
      <c r="C8" s="19" t="s">
        <v>204</v>
      </c>
      <c r="D8" s="101">
        <f>D25+D130+D188</f>
        <v>39274.8</v>
      </c>
      <c r="E8" s="101">
        <f>E25+E130+E188</f>
        <v>0</v>
      </c>
      <c r="F8" s="101">
        <f>SUM(D8:E8)</f>
        <v>39274.8</v>
      </c>
    </row>
    <row r="9" spans="1:6" ht="14.25">
      <c r="A9" s="86" t="s">
        <v>106</v>
      </c>
      <c r="B9" s="87"/>
      <c r="C9" s="65" t="s">
        <v>211</v>
      </c>
      <c r="D9" s="101"/>
      <c r="E9" s="101"/>
      <c r="F9" s="101"/>
    </row>
    <row r="10" spans="1:6" ht="14.25">
      <c r="A10" s="25"/>
      <c r="B10" s="85"/>
      <c r="C10" s="65" t="s">
        <v>107</v>
      </c>
      <c r="D10" s="102">
        <f>SUM(D15)</f>
        <v>-100</v>
      </c>
      <c r="E10" s="102">
        <f>SUM(E15)</f>
        <v>0</v>
      </c>
      <c r="F10" s="102">
        <f>SUM(D10:E10)</f>
        <v>-100</v>
      </c>
    </row>
    <row r="11" spans="1:6" ht="14.25">
      <c r="A11" s="25"/>
      <c r="B11" s="85"/>
      <c r="C11" s="65" t="s">
        <v>108</v>
      </c>
      <c r="D11" s="102">
        <f>SUM(D12:D12)</f>
        <v>-100</v>
      </c>
      <c r="E11" s="102">
        <f>SUM(E12:E12)</f>
        <v>0</v>
      </c>
      <c r="F11" s="102">
        <f>SUM(D11:E11)</f>
        <v>-100</v>
      </c>
    </row>
    <row r="12" spans="1:6" ht="15">
      <c r="A12" s="25"/>
      <c r="B12" s="85"/>
      <c r="C12" s="19" t="s">
        <v>105</v>
      </c>
      <c r="D12" s="101">
        <f>SUM(D19)</f>
        <v>-100</v>
      </c>
      <c r="E12" s="101">
        <f>SUM(E19)</f>
        <v>0</v>
      </c>
      <c r="F12" s="101">
        <f>SUM(D12:E12)</f>
        <v>-100</v>
      </c>
    </row>
    <row r="13" spans="1:6" ht="14.25">
      <c r="A13" s="86" t="s">
        <v>109</v>
      </c>
      <c r="B13" s="87"/>
      <c r="C13" s="65" t="s">
        <v>110</v>
      </c>
      <c r="D13" s="102">
        <f>SUM(D15)</f>
        <v>-100</v>
      </c>
      <c r="E13" s="102">
        <f>SUM(E15)</f>
        <v>0</v>
      </c>
      <c r="F13" s="102">
        <f>SUM(D13:E13)</f>
        <v>-100</v>
      </c>
    </row>
    <row r="14" spans="1:6" ht="15">
      <c r="A14" s="89" t="s">
        <v>111</v>
      </c>
      <c r="B14" s="88" t="s">
        <v>212</v>
      </c>
      <c r="C14" s="17" t="s">
        <v>213</v>
      </c>
      <c r="D14" s="103"/>
      <c r="E14" s="103"/>
      <c r="F14" s="103"/>
    </row>
    <row r="15" spans="1:6" ht="14.25">
      <c r="A15" s="24"/>
      <c r="B15" s="85"/>
      <c r="C15" s="65" t="s">
        <v>107</v>
      </c>
      <c r="D15" s="102">
        <f>SUM(D16)</f>
        <v>-100</v>
      </c>
      <c r="E15" s="102">
        <f>SUM(E16)</f>
        <v>0</v>
      </c>
      <c r="F15" s="102">
        <f>SUM(D15:E15)</f>
        <v>-100</v>
      </c>
    </row>
    <row r="16" spans="1:6" ht="15">
      <c r="A16" s="24"/>
      <c r="B16" s="85"/>
      <c r="C16" s="19" t="s">
        <v>112</v>
      </c>
      <c r="D16" s="101">
        <f>-200+100</f>
        <v>-100</v>
      </c>
      <c r="E16" s="101"/>
      <c r="F16" s="101">
        <f>SUM(D16:E16)</f>
        <v>-100</v>
      </c>
    </row>
    <row r="17" spans="1:6" ht="15">
      <c r="A17" s="24"/>
      <c r="B17" s="85"/>
      <c r="C17" s="19"/>
      <c r="D17" s="101"/>
      <c r="E17" s="101"/>
      <c r="F17" s="101"/>
    </row>
    <row r="18" spans="1:6" ht="14.25">
      <c r="A18" s="24"/>
      <c r="B18" s="85"/>
      <c r="C18" s="65" t="s">
        <v>108</v>
      </c>
      <c r="D18" s="102">
        <f>SUM(D19:D19)</f>
        <v>-100</v>
      </c>
      <c r="E18" s="102">
        <f>SUM(E19:E19)</f>
        <v>0</v>
      </c>
      <c r="F18" s="102">
        <f>SUM(D18:E18)</f>
        <v>-100</v>
      </c>
    </row>
    <row r="19" spans="1:6" ht="15">
      <c r="A19" s="24"/>
      <c r="B19" s="85"/>
      <c r="C19" s="19" t="s">
        <v>113</v>
      </c>
      <c r="D19" s="101">
        <f>-200+100</f>
        <v>-100</v>
      </c>
      <c r="E19" s="101"/>
      <c r="F19" s="101">
        <f>SUM(D19:E19)</f>
        <v>-100</v>
      </c>
    </row>
    <row r="20" spans="1:6" ht="15">
      <c r="A20" s="24"/>
      <c r="B20" s="85"/>
      <c r="C20" s="19"/>
      <c r="D20" s="101"/>
      <c r="E20" s="101"/>
      <c r="F20" s="101"/>
    </row>
    <row r="21" spans="1:6" ht="14.25">
      <c r="A21" s="86" t="s">
        <v>160</v>
      </c>
      <c r="B21" s="87"/>
      <c r="C21" s="65" t="s">
        <v>120</v>
      </c>
      <c r="D21" s="101"/>
      <c r="E21" s="101"/>
      <c r="F21" s="101"/>
    </row>
    <row r="22" spans="1:6" ht="14.25">
      <c r="A22" s="25"/>
      <c r="B22" s="85"/>
      <c r="C22" s="65" t="s">
        <v>107</v>
      </c>
      <c r="D22" s="102">
        <f>D28+D38+D45+D52+D59+D66</f>
        <v>1868.9000000000003</v>
      </c>
      <c r="E22" s="102">
        <f>E28+E38+E45+E52+E59+E66</f>
        <v>1542</v>
      </c>
      <c r="F22" s="102">
        <f>SUM(D22:E22)</f>
        <v>3410.9000000000005</v>
      </c>
    </row>
    <row r="23" spans="1:6" ht="14.25">
      <c r="A23" s="25"/>
      <c r="B23" s="85"/>
      <c r="C23" s="65" t="s">
        <v>108</v>
      </c>
      <c r="D23" s="102">
        <f>SUM(D24:D25)</f>
        <v>1868.9</v>
      </c>
      <c r="E23" s="102">
        <f>SUM(E24:E25)</f>
        <v>1542</v>
      </c>
      <c r="F23" s="102">
        <f>SUM(D23:E23)</f>
        <v>3410.9</v>
      </c>
    </row>
    <row r="24" spans="1:6" ht="15">
      <c r="A24" s="25"/>
      <c r="B24" s="85"/>
      <c r="C24" s="19" t="s">
        <v>105</v>
      </c>
      <c r="D24" s="101">
        <f>D34+D42+D49+D56+D63</f>
        <v>1468.9</v>
      </c>
      <c r="E24" s="101">
        <f>E34+E42+E49+E56+E63</f>
        <v>1542</v>
      </c>
      <c r="F24" s="101">
        <f>SUM(D24:E24)</f>
        <v>3010.9</v>
      </c>
    </row>
    <row r="25" spans="1:6" ht="15">
      <c r="A25" s="25"/>
      <c r="B25" s="85"/>
      <c r="C25" s="19" t="s">
        <v>114</v>
      </c>
      <c r="D25" s="101">
        <f>D70+D35+D50</f>
        <v>400</v>
      </c>
      <c r="E25" s="101">
        <f>E70+E35</f>
        <v>0</v>
      </c>
      <c r="F25" s="101">
        <f>SUM(D25:E25)</f>
        <v>400</v>
      </c>
    </row>
    <row r="26" spans="1:6" ht="14.25">
      <c r="A26" s="86" t="s">
        <v>161</v>
      </c>
      <c r="B26" s="87"/>
      <c r="C26" s="65" t="s">
        <v>22</v>
      </c>
      <c r="D26" s="102">
        <f>D33+D41+D48+D55+D62+D69</f>
        <v>1868.9</v>
      </c>
      <c r="E26" s="102">
        <f>E33+E41+E48+E55+E62+E69</f>
        <v>1542</v>
      </c>
      <c r="F26" s="102">
        <f>SUM(D26:E26)</f>
        <v>3410.9</v>
      </c>
    </row>
    <row r="27" spans="1:6" ht="15">
      <c r="A27" s="89" t="s">
        <v>162</v>
      </c>
      <c r="B27" s="88" t="s">
        <v>116</v>
      </c>
      <c r="C27" s="17" t="s">
        <v>117</v>
      </c>
      <c r="D27" s="103"/>
      <c r="E27" s="103"/>
      <c r="F27" s="103"/>
    </row>
    <row r="28" spans="1:6" ht="14.25">
      <c r="A28" s="24"/>
      <c r="B28" s="85"/>
      <c r="C28" s="65" t="s">
        <v>107</v>
      </c>
      <c r="D28" s="102">
        <f>SUM(D29,D31:D31)</f>
        <v>-254.9</v>
      </c>
      <c r="E28" s="102">
        <f>SUM(E29,E31:E31)</f>
        <v>1542</v>
      </c>
      <c r="F28" s="102">
        <f>SUM(D28:E28)</f>
        <v>1287.1</v>
      </c>
    </row>
    <row r="29" spans="1:6" ht="15">
      <c r="A29" s="24"/>
      <c r="B29" s="85"/>
      <c r="C29" s="19" t="s">
        <v>112</v>
      </c>
      <c r="D29" s="101">
        <f>-250.5+100-104.4</f>
        <v>-254.9</v>
      </c>
      <c r="E29" s="101"/>
      <c r="F29" s="101">
        <f>SUM(D29:E29)</f>
        <v>-254.9</v>
      </c>
    </row>
    <row r="30" spans="1:6" ht="30">
      <c r="A30" s="24"/>
      <c r="B30" s="85"/>
      <c r="C30" s="19" t="s">
        <v>159</v>
      </c>
      <c r="D30" s="101">
        <v>-295.3</v>
      </c>
      <c r="E30" s="101"/>
      <c r="F30" s="101">
        <f>SUM(D30:E30)</f>
        <v>-295.3</v>
      </c>
    </row>
    <row r="31" spans="1:6" ht="15">
      <c r="A31" s="24"/>
      <c r="B31" s="85"/>
      <c r="C31" s="19" t="s">
        <v>122</v>
      </c>
      <c r="D31" s="101"/>
      <c r="E31" s="101">
        <v>1542</v>
      </c>
      <c r="F31" s="101">
        <f>SUM(D31:E31)</f>
        <v>1542</v>
      </c>
    </row>
    <row r="32" spans="1:6" ht="15">
      <c r="A32" s="24"/>
      <c r="B32" s="85"/>
      <c r="C32" s="19"/>
      <c r="D32" s="101"/>
      <c r="E32" s="101"/>
      <c r="F32" s="101"/>
    </row>
    <row r="33" spans="1:6" ht="14.25">
      <c r="A33" s="24"/>
      <c r="B33" s="85"/>
      <c r="C33" s="65" t="s">
        <v>108</v>
      </c>
      <c r="D33" s="102">
        <f>SUM(D34:D35)</f>
        <v>-254.90000000000003</v>
      </c>
      <c r="E33" s="102">
        <f>SUM(E34:E34)</f>
        <v>1542</v>
      </c>
      <c r="F33" s="102">
        <f>SUM(D33:E33)</f>
        <v>1287.1</v>
      </c>
    </row>
    <row r="34" spans="1:6" ht="15">
      <c r="A34" s="24"/>
      <c r="B34" s="85"/>
      <c r="C34" s="19" t="s">
        <v>113</v>
      </c>
      <c r="D34" s="101">
        <f>12.7-295.3+32.1</f>
        <v>-250.50000000000003</v>
      </c>
      <c r="E34" s="101">
        <f>893.3+385.5+295.3-32.1</f>
        <v>1542</v>
      </c>
      <c r="F34" s="101">
        <f>SUM(D34:E34)</f>
        <v>1291.5</v>
      </c>
    </row>
    <row r="35" spans="1:6" ht="15">
      <c r="A35" s="24"/>
      <c r="B35" s="85"/>
      <c r="C35" s="19" t="s">
        <v>115</v>
      </c>
      <c r="D35" s="101">
        <f>100-104.4</f>
        <v>-4.400000000000006</v>
      </c>
      <c r="E35" s="101"/>
      <c r="F35" s="101">
        <f>SUM(D35:E35)</f>
        <v>-4.400000000000006</v>
      </c>
    </row>
    <row r="36" spans="1:6" ht="15">
      <c r="A36" s="24"/>
      <c r="B36" s="85"/>
      <c r="C36" s="19"/>
      <c r="D36" s="101"/>
      <c r="E36" s="101"/>
      <c r="F36" s="101"/>
    </row>
    <row r="37" spans="1:6" ht="15">
      <c r="A37" s="89" t="s">
        <v>163</v>
      </c>
      <c r="B37" s="88" t="s">
        <v>123</v>
      </c>
      <c r="C37" s="17" t="s">
        <v>124</v>
      </c>
      <c r="D37" s="103"/>
      <c r="E37" s="103"/>
      <c r="F37" s="103"/>
    </row>
    <row r="38" spans="1:6" ht="14.25">
      <c r="A38" s="24"/>
      <c r="B38" s="85"/>
      <c r="C38" s="65" t="s">
        <v>107</v>
      </c>
      <c r="D38" s="102">
        <f>SUM(D39)</f>
        <v>321.8</v>
      </c>
      <c r="E38" s="102">
        <f>SUM(E39)</f>
        <v>0</v>
      </c>
      <c r="F38" s="102">
        <f>SUM(D38:E38)</f>
        <v>321.8</v>
      </c>
    </row>
    <row r="39" spans="1:6" ht="15">
      <c r="A39" s="24"/>
      <c r="B39" s="85"/>
      <c r="C39" s="19" t="s">
        <v>112</v>
      </c>
      <c r="D39" s="101">
        <v>321.8</v>
      </c>
      <c r="E39" s="101"/>
      <c r="F39" s="101">
        <f>SUM(D39:E39)</f>
        <v>321.8</v>
      </c>
    </row>
    <row r="40" spans="1:6" ht="15">
      <c r="A40" s="24"/>
      <c r="B40" s="85"/>
      <c r="C40" s="19"/>
      <c r="D40" s="101"/>
      <c r="E40" s="101"/>
      <c r="F40" s="101"/>
    </row>
    <row r="41" spans="1:6" ht="14.25">
      <c r="A41" s="24"/>
      <c r="B41" s="85"/>
      <c r="C41" s="65" t="s">
        <v>108</v>
      </c>
      <c r="D41" s="102">
        <f>SUM(D42:D42)</f>
        <v>321.79999999999995</v>
      </c>
      <c r="E41" s="102">
        <f>SUM(E42:E42)</f>
        <v>0</v>
      </c>
      <c r="F41" s="102">
        <f>SUM(D41:E41)</f>
        <v>321.79999999999995</v>
      </c>
    </row>
    <row r="42" spans="1:6" ht="15">
      <c r="A42" s="24"/>
      <c r="B42" s="85"/>
      <c r="C42" s="19" t="s">
        <v>113</v>
      </c>
      <c r="D42" s="101">
        <f>202.7+119.1</f>
        <v>321.79999999999995</v>
      </c>
      <c r="E42" s="101"/>
      <c r="F42" s="101">
        <f>SUM(D42:E42)</f>
        <v>321.79999999999995</v>
      </c>
    </row>
    <row r="43" spans="1:6" ht="15">
      <c r="A43" s="24"/>
      <c r="B43" s="85"/>
      <c r="C43" s="19"/>
      <c r="D43" s="101"/>
      <c r="E43" s="101"/>
      <c r="F43" s="101"/>
    </row>
    <row r="44" spans="1:6" ht="15">
      <c r="A44" s="89" t="s">
        <v>164</v>
      </c>
      <c r="B44" s="88" t="s">
        <v>118</v>
      </c>
      <c r="C44" s="17" t="s">
        <v>119</v>
      </c>
      <c r="D44" s="103"/>
      <c r="E44" s="103"/>
      <c r="F44" s="103"/>
    </row>
    <row r="45" spans="1:6" ht="14.25">
      <c r="A45" s="24"/>
      <c r="B45" s="85"/>
      <c r="C45" s="65" t="s">
        <v>107</v>
      </c>
      <c r="D45" s="102">
        <f>SUM(D46)</f>
        <v>1421.8000000000002</v>
      </c>
      <c r="E45" s="102">
        <f>SUM(E46)</f>
        <v>0</v>
      </c>
      <c r="F45" s="102">
        <f>SUM(D45:E45)</f>
        <v>1421.8000000000002</v>
      </c>
    </row>
    <row r="46" spans="1:6" ht="15">
      <c r="A46" s="24"/>
      <c r="B46" s="85"/>
      <c r="C46" s="19" t="s">
        <v>112</v>
      </c>
      <c r="D46" s="101">
        <f>1317.4+104.4</f>
        <v>1421.8000000000002</v>
      </c>
      <c r="E46" s="101"/>
      <c r="F46" s="101">
        <f>SUM(D46:E46)</f>
        <v>1421.8000000000002</v>
      </c>
    </row>
    <row r="47" spans="1:6" ht="15">
      <c r="A47" s="24"/>
      <c r="B47" s="85"/>
      <c r="C47" s="19"/>
      <c r="D47" s="101"/>
      <c r="E47" s="101"/>
      <c r="F47" s="101"/>
    </row>
    <row r="48" spans="1:6" ht="14.25">
      <c r="A48" s="24"/>
      <c r="B48" s="85"/>
      <c r="C48" s="65" t="s">
        <v>108</v>
      </c>
      <c r="D48" s="102">
        <f>SUM(D49:D50)</f>
        <v>1421.8000000000002</v>
      </c>
      <c r="E48" s="102">
        <f>SUM(E49:E49)</f>
        <v>0</v>
      </c>
      <c r="F48" s="102">
        <f>SUM(D48:E48)</f>
        <v>1421.8000000000002</v>
      </c>
    </row>
    <row r="49" spans="1:6" ht="15">
      <c r="A49" s="24"/>
      <c r="B49" s="85"/>
      <c r="C49" s="19" t="s">
        <v>113</v>
      </c>
      <c r="D49" s="101">
        <f>1202.4+115</f>
        <v>1317.4</v>
      </c>
      <c r="E49" s="101"/>
      <c r="F49" s="101">
        <f>SUM(D49:E49)</f>
        <v>1317.4</v>
      </c>
    </row>
    <row r="50" spans="1:6" ht="15">
      <c r="A50" s="24"/>
      <c r="B50" s="85"/>
      <c r="C50" s="19" t="s">
        <v>115</v>
      </c>
      <c r="D50" s="101">
        <v>104.4</v>
      </c>
      <c r="E50" s="101"/>
      <c r="F50" s="101">
        <f>SUM(D50:E50)</f>
        <v>104.4</v>
      </c>
    </row>
    <row r="51" spans="1:6" ht="15">
      <c r="A51" s="89" t="s">
        <v>165</v>
      </c>
      <c r="B51" s="88" t="s">
        <v>125</v>
      </c>
      <c r="C51" s="17" t="s">
        <v>126</v>
      </c>
      <c r="D51" s="103"/>
      <c r="E51" s="103"/>
      <c r="F51" s="103"/>
    </row>
    <row r="52" spans="1:6" ht="14.25">
      <c r="A52" s="24"/>
      <c r="B52" s="85"/>
      <c r="C52" s="65" t="s">
        <v>107</v>
      </c>
      <c r="D52" s="102">
        <f>SUM(D53)</f>
        <v>49.2</v>
      </c>
      <c r="E52" s="102">
        <f>SUM(E53)</f>
        <v>0</v>
      </c>
      <c r="F52" s="102">
        <f>SUM(D52:E52)</f>
        <v>49.2</v>
      </c>
    </row>
    <row r="53" spans="1:6" ht="15">
      <c r="A53" s="24"/>
      <c r="B53" s="85"/>
      <c r="C53" s="19" t="s">
        <v>112</v>
      </c>
      <c r="D53" s="101">
        <v>49.2</v>
      </c>
      <c r="E53" s="101"/>
      <c r="F53" s="101">
        <f>SUM(D53:E53)</f>
        <v>49.2</v>
      </c>
    </row>
    <row r="54" spans="1:6" ht="15">
      <c r="A54" s="24"/>
      <c r="B54" s="85"/>
      <c r="C54" s="19"/>
      <c r="D54" s="101"/>
      <c r="E54" s="101"/>
      <c r="F54" s="101"/>
    </row>
    <row r="55" spans="1:6" ht="14.25">
      <c r="A55" s="24"/>
      <c r="B55" s="85"/>
      <c r="C55" s="65" t="s">
        <v>108</v>
      </c>
      <c r="D55" s="102">
        <f>SUM(D56:D56)</f>
        <v>49.2</v>
      </c>
      <c r="E55" s="102">
        <f>SUM(E56:E56)</f>
        <v>0</v>
      </c>
      <c r="F55" s="102">
        <f>SUM(D55:E55)</f>
        <v>49.2</v>
      </c>
    </row>
    <row r="56" spans="1:6" ht="15">
      <c r="A56" s="24"/>
      <c r="B56" s="85"/>
      <c r="C56" s="19" t="s">
        <v>113</v>
      </c>
      <c r="D56" s="101">
        <v>49.2</v>
      </c>
      <c r="E56" s="101"/>
      <c r="F56" s="101">
        <f>SUM(D56:E56)</f>
        <v>49.2</v>
      </c>
    </row>
    <row r="57" spans="1:6" ht="15">
      <c r="A57" s="24"/>
      <c r="B57" s="85"/>
      <c r="C57" s="19"/>
      <c r="D57" s="101"/>
      <c r="E57" s="101"/>
      <c r="F57" s="101"/>
    </row>
    <row r="58" spans="1:6" ht="15">
      <c r="A58" s="89" t="s">
        <v>166</v>
      </c>
      <c r="B58" s="88" t="s">
        <v>127</v>
      </c>
      <c r="C58" s="17" t="s">
        <v>128</v>
      </c>
      <c r="D58" s="103"/>
      <c r="E58" s="103"/>
      <c r="F58" s="103"/>
    </row>
    <row r="59" spans="1:6" ht="14.25">
      <c r="A59" s="24"/>
      <c r="B59" s="85"/>
      <c r="C59" s="65" t="s">
        <v>107</v>
      </c>
      <c r="D59" s="102">
        <f>SUM(D60)</f>
        <v>31</v>
      </c>
      <c r="E59" s="102">
        <f>SUM(E60:E60)</f>
        <v>0</v>
      </c>
      <c r="F59" s="102">
        <f>SUM(D59:E59)</f>
        <v>31</v>
      </c>
    </row>
    <row r="60" spans="1:6" ht="15">
      <c r="A60" s="24"/>
      <c r="B60" s="85"/>
      <c r="C60" s="19" t="s">
        <v>112</v>
      </c>
      <c r="D60" s="101">
        <v>31</v>
      </c>
      <c r="E60" s="101"/>
      <c r="F60" s="101">
        <f>SUM(D60:E60)</f>
        <v>31</v>
      </c>
    </row>
    <row r="61" spans="1:6" ht="15">
      <c r="A61" s="24"/>
      <c r="B61" s="85"/>
      <c r="C61" s="19"/>
      <c r="D61" s="101"/>
      <c r="E61" s="101"/>
      <c r="F61" s="101"/>
    </row>
    <row r="62" spans="1:6" ht="14.25">
      <c r="A62" s="24"/>
      <c r="B62" s="85"/>
      <c r="C62" s="65" t="s">
        <v>108</v>
      </c>
      <c r="D62" s="102">
        <f>SUM(D63:D63)</f>
        <v>31</v>
      </c>
      <c r="E62" s="102">
        <f>SUM(E63:E63)</f>
        <v>0</v>
      </c>
      <c r="F62" s="102">
        <f>SUM(D62:E62)</f>
        <v>31</v>
      </c>
    </row>
    <row r="63" spans="1:6" ht="15">
      <c r="A63" s="24"/>
      <c r="B63" s="85"/>
      <c r="C63" s="19" t="s">
        <v>113</v>
      </c>
      <c r="D63" s="101">
        <v>31</v>
      </c>
      <c r="E63" s="101"/>
      <c r="F63" s="101">
        <f>SUM(D63:E63)</f>
        <v>31</v>
      </c>
    </row>
    <row r="64" spans="1:6" ht="15">
      <c r="A64" s="24"/>
      <c r="B64" s="85"/>
      <c r="C64" s="19"/>
      <c r="D64" s="101"/>
      <c r="E64" s="101"/>
      <c r="F64" s="101"/>
    </row>
    <row r="65" spans="1:6" ht="15">
      <c r="A65" s="89" t="s">
        <v>167</v>
      </c>
      <c r="B65" s="88" t="s">
        <v>129</v>
      </c>
      <c r="C65" s="17" t="s">
        <v>130</v>
      </c>
      <c r="D65" s="103"/>
      <c r="E65" s="103"/>
      <c r="F65" s="103"/>
    </row>
    <row r="66" spans="1:6" ht="14.25">
      <c r="A66" s="24"/>
      <c r="B66" s="85"/>
      <c r="C66" s="65" t="s">
        <v>107</v>
      </c>
      <c r="D66" s="102">
        <f>SUM(D67)</f>
        <v>300</v>
      </c>
      <c r="E66" s="102">
        <f>SUM(E67)</f>
        <v>0</v>
      </c>
      <c r="F66" s="102">
        <f>SUM(D66:E66)</f>
        <v>300</v>
      </c>
    </row>
    <row r="67" spans="1:6" ht="15">
      <c r="A67" s="24"/>
      <c r="B67" s="85"/>
      <c r="C67" s="19" t="s">
        <v>112</v>
      </c>
      <c r="D67" s="101">
        <f>200+200-100</f>
        <v>300</v>
      </c>
      <c r="E67" s="101"/>
      <c r="F67" s="101">
        <f>SUM(D67:E67)</f>
        <v>300</v>
      </c>
    </row>
    <row r="68" spans="1:6" ht="15">
      <c r="A68" s="24"/>
      <c r="B68" s="85"/>
      <c r="C68" s="19"/>
      <c r="D68" s="101"/>
      <c r="E68" s="101"/>
      <c r="F68" s="101"/>
    </row>
    <row r="69" spans="1:6" ht="14.25">
      <c r="A69" s="24"/>
      <c r="B69" s="85"/>
      <c r="C69" s="65" t="s">
        <v>108</v>
      </c>
      <c r="D69" s="102">
        <f>SUM(D70:D70)</f>
        <v>300</v>
      </c>
      <c r="E69" s="102">
        <f>SUM(E70:E70)</f>
        <v>0</v>
      </c>
      <c r="F69" s="102">
        <f>SUM(D69:E69)</f>
        <v>300</v>
      </c>
    </row>
    <row r="70" spans="1:6" ht="15">
      <c r="A70" s="24"/>
      <c r="B70" s="85"/>
      <c r="C70" s="19" t="s">
        <v>115</v>
      </c>
      <c r="D70" s="101">
        <f>200+200-100</f>
        <v>300</v>
      </c>
      <c r="E70" s="101"/>
      <c r="F70" s="101">
        <f>SUM(D70:E70)</f>
        <v>300</v>
      </c>
    </row>
    <row r="71" spans="1:6" ht="15">
      <c r="A71" s="24"/>
      <c r="B71" s="85"/>
      <c r="C71" s="19"/>
      <c r="D71" s="101"/>
      <c r="E71" s="101"/>
      <c r="F71" s="101"/>
    </row>
    <row r="72" spans="1:6" ht="14.25">
      <c r="A72" s="86" t="s">
        <v>168</v>
      </c>
      <c r="B72" s="87"/>
      <c r="C72" s="65" t="s">
        <v>131</v>
      </c>
      <c r="D72" s="101"/>
      <c r="E72" s="101"/>
      <c r="F72" s="101"/>
    </row>
    <row r="73" spans="1:6" ht="14.25">
      <c r="A73" s="25"/>
      <c r="B73" s="85"/>
      <c r="C73" s="65" t="s">
        <v>107</v>
      </c>
      <c r="D73" s="102">
        <f>D78+D85+D92+D99+D106+D113+D120</f>
        <v>919.4</v>
      </c>
      <c r="E73" s="102">
        <f>E78+E85+E92+E99+E106+E113+E120</f>
        <v>186.5</v>
      </c>
      <c r="F73" s="102">
        <f>SUM(D73:E73)</f>
        <v>1105.9</v>
      </c>
    </row>
    <row r="74" spans="1:6" ht="14.25">
      <c r="A74" s="25"/>
      <c r="B74" s="85"/>
      <c r="C74" s="65" t="s">
        <v>108</v>
      </c>
      <c r="D74" s="102">
        <f>SUM(D75:D75)</f>
        <v>919.4</v>
      </c>
      <c r="E74" s="102">
        <f>SUM(E75:E75)</f>
        <v>186.5</v>
      </c>
      <c r="F74" s="102">
        <f>SUM(D74:E74)</f>
        <v>1105.9</v>
      </c>
    </row>
    <row r="75" spans="1:6" ht="15">
      <c r="A75" s="25"/>
      <c r="B75" s="85"/>
      <c r="C75" s="19" t="s">
        <v>105</v>
      </c>
      <c r="D75" s="101">
        <f>D82+D89+D96+D103+D110+D117+D123</f>
        <v>919.4</v>
      </c>
      <c r="E75" s="101">
        <f>E82+E89+E96+E103+E110+E117+E123</f>
        <v>186.5</v>
      </c>
      <c r="F75" s="101">
        <f>SUM(D75:E75)</f>
        <v>1105.9</v>
      </c>
    </row>
    <row r="76" spans="1:6" ht="14.25">
      <c r="A76" s="86" t="s">
        <v>169</v>
      </c>
      <c r="B76" s="87"/>
      <c r="C76" s="65" t="s">
        <v>21</v>
      </c>
      <c r="D76" s="102">
        <f>D81+D88+D95+D102+D109+D116+D123</f>
        <v>919.4</v>
      </c>
      <c r="E76" s="102">
        <f>E81+E88+E95+E102+E109+E116+E123</f>
        <v>186.5</v>
      </c>
      <c r="F76" s="102">
        <f>SUM(D76:E76)</f>
        <v>1105.9</v>
      </c>
    </row>
    <row r="77" spans="1:6" ht="15">
      <c r="A77" s="89" t="s">
        <v>170</v>
      </c>
      <c r="B77" s="88" t="s">
        <v>132</v>
      </c>
      <c r="C77" s="17" t="s">
        <v>133</v>
      </c>
      <c r="D77" s="103"/>
      <c r="E77" s="103"/>
      <c r="F77" s="103"/>
    </row>
    <row r="78" spans="1:6" ht="14.25">
      <c r="A78" s="24"/>
      <c r="B78" s="85"/>
      <c r="C78" s="65" t="s">
        <v>107</v>
      </c>
      <c r="D78" s="102">
        <f>SUM(D79:D79)</f>
        <v>750</v>
      </c>
      <c r="E78" s="102">
        <f>SUM(E79:E79)</f>
        <v>0</v>
      </c>
      <c r="F78" s="102">
        <f>SUM(D78:E78)</f>
        <v>750</v>
      </c>
    </row>
    <row r="79" spans="1:6" ht="15">
      <c r="A79" s="24"/>
      <c r="B79" s="85"/>
      <c r="C79" s="19" t="s">
        <v>112</v>
      </c>
      <c r="D79" s="101">
        <v>750</v>
      </c>
      <c r="E79" s="101"/>
      <c r="F79" s="101">
        <f>SUM(D79:E79)</f>
        <v>750</v>
      </c>
    </row>
    <row r="80" spans="1:6" ht="15">
      <c r="A80" s="24"/>
      <c r="B80" s="85"/>
      <c r="C80" s="19"/>
      <c r="D80" s="101"/>
      <c r="E80" s="101"/>
      <c r="F80" s="101"/>
    </row>
    <row r="81" spans="1:6" ht="14.25">
      <c r="A81" s="24"/>
      <c r="B81" s="85"/>
      <c r="C81" s="65" t="s">
        <v>108</v>
      </c>
      <c r="D81" s="102">
        <f>SUM(D82:D82)</f>
        <v>750</v>
      </c>
      <c r="E81" s="102">
        <f>SUM(E82:E82)</f>
        <v>0</v>
      </c>
      <c r="F81" s="102">
        <f>SUM(D81:E81)</f>
        <v>750</v>
      </c>
    </row>
    <row r="82" spans="1:6" ht="15">
      <c r="A82" s="24"/>
      <c r="B82" s="85"/>
      <c r="C82" s="19" t="s">
        <v>113</v>
      </c>
      <c r="D82" s="101">
        <v>750</v>
      </c>
      <c r="E82" s="101"/>
      <c r="F82" s="101">
        <f>SUM(D82:E82)</f>
        <v>750</v>
      </c>
    </row>
    <row r="83" spans="1:6" ht="15">
      <c r="A83" s="24"/>
      <c r="B83" s="85"/>
      <c r="C83" s="19"/>
      <c r="D83" s="101"/>
      <c r="E83" s="101"/>
      <c r="F83" s="101"/>
    </row>
    <row r="84" spans="1:6" ht="15">
      <c r="A84" s="89" t="s">
        <v>216</v>
      </c>
      <c r="B84" s="88" t="s">
        <v>121</v>
      </c>
      <c r="C84" s="17" t="s">
        <v>134</v>
      </c>
      <c r="D84" s="103"/>
      <c r="E84" s="103"/>
      <c r="F84" s="103"/>
    </row>
    <row r="85" spans="1:6" ht="14.25">
      <c r="A85" s="24"/>
      <c r="B85" s="85"/>
      <c r="C85" s="65" t="s">
        <v>107</v>
      </c>
      <c r="D85" s="102">
        <f>SUM(D86:D86)</f>
        <v>-35.599999999999994</v>
      </c>
      <c r="E85" s="102">
        <f>SUM(E86:E86)</f>
        <v>0</v>
      </c>
      <c r="F85" s="102">
        <f>SUM(D85:E85)</f>
        <v>-35.599999999999994</v>
      </c>
    </row>
    <row r="86" spans="1:6" ht="15">
      <c r="A86" s="24"/>
      <c r="B86" s="85"/>
      <c r="C86" s="19" t="s">
        <v>112</v>
      </c>
      <c r="D86" s="101">
        <f>64.4-100</f>
        <v>-35.599999999999994</v>
      </c>
      <c r="E86" s="101"/>
      <c r="F86" s="101">
        <f>SUM(D86:E86)</f>
        <v>-35.599999999999994</v>
      </c>
    </row>
    <row r="87" spans="1:6" ht="15">
      <c r="A87" s="24"/>
      <c r="B87" s="85"/>
      <c r="C87" s="19"/>
      <c r="D87" s="101"/>
      <c r="E87" s="101"/>
      <c r="F87" s="101"/>
    </row>
    <row r="88" spans="1:6" ht="14.25">
      <c r="A88" s="24"/>
      <c r="B88" s="85"/>
      <c r="C88" s="65" t="s">
        <v>108</v>
      </c>
      <c r="D88" s="102">
        <f>SUM(D89:D89)</f>
        <v>-35.599999999999994</v>
      </c>
      <c r="E88" s="102">
        <f>SUM(E89:E89)</f>
        <v>0</v>
      </c>
      <c r="F88" s="102">
        <f>SUM(D88:E88)</f>
        <v>-35.599999999999994</v>
      </c>
    </row>
    <row r="89" spans="1:6" ht="15">
      <c r="A89" s="24"/>
      <c r="B89" s="85"/>
      <c r="C89" s="19" t="s">
        <v>113</v>
      </c>
      <c r="D89" s="101">
        <f>-100+64.4</f>
        <v>-35.599999999999994</v>
      </c>
      <c r="E89" s="101"/>
      <c r="F89" s="101">
        <f>SUM(D89:E89)</f>
        <v>-35.599999999999994</v>
      </c>
    </row>
    <row r="90" spans="1:6" ht="15">
      <c r="A90" s="24"/>
      <c r="B90" s="85"/>
      <c r="C90" s="19"/>
      <c r="D90" s="101"/>
      <c r="E90" s="101"/>
      <c r="F90" s="101"/>
    </row>
    <row r="91" spans="1:6" ht="15">
      <c r="A91" s="89" t="s">
        <v>217</v>
      </c>
      <c r="B91" s="88" t="s">
        <v>135</v>
      </c>
      <c r="C91" s="17" t="s">
        <v>136</v>
      </c>
      <c r="D91" s="103"/>
      <c r="E91" s="103"/>
      <c r="F91" s="103"/>
    </row>
    <row r="92" spans="1:6" ht="14.25">
      <c r="A92" s="24"/>
      <c r="B92" s="85"/>
      <c r="C92" s="65" t="s">
        <v>107</v>
      </c>
      <c r="D92" s="102">
        <f>SUM(D93:D93)</f>
        <v>22.4</v>
      </c>
      <c r="E92" s="102">
        <f>SUM(E93:E93)</f>
        <v>0</v>
      </c>
      <c r="F92" s="102">
        <f>SUM(D92:E92)</f>
        <v>22.4</v>
      </c>
    </row>
    <row r="93" spans="1:6" ht="15">
      <c r="A93" s="24"/>
      <c r="B93" s="85"/>
      <c r="C93" s="19" t="s">
        <v>112</v>
      </c>
      <c r="D93" s="101">
        <f>22.4</f>
        <v>22.4</v>
      </c>
      <c r="E93" s="101"/>
      <c r="F93" s="101">
        <f>SUM(D93:E93)</f>
        <v>22.4</v>
      </c>
    </row>
    <row r="94" spans="1:6" ht="15">
      <c r="A94" s="24"/>
      <c r="B94" s="85"/>
      <c r="C94" s="19"/>
      <c r="D94" s="101"/>
      <c r="E94" s="101"/>
      <c r="F94" s="101"/>
    </row>
    <row r="95" spans="1:6" ht="14.25">
      <c r="A95" s="24"/>
      <c r="B95" s="85"/>
      <c r="C95" s="65" t="s">
        <v>108</v>
      </c>
      <c r="D95" s="102">
        <f>SUM(D96:D96)</f>
        <v>22.4</v>
      </c>
      <c r="E95" s="102">
        <f>SUM(E96:E96)</f>
        <v>0</v>
      </c>
      <c r="F95" s="102">
        <f>SUM(D95:E95)</f>
        <v>22.4</v>
      </c>
    </row>
    <row r="96" spans="1:6" ht="15">
      <c r="A96" s="24"/>
      <c r="B96" s="85"/>
      <c r="C96" s="19" t="s">
        <v>113</v>
      </c>
      <c r="D96" s="101">
        <f>22.4</f>
        <v>22.4</v>
      </c>
      <c r="E96" s="101"/>
      <c r="F96" s="101">
        <f>SUM(D96:E96)</f>
        <v>22.4</v>
      </c>
    </row>
    <row r="97" spans="1:6" ht="15">
      <c r="A97" s="24"/>
      <c r="B97" s="85"/>
      <c r="C97" s="19"/>
      <c r="D97" s="101"/>
      <c r="E97" s="101"/>
      <c r="F97" s="101"/>
    </row>
    <row r="98" spans="1:6" ht="15">
      <c r="A98" s="89" t="s">
        <v>218</v>
      </c>
      <c r="B98" s="88" t="s">
        <v>137</v>
      </c>
      <c r="C98" s="17" t="s">
        <v>138</v>
      </c>
      <c r="D98" s="103"/>
      <c r="E98" s="103"/>
      <c r="F98" s="103"/>
    </row>
    <row r="99" spans="1:6" ht="14.25">
      <c r="A99" s="24"/>
      <c r="B99" s="85"/>
      <c r="C99" s="65" t="s">
        <v>107</v>
      </c>
      <c r="D99" s="102">
        <f>SUM(D100)</f>
        <v>144.8</v>
      </c>
      <c r="E99" s="102">
        <f>SUM(E100)</f>
        <v>0</v>
      </c>
      <c r="F99" s="102">
        <f>SUM(D99:E99)</f>
        <v>144.8</v>
      </c>
    </row>
    <row r="100" spans="1:6" ht="15">
      <c r="A100" s="24"/>
      <c r="B100" s="85"/>
      <c r="C100" s="19" t="s">
        <v>112</v>
      </c>
      <c r="D100" s="101">
        <v>144.8</v>
      </c>
      <c r="E100" s="101"/>
      <c r="F100" s="101">
        <f>SUM(D100:E100)</f>
        <v>144.8</v>
      </c>
    </row>
    <row r="101" spans="1:6" ht="15">
      <c r="A101" s="24"/>
      <c r="B101" s="85"/>
      <c r="C101" s="19"/>
      <c r="D101" s="101"/>
      <c r="E101" s="101"/>
      <c r="F101" s="101"/>
    </row>
    <row r="102" spans="1:6" ht="14.25">
      <c r="A102" s="24"/>
      <c r="B102" s="85"/>
      <c r="C102" s="65" t="s">
        <v>108</v>
      </c>
      <c r="D102" s="102">
        <f>SUM(D103:D103)</f>
        <v>144.8</v>
      </c>
      <c r="E102" s="102">
        <f>SUM(E103:E103)</f>
        <v>0</v>
      </c>
      <c r="F102" s="102">
        <f>SUM(D102:E102)</f>
        <v>144.8</v>
      </c>
    </row>
    <row r="103" spans="1:6" ht="15">
      <c r="A103" s="24"/>
      <c r="B103" s="85"/>
      <c r="C103" s="19" t="s">
        <v>113</v>
      </c>
      <c r="D103" s="101">
        <f>100+44.8</f>
        <v>144.8</v>
      </c>
      <c r="E103" s="101"/>
      <c r="F103" s="101">
        <f>SUM(D103:E103)</f>
        <v>144.8</v>
      </c>
    </row>
    <row r="104" spans="1:6" ht="15">
      <c r="A104" s="24"/>
      <c r="B104" s="85"/>
      <c r="C104" s="19"/>
      <c r="D104" s="101"/>
      <c r="E104" s="101"/>
      <c r="F104" s="101"/>
    </row>
    <row r="105" spans="1:6" ht="15">
      <c r="A105" s="89" t="s">
        <v>219</v>
      </c>
      <c r="B105" s="88" t="s">
        <v>139</v>
      </c>
      <c r="C105" s="17" t="s">
        <v>140</v>
      </c>
      <c r="D105" s="103"/>
      <c r="E105" s="103"/>
      <c r="F105" s="103"/>
    </row>
    <row r="106" spans="1:6" ht="14.25">
      <c r="A106" s="24"/>
      <c r="B106" s="85"/>
      <c r="C106" s="65" t="s">
        <v>107</v>
      </c>
      <c r="D106" s="102">
        <f>SUM(D107:D107)</f>
        <v>11.2</v>
      </c>
      <c r="E106" s="102">
        <f>SUM(E107:E107)</f>
        <v>0</v>
      </c>
      <c r="F106" s="102">
        <f>SUM(D106:E106)</f>
        <v>11.2</v>
      </c>
    </row>
    <row r="107" spans="1:6" ht="15">
      <c r="A107" s="24"/>
      <c r="B107" s="85"/>
      <c r="C107" s="19" t="s">
        <v>112</v>
      </c>
      <c r="D107" s="101">
        <v>11.2</v>
      </c>
      <c r="E107" s="101"/>
      <c r="F107" s="101">
        <f>SUM(D107:E107)</f>
        <v>11.2</v>
      </c>
    </row>
    <row r="108" spans="1:6" ht="15">
      <c r="A108" s="24"/>
      <c r="B108" s="85"/>
      <c r="C108" s="19"/>
      <c r="D108" s="101"/>
      <c r="E108" s="101"/>
      <c r="F108" s="101"/>
    </row>
    <row r="109" spans="1:6" ht="14.25">
      <c r="A109" s="24"/>
      <c r="B109" s="85"/>
      <c r="C109" s="65" t="s">
        <v>108</v>
      </c>
      <c r="D109" s="102">
        <f>SUM(D110:D110)</f>
        <v>11.2</v>
      </c>
      <c r="E109" s="102">
        <f>SUM(E110:E110)</f>
        <v>0</v>
      </c>
      <c r="F109" s="102">
        <f>SUM(D109:E109)</f>
        <v>11.2</v>
      </c>
    </row>
    <row r="110" spans="1:6" ht="15">
      <c r="A110" s="24"/>
      <c r="B110" s="85"/>
      <c r="C110" s="19" t="s">
        <v>113</v>
      </c>
      <c r="D110" s="101">
        <v>11.2</v>
      </c>
      <c r="E110" s="101"/>
      <c r="F110" s="101">
        <f>SUM(D110:E110)</f>
        <v>11.2</v>
      </c>
    </row>
    <row r="111" spans="1:6" ht="15">
      <c r="A111" s="24"/>
      <c r="B111" s="85"/>
      <c r="C111" s="19"/>
      <c r="D111" s="101"/>
      <c r="E111" s="101"/>
      <c r="F111" s="101"/>
    </row>
    <row r="112" spans="1:6" ht="15">
      <c r="A112" s="89" t="s">
        <v>220</v>
      </c>
      <c r="B112" s="88" t="s">
        <v>141</v>
      </c>
      <c r="C112" s="17" t="s">
        <v>142</v>
      </c>
      <c r="D112" s="103"/>
      <c r="E112" s="103"/>
      <c r="F112" s="103"/>
    </row>
    <row r="113" spans="1:6" ht="14.25">
      <c r="A113" s="24"/>
      <c r="B113" s="85"/>
      <c r="C113" s="65" t="s">
        <v>107</v>
      </c>
      <c r="D113" s="102">
        <f>SUM(D114:D114)</f>
        <v>26.6</v>
      </c>
      <c r="E113" s="102">
        <f>SUM(E114:E114)</f>
        <v>0</v>
      </c>
      <c r="F113" s="102">
        <f>SUM(D113:E113)</f>
        <v>26.6</v>
      </c>
    </row>
    <row r="114" spans="1:6" ht="15.75" customHeight="1">
      <c r="A114" s="24"/>
      <c r="B114" s="85"/>
      <c r="C114" s="19" t="s">
        <v>112</v>
      </c>
      <c r="D114" s="101">
        <v>26.6</v>
      </c>
      <c r="E114" s="101"/>
      <c r="F114" s="101">
        <f>SUM(D114:E114)</f>
        <v>26.6</v>
      </c>
    </row>
    <row r="115" spans="1:6" ht="15">
      <c r="A115" s="24"/>
      <c r="B115" s="85"/>
      <c r="C115" s="19"/>
      <c r="D115" s="101"/>
      <c r="E115" s="101"/>
      <c r="F115" s="101"/>
    </row>
    <row r="116" spans="1:6" ht="14.25">
      <c r="A116" s="24"/>
      <c r="B116" s="85"/>
      <c r="C116" s="65" t="s">
        <v>108</v>
      </c>
      <c r="D116" s="102">
        <f>SUM(D117:D117)</f>
        <v>26.6</v>
      </c>
      <c r="E116" s="102">
        <f>SUM(E117:E117)</f>
        <v>0</v>
      </c>
      <c r="F116" s="102">
        <f>SUM(D116:E116)</f>
        <v>26.6</v>
      </c>
    </row>
    <row r="117" spans="1:6" ht="15">
      <c r="A117" s="24"/>
      <c r="B117" s="85"/>
      <c r="C117" s="19" t="s">
        <v>113</v>
      </c>
      <c r="D117" s="101">
        <v>26.6</v>
      </c>
      <c r="E117" s="101"/>
      <c r="F117" s="101">
        <f>SUM(D117:E117)</f>
        <v>26.6</v>
      </c>
    </row>
    <row r="118" spans="1:6" ht="15">
      <c r="A118" s="24"/>
      <c r="B118" s="85"/>
      <c r="C118" s="19"/>
      <c r="D118" s="101"/>
      <c r="E118" s="101"/>
      <c r="F118" s="101">
        <f aca="true" t="shared" si="0" ref="F118:F123">SUM(D118:E118)</f>
        <v>0</v>
      </c>
    </row>
    <row r="119" spans="1:6" ht="15">
      <c r="A119" s="90" t="s">
        <v>260</v>
      </c>
      <c r="B119" s="88" t="s">
        <v>265</v>
      </c>
      <c r="C119" s="17" t="s">
        <v>266</v>
      </c>
      <c r="D119" s="101"/>
      <c r="E119" s="101"/>
      <c r="F119" s="101">
        <f t="shared" si="0"/>
        <v>0</v>
      </c>
    </row>
    <row r="120" spans="1:6" ht="14.25">
      <c r="A120" s="24"/>
      <c r="B120" s="85"/>
      <c r="C120" s="65" t="s">
        <v>107</v>
      </c>
      <c r="D120" s="102">
        <f>SUM(D121:D121)</f>
        <v>0</v>
      </c>
      <c r="E120" s="102">
        <f>SUM(E121)</f>
        <v>186.5</v>
      </c>
      <c r="F120" s="102">
        <f t="shared" si="0"/>
        <v>186.5</v>
      </c>
    </row>
    <row r="121" spans="1:6" ht="15">
      <c r="A121" s="24"/>
      <c r="B121" s="85"/>
      <c r="C121" s="19" t="s">
        <v>261</v>
      </c>
      <c r="D121" s="101"/>
      <c r="E121" s="101">
        <v>186.5</v>
      </c>
      <c r="F121" s="101">
        <f t="shared" si="0"/>
        <v>186.5</v>
      </c>
    </row>
    <row r="122" spans="1:6" ht="15">
      <c r="A122" s="24"/>
      <c r="B122" s="85"/>
      <c r="C122" s="19"/>
      <c r="D122" s="101"/>
      <c r="E122" s="101"/>
      <c r="F122" s="101">
        <f t="shared" si="0"/>
        <v>0</v>
      </c>
    </row>
    <row r="123" spans="1:6" ht="14.25">
      <c r="A123" s="24"/>
      <c r="B123" s="85"/>
      <c r="C123" s="65" t="s">
        <v>108</v>
      </c>
      <c r="D123" s="102">
        <f>SUM(D124:D124)</f>
        <v>0</v>
      </c>
      <c r="E123" s="101">
        <f>SUM(E124)</f>
        <v>186.5</v>
      </c>
      <c r="F123" s="101">
        <f t="shared" si="0"/>
        <v>186.5</v>
      </c>
    </row>
    <row r="124" spans="1:6" ht="15">
      <c r="A124" s="24"/>
      <c r="B124" s="85"/>
      <c r="C124" s="19" t="s">
        <v>113</v>
      </c>
      <c r="D124" s="101"/>
      <c r="E124" s="101">
        <v>186.5</v>
      </c>
      <c r="F124" s="101">
        <f>SUM(D124:E124)</f>
        <v>186.5</v>
      </c>
    </row>
    <row r="125" spans="1:6" ht="15">
      <c r="A125" s="24"/>
      <c r="B125" s="85"/>
      <c r="C125" s="19"/>
      <c r="D125" s="101"/>
      <c r="E125" s="101"/>
      <c r="F125" s="101"/>
    </row>
    <row r="126" spans="1:6" ht="14.25">
      <c r="A126" s="86" t="s">
        <v>171</v>
      </c>
      <c r="B126" s="87"/>
      <c r="C126" s="65" t="s">
        <v>143</v>
      </c>
      <c r="D126" s="101"/>
      <c r="E126" s="101"/>
      <c r="F126" s="101"/>
    </row>
    <row r="127" spans="1:6" ht="14.25">
      <c r="A127" s="25"/>
      <c r="B127" s="85"/>
      <c r="C127" s="65" t="s">
        <v>107</v>
      </c>
      <c r="D127" s="102">
        <f>D133+D150+D159+D142+D167</f>
        <v>20858.1</v>
      </c>
      <c r="E127" s="102">
        <f>E133+E150+E159</f>
        <v>0</v>
      </c>
      <c r="F127" s="102">
        <f>SUM(D127:E127)</f>
        <v>20858.1</v>
      </c>
    </row>
    <row r="128" spans="1:6" ht="14.25">
      <c r="A128" s="25"/>
      <c r="B128" s="85"/>
      <c r="C128" s="65" t="s">
        <v>108</v>
      </c>
      <c r="D128" s="102">
        <f>SUM(D129:D130)</f>
        <v>20858.1</v>
      </c>
      <c r="E128" s="102">
        <f>SUM(E129:E130)</f>
        <v>0</v>
      </c>
      <c r="F128" s="102">
        <f>SUM(D128:E128)</f>
        <v>20858.1</v>
      </c>
    </row>
    <row r="129" spans="1:6" ht="15">
      <c r="A129" s="25"/>
      <c r="B129" s="85"/>
      <c r="C129" s="19" t="s">
        <v>105</v>
      </c>
      <c r="D129" s="101">
        <f>D154+D138+D146</f>
        <v>407.3</v>
      </c>
      <c r="E129" s="101">
        <f>E154</f>
        <v>0</v>
      </c>
      <c r="F129" s="101">
        <f>SUM(D129:E129)</f>
        <v>407.3</v>
      </c>
    </row>
    <row r="130" spans="1:6" ht="15">
      <c r="A130" s="25"/>
      <c r="B130" s="85"/>
      <c r="C130" s="19" t="s">
        <v>114</v>
      </c>
      <c r="D130" s="101">
        <f>D139+D155+D164+D171</f>
        <v>20450.8</v>
      </c>
      <c r="E130" s="101">
        <f>E139+E155+E164</f>
        <v>0</v>
      </c>
      <c r="F130" s="101">
        <f>SUM(D130:E130)</f>
        <v>20450.8</v>
      </c>
    </row>
    <row r="131" spans="1:6" ht="14.25">
      <c r="A131" s="86" t="s">
        <v>174</v>
      </c>
      <c r="B131" s="87"/>
      <c r="C131" s="65" t="s">
        <v>20</v>
      </c>
      <c r="D131" s="102">
        <f>SUM(D133,D145)</f>
        <v>25137.5</v>
      </c>
      <c r="E131" s="102">
        <f>SUM(E133)</f>
        <v>0</v>
      </c>
      <c r="F131" s="102">
        <f>SUM(D131:E131)</f>
        <v>25137.5</v>
      </c>
    </row>
    <row r="132" spans="1:6" ht="15">
      <c r="A132" s="89" t="s">
        <v>175</v>
      </c>
      <c r="B132" s="88" t="s">
        <v>144</v>
      </c>
      <c r="C132" s="17" t="s">
        <v>145</v>
      </c>
      <c r="D132" s="103"/>
      <c r="E132" s="103"/>
      <c r="F132" s="103"/>
    </row>
    <row r="133" spans="1:6" ht="14.25">
      <c r="A133" s="24"/>
      <c r="B133" s="85"/>
      <c r="C133" s="65" t="s">
        <v>107</v>
      </c>
      <c r="D133" s="102">
        <f>SUM(D134)</f>
        <v>25083.5</v>
      </c>
      <c r="E133" s="102">
        <f>SUM(E134)</f>
        <v>0</v>
      </c>
      <c r="F133" s="102">
        <f>SUM(D133:E133)</f>
        <v>25083.5</v>
      </c>
    </row>
    <row r="134" spans="1:6" ht="15">
      <c r="A134" s="24"/>
      <c r="B134" s="85"/>
      <c r="C134" s="19" t="s">
        <v>112</v>
      </c>
      <c r="D134" s="101">
        <v>25083.5</v>
      </c>
      <c r="E134" s="101"/>
      <c r="F134" s="101">
        <f>SUM(D134:E134)</f>
        <v>25083.5</v>
      </c>
    </row>
    <row r="135" spans="1:6" ht="15">
      <c r="A135" s="24"/>
      <c r="B135" s="85"/>
      <c r="C135" s="19" t="s">
        <v>146</v>
      </c>
      <c r="D135" s="101">
        <v>1123.5</v>
      </c>
      <c r="E135" s="101"/>
      <c r="F135" s="101">
        <f>SUM(D135:E135)</f>
        <v>1123.5</v>
      </c>
    </row>
    <row r="136" spans="1:6" ht="15">
      <c r="A136" s="24"/>
      <c r="B136" s="85"/>
      <c r="C136" s="19"/>
      <c r="D136" s="101"/>
      <c r="E136" s="101"/>
      <c r="F136" s="101"/>
    </row>
    <row r="137" spans="1:6" ht="14.25">
      <c r="A137" s="24"/>
      <c r="B137" s="85"/>
      <c r="C137" s="65" t="s">
        <v>108</v>
      </c>
      <c r="D137" s="102">
        <f>SUM(D138:D139)</f>
        <v>25083.5</v>
      </c>
      <c r="E137" s="102">
        <f>SUM(E139:E139)</f>
        <v>0</v>
      </c>
      <c r="F137" s="102">
        <f>SUM(D137:E137)</f>
        <v>25083.5</v>
      </c>
    </row>
    <row r="138" spans="1:6" ht="15">
      <c r="A138" s="24"/>
      <c r="B138" s="85"/>
      <c r="C138" s="19" t="s">
        <v>113</v>
      </c>
      <c r="D138" s="101">
        <v>146</v>
      </c>
      <c r="E138" s="101"/>
      <c r="F138" s="101">
        <f>SUM(D138:E138)</f>
        <v>146</v>
      </c>
    </row>
    <row r="139" spans="1:6" ht="15">
      <c r="A139" s="24"/>
      <c r="B139" s="85"/>
      <c r="C139" s="19" t="s">
        <v>115</v>
      </c>
      <c r="D139" s="101">
        <v>24937.5</v>
      </c>
      <c r="E139" s="101"/>
      <c r="F139" s="101">
        <f>SUM(D139:E139)</f>
        <v>24937.5</v>
      </c>
    </row>
    <row r="140" spans="1:6" ht="15">
      <c r="A140" s="24"/>
      <c r="B140" s="85"/>
      <c r="C140" s="19"/>
      <c r="D140" s="101"/>
      <c r="E140" s="101"/>
      <c r="F140" s="101"/>
    </row>
    <row r="141" spans="1:6" ht="15">
      <c r="A141" s="89" t="s">
        <v>241</v>
      </c>
      <c r="B141" s="88" t="s">
        <v>246</v>
      </c>
      <c r="C141" s="17" t="s">
        <v>247</v>
      </c>
      <c r="D141" s="103"/>
      <c r="E141" s="103"/>
      <c r="F141" s="103"/>
    </row>
    <row r="142" spans="1:6" ht="14.25">
      <c r="A142" s="24"/>
      <c r="B142" s="85"/>
      <c r="C142" s="65" t="s">
        <v>107</v>
      </c>
      <c r="D142" s="102">
        <f>SUM(D143)</f>
        <v>54</v>
      </c>
      <c r="E142" s="102">
        <f>SUM(E143)</f>
        <v>0</v>
      </c>
      <c r="F142" s="102">
        <f>SUM(D142:E142)</f>
        <v>54</v>
      </c>
    </row>
    <row r="143" spans="1:6" ht="15">
      <c r="A143" s="24"/>
      <c r="B143" s="85"/>
      <c r="C143" s="19" t="s">
        <v>112</v>
      </c>
      <c r="D143" s="101">
        <v>54</v>
      </c>
      <c r="E143" s="101"/>
      <c r="F143" s="101">
        <f>SUM(D143:E143)</f>
        <v>54</v>
      </c>
    </row>
    <row r="144" spans="1:6" ht="15">
      <c r="A144" s="24"/>
      <c r="B144" s="85"/>
      <c r="C144" s="19"/>
      <c r="D144" s="101"/>
      <c r="E144" s="101"/>
      <c r="F144" s="101"/>
    </row>
    <row r="145" spans="1:6" ht="14.25">
      <c r="A145" s="24"/>
      <c r="B145" s="85"/>
      <c r="C145" s="65" t="s">
        <v>108</v>
      </c>
      <c r="D145" s="102">
        <f>SUM(D146:D146)</f>
        <v>54</v>
      </c>
      <c r="E145" s="102">
        <f>SUM(E146:E146)</f>
        <v>0</v>
      </c>
      <c r="F145" s="102">
        <f>SUM(D145:E145)</f>
        <v>54</v>
      </c>
    </row>
    <row r="146" spans="1:6" ht="15">
      <c r="A146" s="24"/>
      <c r="B146" s="85"/>
      <c r="C146" s="19" t="s">
        <v>113</v>
      </c>
      <c r="D146" s="101">
        <v>54</v>
      </c>
      <c r="E146" s="101"/>
      <c r="F146" s="101">
        <f>SUM(D146:E146)</f>
        <v>54</v>
      </c>
    </row>
    <row r="147" spans="1:6" ht="15">
      <c r="A147" s="24"/>
      <c r="B147" s="85"/>
      <c r="C147" s="19"/>
      <c r="D147" s="101"/>
      <c r="E147" s="101"/>
      <c r="F147" s="101"/>
    </row>
    <row r="148" spans="1:6" ht="14.25">
      <c r="A148" s="86" t="s">
        <v>176</v>
      </c>
      <c r="B148" s="87"/>
      <c r="C148" s="65" t="s">
        <v>24</v>
      </c>
      <c r="D148" s="102">
        <f>SUM(D150)</f>
        <v>320.6</v>
      </c>
      <c r="E148" s="102">
        <f>SUM(E150)</f>
        <v>0</v>
      </c>
      <c r="F148" s="102">
        <f>SUM(D148:E148)</f>
        <v>320.6</v>
      </c>
    </row>
    <row r="149" spans="1:6" ht="15">
      <c r="A149" s="89" t="s">
        <v>177</v>
      </c>
      <c r="B149" s="88" t="s">
        <v>147</v>
      </c>
      <c r="C149" s="17" t="s">
        <v>148</v>
      </c>
      <c r="D149" s="103"/>
      <c r="E149" s="103"/>
      <c r="F149" s="103"/>
    </row>
    <row r="150" spans="1:6" ht="14.25">
      <c r="A150" s="24"/>
      <c r="B150" s="85"/>
      <c r="C150" s="65" t="s">
        <v>107</v>
      </c>
      <c r="D150" s="102">
        <f>SUM(D151)</f>
        <v>320.6</v>
      </c>
      <c r="E150" s="102">
        <f>SUM(E151:E151)</f>
        <v>0</v>
      </c>
      <c r="F150" s="102">
        <f>SUM(D150:E150)</f>
        <v>320.6</v>
      </c>
    </row>
    <row r="151" spans="1:6" ht="15">
      <c r="A151" s="24"/>
      <c r="B151" s="85"/>
      <c r="C151" s="19" t="s">
        <v>112</v>
      </c>
      <c r="D151" s="101">
        <v>320.6</v>
      </c>
      <c r="E151" s="101"/>
      <c r="F151" s="101">
        <f>SUM(D151:E151)</f>
        <v>320.6</v>
      </c>
    </row>
    <row r="152" spans="1:6" ht="15">
      <c r="A152" s="24"/>
      <c r="B152" s="85"/>
      <c r="C152" s="19"/>
      <c r="D152" s="101"/>
      <c r="E152" s="101"/>
      <c r="F152" s="101"/>
    </row>
    <row r="153" spans="1:6" ht="14.25">
      <c r="A153" s="24"/>
      <c r="B153" s="85"/>
      <c r="C153" s="65" t="s">
        <v>108</v>
      </c>
      <c r="D153" s="102">
        <f>SUM(D154:D155)</f>
        <v>320.6</v>
      </c>
      <c r="E153" s="102">
        <f>SUM(E154:E155)</f>
        <v>0</v>
      </c>
      <c r="F153" s="102">
        <f>SUM(D153:E153)</f>
        <v>320.6</v>
      </c>
    </row>
    <row r="154" spans="1:6" ht="15">
      <c r="A154" s="24"/>
      <c r="B154" s="85"/>
      <c r="C154" s="19" t="s">
        <v>113</v>
      </c>
      <c r="D154" s="101">
        <v>207.3</v>
      </c>
      <c r="E154" s="101"/>
      <c r="F154" s="101">
        <f>SUM(D154:E154)</f>
        <v>207.3</v>
      </c>
    </row>
    <row r="155" spans="1:6" ht="15">
      <c r="A155" s="24"/>
      <c r="B155" s="85"/>
      <c r="C155" s="19" t="s">
        <v>115</v>
      </c>
      <c r="D155" s="101">
        <v>113.3</v>
      </c>
      <c r="E155" s="101"/>
      <c r="F155" s="101">
        <f>SUM(D155:E155)</f>
        <v>113.3</v>
      </c>
    </row>
    <row r="156" spans="1:6" ht="15">
      <c r="A156" s="24"/>
      <c r="B156" s="85"/>
      <c r="C156" s="19"/>
      <c r="D156" s="101"/>
      <c r="E156" s="101"/>
      <c r="F156" s="101"/>
    </row>
    <row r="157" spans="1:6" ht="14.25">
      <c r="A157" s="86" t="s">
        <v>178</v>
      </c>
      <c r="B157" s="87"/>
      <c r="C157" s="65" t="s">
        <v>80</v>
      </c>
      <c r="D157" s="102">
        <f>D163+D170</f>
        <v>-4600</v>
      </c>
      <c r="E157" s="102">
        <f>E163</f>
        <v>0</v>
      </c>
      <c r="F157" s="102">
        <f>SUM(D157:E157)</f>
        <v>-4600</v>
      </c>
    </row>
    <row r="158" spans="1:6" ht="15">
      <c r="A158" s="89" t="s">
        <v>179</v>
      </c>
      <c r="B158" s="88" t="s">
        <v>149</v>
      </c>
      <c r="C158" s="17" t="s">
        <v>150</v>
      </c>
      <c r="D158" s="103"/>
      <c r="E158" s="103"/>
      <c r="F158" s="103"/>
    </row>
    <row r="159" spans="1:6" ht="14.25">
      <c r="A159" s="24"/>
      <c r="B159" s="85"/>
      <c r="C159" s="65" t="s">
        <v>107</v>
      </c>
      <c r="D159" s="102">
        <f>SUM(D160:D160)</f>
        <v>-4800</v>
      </c>
      <c r="E159" s="102">
        <f>SUM(E160:E160)</f>
        <v>0</v>
      </c>
      <c r="F159" s="102">
        <f>SUM(F160:F160)</f>
        <v>-4800</v>
      </c>
    </row>
    <row r="160" spans="1:6" ht="15">
      <c r="A160" s="24"/>
      <c r="B160" s="85"/>
      <c r="C160" s="19" t="s">
        <v>112</v>
      </c>
      <c r="D160" s="101">
        <f>-6000+1200</f>
        <v>-4800</v>
      </c>
      <c r="E160" s="101"/>
      <c r="F160" s="101">
        <f>SUM(D160:E160)</f>
        <v>-4800</v>
      </c>
    </row>
    <row r="161" spans="1:6" ht="15">
      <c r="A161" s="24"/>
      <c r="B161" s="85"/>
      <c r="C161" s="19" t="s">
        <v>146</v>
      </c>
      <c r="D161" s="101">
        <v>-8500</v>
      </c>
      <c r="E161" s="101"/>
      <c r="F161" s="101">
        <f>SUM(D161:E161)</f>
        <v>-8500</v>
      </c>
    </row>
    <row r="162" spans="1:6" ht="15">
      <c r="A162" s="24"/>
      <c r="B162" s="85"/>
      <c r="C162" s="19"/>
      <c r="D162" s="101"/>
      <c r="E162" s="101"/>
      <c r="F162" s="101"/>
    </row>
    <row r="163" spans="1:6" ht="14.25">
      <c r="A163" s="24"/>
      <c r="B163" s="85"/>
      <c r="C163" s="65" t="s">
        <v>108</v>
      </c>
      <c r="D163" s="102">
        <f>SUM(D164:D164)</f>
        <v>-4800</v>
      </c>
      <c r="E163" s="102">
        <f>SUM(E164:E164)</f>
        <v>0</v>
      </c>
      <c r="F163" s="102">
        <f>SUM(D163:E163)</f>
        <v>-4800</v>
      </c>
    </row>
    <row r="164" spans="1:6" ht="15">
      <c r="A164" s="24"/>
      <c r="B164" s="85"/>
      <c r="C164" s="19" t="s">
        <v>115</v>
      </c>
      <c r="D164" s="101">
        <f>-6000+1200</f>
        <v>-4800</v>
      </c>
      <c r="E164" s="101"/>
      <c r="F164" s="101">
        <f>SUM(D164:E164)</f>
        <v>-4800</v>
      </c>
    </row>
    <row r="165" spans="1:6" ht="15">
      <c r="A165" s="24"/>
      <c r="B165" s="85"/>
      <c r="C165" s="19"/>
      <c r="D165" s="101"/>
      <c r="E165" s="101"/>
      <c r="F165" s="101"/>
    </row>
    <row r="166" spans="1:6" ht="15">
      <c r="A166" s="89" t="s">
        <v>242</v>
      </c>
      <c r="B166" s="88" t="s">
        <v>243</v>
      </c>
      <c r="C166" s="17" t="s">
        <v>244</v>
      </c>
      <c r="D166" s="103"/>
      <c r="E166" s="103"/>
      <c r="F166" s="103"/>
    </row>
    <row r="167" spans="1:6" ht="14.25">
      <c r="A167" s="24"/>
      <c r="B167" s="85"/>
      <c r="C167" s="65" t="s">
        <v>107</v>
      </c>
      <c r="D167" s="102">
        <f>SUM(D168:D168)</f>
        <v>200</v>
      </c>
      <c r="E167" s="102">
        <f>SUM(E168:E168)</f>
        <v>0</v>
      </c>
      <c r="F167" s="102">
        <f>SUM(F168:F168)</f>
        <v>200</v>
      </c>
    </row>
    <row r="168" spans="1:6" ht="15">
      <c r="A168" s="24"/>
      <c r="B168" s="85"/>
      <c r="C168" s="19" t="s">
        <v>112</v>
      </c>
      <c r="D168" s="101">
        <v>200</v>
      </c>
      <c r="E168" s="101"/>
      <c r="F168" s="101">
        <f>SUM(D168:E168)</f>
        <v>200</v>
      </c>
    </row>
    <row r="169" spans="1:6" ht="15">
      <c r="A169" s="24"/>
      <c r="B169" s="85"/>
      <c r="C169" s="19"/>
      <c r="D169" s="101"/>
      <c r="E169" s="101"/>
      <c r="F169" s="101"/>
    </row>
    <row r="170" spans="1:6" ht="14.25">
      <c r="A170" s="24"/>
      <c r="B170" s="85"/>
      <c r="C170" s="65" t="s">
        <v>108</v>
      </c>
      <c r="D170" s="102">
        <f>SUM(D171:D171)</f>
        <v>200</v>
      </c>
      <c r="E170" s="102">
        <f>SUM(E171:E171)</f>
        <v>0</v>
      </c>
      <c r="F170" s="102">
        <f>SUM(D170:E170)</f>
        <v>200</v>
      </c>
    </row>
    <row r="171" spans="1:6" ht="15">
      <c r="A171" s="24"/>
      <c r="B171" s="85"/>
      <c r="C171" s="19" t="s">
        <v>115</v>
      </c>
      <c r="D171" s="101">
        <v>200</v>
      </c>
      <c r="E171" s="101"/>
      <c r="F171" s="101">
        <f>SUM(D171:E171)</f>
        <v>200</v>
      </c>
    </row>
    <row r="172" spans="1:6" ht="15">
      <c r="A172" s="24"/>
      <c r="B172" s="85"/>
      <c r="C172" s="19"/>
      <c r="D172" s="101"/>
      <c r="E172" s="101"/>
      <c r="F172" s="101"/>
    </row>
    <row r="173" spans="1:6" ht="28.5">
      <c r="A173" s="86" t="s">
        <v>181</v>
      </c>
      <c r="B173" s="87"/>
      <c r="C173" s="65" t="s">
        <v>207</v>
      </c>
      <c r="D173" s="101"/>
      <c r="E173" s="101"/>
      <c r="F173" s="101"/>
    </row>
    <row r="174" spans="1:6" ht="14.25">
      <c r="A174" s="25"/>
      <c r="B174" s="85"/>
      <c r="C174" s="65" t="s">
        <v>107</v>
      </c>
      <c r="D174" s="102">
        <f>SUM(D179)</f>
        <v>150</v>
      </c>
      <c r="E174" s="102">
        <f>SUM(E179)</f>
        <v>0</v>
      </c>
      <c r="F174" s="102">
        <f>SUM(D174:E174)</f>
        <v>150</v>
      </c>
    </row>
    <row r="175" spans="1:6" ht="14.25">
      <c r="A175" s="25"/>
      <c r="B175" s="85"/>
      <c r="C175" s="65" t="s">
        <v>108</v>
      </c>
      <c r="D175" s="102">
        <f>SUM(D176:D176)</f>
        <v>150</v>
      </c>
      <c r="E175" s="102">
        <f>SUM(E176:E176)</f>
        <v>0</v>
      </c>
      <c r="F175" s="102">
        <f>SUM(D175:E175)</f>
        <v>150</v>
      </c>
    </row>
    <row r="176" spans="1:6" ht="15">
      <c r="A176" s="25"/>
      <c r="B176" s="85"/>
      <c r="C176" s="19" t="s">
        <v>105</v>
      </c>
      <c r="D176" s="101">
        <f>SUM(D183)</f>
        <v>150</v>
      </c>
      <c r="E176" s="101">
        <f>SUM(E183)</f>
        <v>0</v>
      </c>
      <c r="F176" s="101">
        <f>SUM(D176:E176)</f>
        <v>150</v>
      </c>
    </row>
    <row r="177" spans="1:6" ht="14.25">
      <c r="A177" s="86" t="s">
        <v>182</v>
      </c>
      <c r="B177" s="87"/>
      <c r="C177" s="65" t="s">
        <v>20</v>
      </c>
      <c r="D177" s="102">
        <f>SUM(D179)</f>
        <v>150</v>
      </c>
      <c r="E177" s="102">
        <f>SUM(E179)</f>
        <v>0</v>
      </c>
      <c r="F177" s="102">
        <f>SUM(D177:E177)</f>
        <v>150</v>
      </c>
    </row>
    <row r="178" spans="1:6" ht="30">
      <c r="A178" s="89" t="s">
        <v>183</v>
      </c>
      <c r="B178" s="88" t="s">
        <v>208</v>
      </c>
      <c r="C178" s="17" t="s">
        <v>209</v>
      </c>
      <c r="D178" s="103"/>
      <c r="E178" s="103"/>
      <c r="F178" s="103"/>
    </row>
    <row r="179" spans="1:6" ht="14.25">
      <c r="A179" s="24"/>
      <c r="B179" s="85"/>
      <c r="C179" s="65" t="s">
        <v>107</v>
      </c>
      <c r="D179" s="102">
        <f>SUM(D180)</f>
        <v>150</v>
      </c>
      <c r="E179" s="102">
        <f>SUM(E180)</f>
        <v>0</v>
      </c>
      <c r="F179" s="102">
        <f>SUM(D179:E179)</f>
        <v>150</v>
      </c>
    </row>
    <row r="180" spans="1:6" ht="15">
      <c r="A180" s="24"/>
      <c r="B180" s="85"/>
      <c r="C180" s="19" t="s">
        <v>112</v>
      </c>
      <c r="D180" s="101">
        <v>150</v>
      </c>
      <c r="E180" s="101"/>
      <c r="F180" s="101">
        <f>SUM(D180:E180)</f>
        <v>150</v>
      </c>
    </row>
    <row r="181" spans="1:6" ht="15">
      <c r="A181" s="24"/>
      <c r="B181" s="85"/>
      <c r="C181" s="19"/>
      <c r="D181" s="101"/>
      <c r="E181" s="101"/>
      <c r="F181" s="101"/>
    </row>
    <row r="182" spans="1:6" ht="14.25">
      <c r="A182" s="24"/>
      <c r="B182" s="85"/>
      <c r="C182" s="65" t="s">
        <v>108</v>
      </c>
      <c r="D182" s="102">
        <f>SUM(D183:D183)</f>
        <v>150</v>
      </c>
      <c r="E182" s="102">
        <f>SUM(E183:E183)</f>
        <v>0</v>
      </c>
      <c r="F182" s="102">
        <f>SUM(D182:E182)</f>
        <v>150</v>
      </c>
    </row>
    <row r="183" spans="1:6" ht="15">
      <c r="A183" s="24"/>
      <c r="B183" s="85"/>
      <c r="C183" s="19" t="s">
        <v>113</v>
      </c>
      <c r="D183" s="101">
        <v>150</v>
      </c>
      <c r="E183" s="101"/>
      <c r="F183" s="101">
        <f>SUM(D183:E183)</f>
        <v>150</v>
      </c>
    </row>
    <row r="184" spans="1:6" ht="15">
      <c r="A184" s="24"/>
      <c r="B184" s="85"/>
      <c r="C184" s="19"/>
      <c r="D184" s="101"/>
      <c r="E184" s="101"/>
      <c r="F184" s="101"/>
    </row>
    <row r="185" spans="1:6" ht="14.25">
      <c r="A185" s="86" t="s">
        <v>184</v>
      </c>
      <c r="B185" s="87"/>
      <c r="C185" s="65" t="s">
        <v>151</v>
      </c>
      <c r="D185" s="101"/>
      <c r="E185" s="101"/>
      <c r="F185" s="101"/>
    </row>
    <row r="186" spans="1:6" ht="14.25">
      <c r="A186" s="25"/>
      <c r="B186" s="85"/>
      <c r="C186" s="65" t="s">
        <v>107</v>
      </c>
      <c r="D186" s="102">
        <f>D191+D200+D208+D215+D222</f>
        <v>18424</v>
      </c>
      <c r="E186" s="102">
        <f>E191+E200+E208+E215+E222</f>
        <v>0</v>
      </c>
      <c r="F186" s="102">
        <f>SUM(D186:E186)</f>
        <v>18424</v>
      </c>
    </row>
    <row r="187" spans="1:6" ht="14.25">
      <c r="A187" s="25"/>
      <c r="B187" s="85"/>
      <c r="C187" s="65" t="s">
        <v>108</v>
      </c>
      <c r="D187" s="102">
        <f>SUM(D188:D188)</f>
        <v>18424</v>
      </c>
      <c r="E187" s="102">
        <f>SUM(E188:E188)</f>
        <v>0</v>
      </c>
      <c r="F187" s="102">
        <f>SUM(D187:E187)</f>
        <v>18424</v>
      </c>
    </row>
    <row r="188" spans="1:6" ht="15">
      <c r="A188" s="25"/>
      <c r="B188" s="85"/>
      <c r="C188" s="19" t="s">
        <v>180</v>
      </c>
      <c r="D188" s="101">
        <f>SUM(D196,D204,D212,D219,D226)</f>
        <v>18424</v>
      </c>
      <c r="E188" s="101">
        <f>SUM(E196,E204,E212,E219,E226)</f>
        <v>0</v>
      </c>
      <c r="F188" s="101">
        <f>SUM(D188:E188)</f>
        <v>18424</v>
      </c>
    </row>
    <row r="189" spans="1:6" ht="14.25">
      <c r="A189" s="86" t="s">
        <v>185</v>
      </c>
      <c r="B189" s="87"/>
      <c r="C189" s="65" t="s">
        <v>21</v>
      </c>
      <c r="D189" s="102">
        <f>SUM(D195)</f>
        <v>1894</v>
      </c>
      <c r="E189" s="102">
        <f>SUM(E195)</f>
        <v>0</v>
      </c>
      <c r="F189" s="102">
        <f>SUM(D189:E189)</f>
        <v>1894</v>
      </c>
    </row>
    <row r="190" spans="1:6" ht="15">
      <c r="A190" s="89" t="s">
        <v>186</v>
      </c>
      <c r="B190" s="88" t="s">
        <v>132</v>
      </c>
      <c r="C190" s="17" t="s">
        <v>133</v>
      </c>
      <c r="D190" s="103"/>
      <c r="E190" s="103"/>
      <c r="F190" s="103"/>
    </row>
    <row r="191" spans="1:6" ht="14.25">
      <c r="A191" s="24"/>
      <c r="B191" s="85"/>
      <c r="C191" s="65" t="s">
        <v>107</v>
      </c>
      <c r="D191" s="102">
        <f>SUM(D192)</f>
        <v>1894</v>
      </c>
      <c r="E191" s="102">
        <f>SUM(E192)</f>
        <v>0</v>
      </c>
      <c r="F191" s="102">
        <f>SUM(D191:E191)</f>
        <v>1894</v>
      </c>
    </row>
    <row r="192" spans="1:6" ht="15">
      <c r="A192" s="24"/>
      <c r="B192" s="85"/>
      <c r="C192" s="19" t="s">
        <v>112</v>
      </c>
      <c r="D192" s="101">
        <f>1094+800</f>
        <v>1894</v>
      </c>
      <c r="E192" s="101"/>
      <c r="F192" s="101">
        <f>SUM(D192:E192)</f>
        <v>1894</v>
      </c>
    </row>
    <row r="193" spans="1:6" ht="15">
      <c r="A193" s="24"/>
      <c r="B193" s="85"/>
      <c r="C193" s="19" t="s">
        <v>146</v>
      </c>
      <c r="D193" s="101">
        <v>547</v>
      </c>
      <c r="E193" s="101"/>
      <c r="F193" s="101">
        <f>SUM(D193:E193)</f>
        <v>547</v>
      </c>
    </row>
    <row r="194" spans="1:6" ht="15">
      <c r="A194" s="24"/>
      <c r="B194" s="85"/>
      <c r="C194" s="19"/>
      <c r="D194" s="101"/>
      <c r="E194" s="101"/>
      <c r="F194" s="101"/>
    </row>
    <row r="195" spans="1:6" ht="14.25">
      <c r="A195" s="24"/>
      <c r="B195" s="85"/>
      <c r="C195" s="65" t="s">
        <v>108</v>
      </c>
      <c r="D195" s="102">
        <f>SUM(D196:D196)</f>
        <v>1894</v>
      </c>
      <c r="E195" s="102">
        <f>SUM(E196:E196)</f>
        <v>0</v>
      </c>
      <c r="F195" s="102">
        <f>SUM(D195:E195)</f>
        <v>1894</v>
      </c>
    </row>
    <row r="196" spans="1:6" ht="15">
      <c r="A196" s="24"/>
      <c r="B196" s="85"/>
      <c r="C196" s="19" t="s">
        <v>115</v>
      </c>
      <c r="D196" s="101">
        <f>1094+800</f>
        <v>1894</v>
      </c>
      <c r="E196" s="101"/>
      <c r="F196" s="101">
        <f>SUM(D196:E196)</f>
        <v>1894</v>
      </c>
    </row>
    <row r="197" spans="1:6" ht="11.25" customHeight="1">
      <c r="A197" s="24"/>
      <c r="B197" s="85"/>
      <c r="C197" s="19"/>
      <c r="D197" s="101"/>
      <c r="E197" s="101"/>
      <c r="F197" s="101"/>
    </row>
    <row r="198" spans="1:6" ht="14.25">
      <c r="A198" s="86" t="s">
        <v>221</v>
      </c>
      <c r="B198" s="87"/>
      <c r="C198" s="65" t="s">
        <v>22</v>
      </c>
      <c r="D198" s="102">
        <f>SUM(D203)</f>
        <v>2050</v>
      </c>
      <c r="E198" s="102">
        <f>SUM(E203)</f>
        <v>0</v>
      </c>
      <c r="F198" s="102">
        <f>SUM(D198:E198)</f>
        <v>2050</v>
      </c>
    </row>
    <row r="199" spans="1:6" ht="15">
      <c r="A199" s="89" t="s">
        <v>222</v>
      </c>
      <c r="B199" s="88" t="s">
        <v>116</v>
      </c>
      <c r="C199" s="17" t="s">
        <v>117</v>
      </c>
      <c r="D199" s="103"/>
      <c r="E199" s="103"/>
      <c r="F199" s="103"/>
    </row>
    <row r="200" spans="1:6" ht="14.25">
      <c r="A200" s="24"/>
      <c r="B200" s="85"/>
      <c r="C200" s="65" t="s">
        <v>107</v>
      </c>
      <c r="D200" s="102">
        <f>SUM(D201:D201)</f>
        <v>2050</v>
      </c>
      <c r="E200" s="102">
        <f>SUM(E201:E201)</f>
        <v>0</v>
      </c>
      <c r="F200" s="102">
        <f>SUM(D200:E200)</f>
        <v>2050</v>
      </c>
    </row>
    <row r="201" spans="1:6" ht="15">
      <c r="A201" s="24"/>
      <c r="B201" s="85"/>
      <c r="C201" s="19" t="s">
        <v>112</v>
      </c>
      <c r="D201" s="101">
        <v>2050</v>
      </c>
      <c r="E201" s="101"/>
      <c r="F201" s="101">
        <f>SUM(D201:E201)</f>
        <v>2050</v>
      </c>
    </row>
    <row r="202" spans="1:6" ht="15">
      <c r="A202" s="24"/>
      <c r="B202" s="85"/>
      <c r="C202" s="19"/>
      <c r="D202" s="101"/>
      <c r="E202" s="101"/>
      <c r="F202" s="101"/>
    </row>
    <row r="203" spans="1:6" ht="14.25">
      <c r="A203" s="24"/>
      <c r="B203" s="85"/>
      <c r="C203" s="65" t="s">
        <v>108</v>
      </c>
      <c r="D203" s="102">
        <f>SUM(D204:D204)</f>
        <v>2050</v>
      </c>
      <c r="E203" s="102">
        <f>SUM(E204:E204)</f>
        <v>0</v>
      </c>
      <c r="F203" s="102">
        <f>SUM(D203:E203)</f>
        <v>2050</v>
      </c>
    </row>
    <row r="204" spans="1:6" ht="15">
      <c r="A204" s="24"/>
      <c r="B204" s="85"/>
      <c r="C204" s="19" t="s">
        <v>115</v>
      </c>
      <c r="D204" s="101">
        <v>2050</v>
      </c>
      <c r="E204" s="101"/>
      <c r="F204" s="101">
        <f>SUM(D204:E204)</f>
        <v>2050</v>
      </c>
    </row>
    <row r="205" spans="1:6" ht="10.5" customHeight="1">
      <c r="A205" s="24"/>
      <c r="B205" s="85"/>
      <c r="C205" s="19"/>
      <c r="D205" s="101"/>
      <c r="E205" s="101"/>
      <c r="F205" s="101"/>
    </row>
    <row r="206" spans="1:6" ht="14.25">
      <c r="A206" s="86" t="s">
        <v>223</v>
      </c>
      <c r="B206" s="87"/>
      <c r="C206" s="65" t="s">
        <v>23</v>
      </c>
      <c r="D206" s="102">
        <f>SUM(D211,D218,D225)</f>
        <v>14480</v>
      </c>
      <c r="E206" s="102">
        <f>SUM(E211,E218,E225)</f>
        <v>0</v>
      </c>
      <c r="F206" s="102">
        <f>SUM(D206:E206)</f>
        <v>14480</v>
      </c>
    </row>
    <row r="207" spans="1:6" ht="30">
      <c r="A207" s="89" t="s">
        <v>224</v>
      </c>
      <c r="B207" s="88">
        <v>10200</v>
      </c>
      <c r="C207" s="17" t="s">
        <v>152</v>
      </c>
      <c r="D207" s="103"/>
      <c r="E207" s="103"/>
      <c r="F207" s="103"/>
    </row>
    <row r="208" spans="1:6" ht="14.25">
      <c r="A208" s="24"/>
      <c r="B208" s="85"/>
      <c r="C208" s="65" t="s">
        <v>107</v>
      </c>
      <c r="D208" s="102">
        <f>SUM(D209:D209)</f>
        <v>14000</v>
      </c>
      <c r="E208" s="102">
        <f>SUM(E209:E209)</f>
        <v>0</v>
      </c>
      <c r="F208" s="102">
        <f>SUM(D208:E208)</f>
        <v>14000</v>
      </c>
    </row>
    <row r="209" spans="1:6" ht="15">
      <c r="A209" s="24"/>
      <c r="B209" s="85"/>
      <c r="C209" s="19" t="s">
        <v>112</v>
      </c>
      <c r="D209" s="101">
        <v>14000</v>
      </c>
      <c r="E209" s="101"/>
      <c r="F209" s="101">
        <f>SUM(D209:E209)</f>
        <v>14000</v>
      </c>
    </row>
    <row r="210" spans="1:6" ht="15">
      <c r="A210" s="24"/>
      <c r="B210" s="85"/>
      <c r="C210" s="19"/>
      <c r="D210" s="101"/>
      <c r="E210" s="101"/>
      <c r="F210" s="101"/>
    </row>
    <row r="211" spans="1:6" ht="14.25">
      <c r="A211" s="24"/>
      <c r="B211" s="85"/>
      <c r="C211" s="65" t="s">
        <v>108</v>
      </c>
      <c r="D211" s="102">
        <f>SUM(D212:D212)</f>
        <v>14000</v>
      </c>
      <c r="E211" s="102">
        <f>SUM(E212:E212)</f>
        <v>0</v>
      </c>
      <c r="F211" s="102">
        <f>SUM(D211:E211)</f>
        <v>14000</v>
      </c>
    </row>
    <row r="212" spans="1:6" ht="15">
      <c r="A212" s="24"/>
      <c r="B212" s="85"/>
      <c r="C212" s="19" t="s">
        <v>115</v>
      </c>
      <c r="D212" s="101">
        <v>14000</v>
      </c>
      <c r="E212" s="101"/>
      <c r="F212" s="101">
        <f>SUM(D212:E212)</f>
        <v>14000</v>
      </c>
    </row>
    <row r="213" spans="1:6" ht="12" customHeight="1">
      <c r="A213" s="24"/>
      <c r="B213" s="85"/>
      <c r="C213" s="19"/>
      <c r="D213" s="101"/>
      <c r="E213" s="101"/>
      <c r="F213" s="101"/>
    </row>
    <row r="214" spans="1:6" ht="30">
      <c r="A214" s="90" t="s">
        <v>225</v>
      </c>
      <c r="B214" s="88">
        <v>10401</v>
      </c>
      <c r="C214" s="17" t="s">
        <v>172</v>
      </c>
      <c r="D214" s="103"/>
      <c r="E214" s="103"/>
      <c r="F214" s="103"/>
    </row>
    <row r="215" spans="1:6" ht="14.25">
      <c r="A215" s="24"/>
      <c r="B215" s="85"/>
      <c r="C215" s="65" t="s">
        <v>107</v>
      </c>
      <c r="D215" s="102">
        <f>SUM(D216:D216)</f>
        <v>200</v>
      </c>
      <c r="E215" s="102">
        <f>SUM(E216:E216)</f>
        <v>0</v>
      </c>
      <c r="F215" s="102">
        <f>SUM(D215:E215)</f>
        <v>200</v>
      </c>
    </row>
    <row r="216" spans="1:6" ht="15">
      <c r="A216" s="24"/>
      <c r="B216" s="85"/>
      <c r="C216" s="19" t="s">
        <v>112</v>
      </c>
      <c r="D216" s="101">
        <v>200</v>
      </c>
      <c r="E216" s="101"/>
      <c r="F216" s="101">
        <f>SUM(D216:E216)</f>
        <v>200</v>
      </c>
    </row>
    <row r="217" spans="1:6" ht="15">
      <c r="A217" s="24"/>
      <c r="B217" s="85"/>
      <c r="C217" s="19"/>
      <c r="D217" s="101"/>
      <c r="E217" s="101"/>
      <c r="F217" s="101"/>
    </row>
    <row r="218" spans="1:6" ht="14.25">
      <c r="A218" s="24"/>
      <c r="B218" s="85"/>
      <c r="C218" s="65" t="s">
        <v>108</v>
      </c>
      <c r="D218" s="102">
        <f>SUM(D219:D219)</f>
        <v>200</v>
      </c>
      <c r="E218" s="102">
        <f>SUM(E219:E219)</f>
        <v>0</v>
      </c>
      <c r="F218" s="102">
        <f>SUM(D218:E218)</f>
        <v>200</v>
      </c>
    </row>
    <row r="219" spans="1:6" ht="15">
      <c r="A219" s="24"/>
      <c r="B219" s="85"/>
      <c r="C219" s="19" t="s">
        <v>115</v>
      </c>
      <c r="D219" s="101">
        <v>200</v>
      </c>
      <c r="E219" s="101"/>
      <c r="F219" s="101">
        <f>SUM(D219:E219)</f>
        <v>200</v>
      </c>
    </row>
    <row r="220" spans="1:6" ht="11.25" customHeight="1">
      <c r="A220" s="24"/>
      <c r="B220" s="85"/>
      <c r="C220" s="19"/>
      <c r="D220" s="101"/>
      <c r="E220" s="101"/>
      <c r="F220" s="101"/>
    </row>
    <row r="221" spans="1:6" ht="15">
      <c r="A221" s="89" t="s">
        <v>226</v>
      </c>
      <c r="B221" s="88">
        <v>10702</v>
      </c>
      <c r="C221" s="17" t="s">
        <v>173</v>
      </c>
      <c r="D221" s="103"/>
      <c r="E221" s="103"/>
      <c r="F221" s="103"/>
    </row>
    <row r="222" spans="1:6" ht="14.25">
      <c r="A222" s="24"/>
      <c r="B222" s="85"/>
      <c r="C222" s="65" t="s">
        <v>107</v>
      </c>
      <c r="D222" s="102">
        <f>SUM(D223:D223)</f>
        <v>280</v>
      </c>
      <c r="E222" s="102">
        <f>SUM(E223:E223)</f>
        <v>0</v>
      </c>
      <c r="F222" s="102">
        <f>SUM(D222:E222)</f>
        <v>280</v>
      </c>
    </row>
    <row r="223" spans="1:6" ht="15">
      <c r="A223" s="24"/>
      <c r="B223" s="85"/>
      <c r="C223" s="19" t="s">
        <v>112</v>
      </c>
      <c r="D223" s="101">
        <v>280</v>
      </c>
      <c r="E223" s="101"/>
      <c r="F223" s="101">
        <f>SUM(D223:E223)</f>
        <v>280</v>
      </c>
    </row>
    <row r="224" spans="1:6" ht="15">
      <c r="A224" s="24"/>
      <c r="B224" s="85"/>
      <c r="C224" s="19"/>
      <c r="D224" s="101"/>
      <c r="E224" s="101"/>
      <c r="F224" s="101"/>
    </row>
    <row r="225" spans="1:6" ht="14.25">
      <c r="A225" s="24"/>
      <c r="B225" s="85"/>
      <c r="C225" s="65" t="s">
        <v>108</v>
      </c>
      <c r="D225" s="102">
        <f>SUM(D226:D226)</f>
        <v>280</v>
      </c>
      <c r="E225" s="102">
        <f>SUM(E226:E226)</f>
        <v>0</v>
      </c>
      <c r="F225" s="102">
        <f>SUM(D225:E225)</f>
        <v>280</v>
      </c>
    </row>
    <row r="226" spans="1:6" ht="15">
      <c r="A226" s="24"/>
      <c r="B226" s="85"/>
      <c r="C226" s="19" t="s">
        <v>115</v>
      </c>
      <c r="D226" s="101">
        <v>280</v>
      </c>
      <c r="E226" s="101"/>
      <c r="F226" s="101">
        <f>SUM(D226:E226)</f>
        <v>280</v>
      </c>
    </row>
    <row r="227" spans="1:6" ht="11.25" customHeight="1">
      <c r="A227" s="24"/>
      <c r="B227" s="85"/>
      <c r="C227" s="19"/>
      <c r="D227" s="101"/>
      <c r="E227" s="101"/>
      <c r="F227" s="101"/>
    </row>
    <row r="228" spans="1:6" ht="14.25">
      <c r="A228" s="86" t="s">
        <v>227</v>
      </c>
      <c r="B228" s="87"/>
      <c r="C228" s="65" t="s">
        <v>86</v>
      </c>
      <c r="D228" s="101"/>
      <c r="E228" s="101"/>
      <c r="F228" s="101"/>
    </row>
    <row r="229" spans="1:6" ht="14.25">
      <c r="A229" s="25"/>
      <c r="B229" s="85"/>
      <c r="C229" s="65" t="s">
        <v>107</v>
      </c>
      <c r="D229" s="102">
        <f>SUM(D234)</f>
        <v>21789.9</v>
      </c>
      <c r="E229" s="102">
        <f>SUM(E234)</f>
        <v>0</v>
      </c>
      <c r="F229" s="102">
        <f>SUM(D229:E229)</f>
        <v>21789.9</v>
      </c>
    </row>
    <row r="230" spans="1:6" ht="14.25">
      <c r="A230" s="25"/>
      <c r="B230" s="85"/>
      <c r="C230" s="65" t="s">
        <v>108</v>
      </c>
      <c r="D230" s="102">
        <f>SUM(D231:D231)</f>
        <v>21789.9</v>
      </c>
      <c r="E230" s="102">
        <f>SUM(E231:E231)</f>
        <v>0</v>
      </c>
      <c r="F230" s="102">
        <f>SUM(D230:E230)</f>
        <v>21789.9</v>
      </c>
    </row>
    <row r="231" spans="1:6" ht="15">
      <c r="A231" s="25"/>
      <c r="B231" s="85"/>
      <c r="C231" s="19" t="s">
        <v>105</v>
      </c>
      <c r="D231" s="101">
        <f>SUM(D238)</f>
        <v>21789.9</v>
      </c>
      <c r="E231" s="101">
        <f>SUM(E238)</f>
        <v>0</v>
      </c>
      <c r="F231" s="101">
        <f>SUM(D231:E231)</f>
        <v>21789.9</v>
      </c>
    </row>
    <row r="232" spans="1:6" ht="14.25">
      <c r="A232" s="86" t="s">
        <v>228</v>
      </c>
      <c r="B232" s="85"/>
      <c r="C232" s="65" t="s">
        <v>110</v>
      </c>
      <c r="D232" s="102">
        <f>SUM(D237)</f>
        <v>21789.9</v>
      </c>
      <c r="E232" s="102">
        <f>SUM(E237)</f>
        <v>0</v>
      </c>
      <c r="F232" s="102">
        <f>SUM(D232:E232)</f>
        <v>21789.9</v>
      </c>
    </row>
    <row r="233" spans="1:6" ht="15">
      <c r="A233" s="89" t="s">
        <v>229</v>
      </c>
      <c r="B233" s="88" t="s">
        <v>153</v>
      </c>
      <c r="C233" s="17" t="s">
        <v>154</v>
      </c>
      <c r="D233" s="103"/>
      <c r="E233" s="103"/>
      <c r="F233" s="103"/>
    </row>
    <row r="234" spans="1:6" ht="14.25">
      <c r="A234" s="24"/>
      <c r="B234" s="85"/>
      <c r="C234" s="65" t="s">
        <v>107</v>
      </c>
      <c r="D234" s="102">
        <f>SUM(D235)</f>
        <v>21789.9</v>
      </c>
      <c r="E234" s="102">
        <f>SUM(E235)</f>
        <v>0</v>
      </c>
      <c r="F234" s="102">
        <f>SUM(D234:E234)</f>
        <v>21789.9</v>
      </c>
    </row>
    <row r="235" spans="1:6" ht="15">
      <c r="A235" s="24"/>
      <c r="B235" s="85"/>
      <c r="C235" s="19" t="s">
        <v>112</v>
      </c>
      <c r="D235" s="101">
        <f>1789.9+20000</f>
        <v>21789.9</v>
      </c>
      <c r="E235" s="101"/>
      <c r="F235" s="101">
        <f>SUM(D235:E235)</f>
        <v>21789.9</v>
      </c>
    </row>
    <row r="236" spans="1:6" ht="15">
      <c r="A236" s="24"/>
      <c r="B236" s="85"/>
      <c r="C236" s="19"/>
      <c r="D236" s="101"/>
      <c r="E236" s="101"/>
      <c r="F236" s="101"/>
    </row>
    <row r="237" spans="1:6" ht="14.25">
      <c r="A237" s="24"/>
      <c r="B237" s="85"/>
      <c r="C237" s="65" t="s">
        <v>108</v>
      </c>
      <c r="D237" s="102">
        <f>SUM(D238:D238)</f>
        <v>21789.9</v>
      </c>
      <c r="E237" s="102">
        <f>SUM(E238:E238)</f>
        <v>0</v>
      </c>
      <c r="F237" s="102">
        <f>SUM(D237:E237)</f>
        <v>21789.9</v>
      </c>
    </row>
    <row r="238" spans="1:6" ht="15">
      <c r="A238" s="24"/>
      <c r="B238" s="85"/>
      <c r="C238" s="19" t="s">
        <v>113</v>
      </c>
      <c r="D238" s="101">
        <f>1789.9+20000</f>
        <v>21789.9</v>
      </c>
      <c r="E238" s="101"/>
      <c r="F238" s="101">
        <f>SUM(D238:E238)</f>
        <v>21789.9</v>
      </c>
    </row>
    <row r="239" spans="1:6" ht="15">
      <c r="A239" s="24"/>
      <c r="B239" s="85"/>
      <c r="C239" s="19"/>
      <c r="D239" s="101"/>
      <c r="E239" s="101"/>
      <c r="F239" s="101"/>
    </row>
    <row r="240" spans="1:6" ht="14.25">
      <c r="A240" s="86" t="s">
        <v>230</v>
      </c>
      <c r="B240" s="87"/>
      <c r="C240" s="65" t="s">
        <v>155</v>
      </c>
      <c r="D240" s="101"/>
      <c r="E240" s="101"/>
      <c r="F240" s="101"/>
    </row>
    <row r="241" spans="1:6" ht="14.25">
      <c r="A241" s="25"/>
      <c r="B241" s="85"/>
      <c r="C241" s="65" t="s">
        <v>107</v>
      </c>
      <c r="D241" s="102">
        <f>D246+D253+D260</f>
        <v>30</v>
      </c>
      <c r="E241" s="102">
        <f>E246+E253+E260</f>
        <v>0</v>
      </c>
      <c r="F241" s="102">
        <f>SUM(D241:E241)</f>
        <v>30</v>
      </c>
    </row>
    <row r="242" spans="1:6" ht="14.25">
      <c r="A242" s="25"/>
      <c r="B242" s="85"/>
      <c r="C242" s="65" t="s">
        <v>108</v>
      </c>
      <c r="D242" s="102">
        <f>SUM(D243:D243)</f>
        <v>30</v>
      </c>
      <c r="E242" s="102">
        <f>SUM(E243:E243)</f>
        <v>0</v>
      </c>
      <c r="F242" s="102">
        <f>SUM(D242:E242)</f>
        <v>30</v>
      </c>
    </row>
    <row r="243" spans="1:6" ht="15">
      <c r="A243" s="25"/>
      <c r="B243" s="85"/>
      <c r="C243" s="19" t="s">
        <v>105</v>
      </c>
      <c r="D243" s="101">
        <f>D250+D257+D264</f>
        <v>30</v>
      </c>
      <c r="E243" s="101">
        <f>E250+E257+E264</f>
        <v>0</v>
      </c>
      <c r="F243" s="101">
        <f>SUM(D243:E243)</f>
        <v>30</v>
      </c>
    </row>
    <row r="244" spans="1:6" ht="14.25">
      <c r="A244" s="86" t="s">
        <v>231</v>
      </c>
      <c r="B244" s="87"/>
      <c r="C244" s="65" t="s">
        <v>23</v>
      </c>
      <c r="D244" s="102">
        <f>SUM(D249,D256,D263)</f>
        <v>30</v>
      </c>
      <c r="E244" s="102">
        <f>SUM(E249,E256,E263)</f>
        <v>0</v>
      </c>
      <c r="F244" s="102">
        <f>SUM(D244:E244)</f>
        <v>30</v>
      </c>
    </row>
    <row r="245" spans="1:6" ht="30">
      <c r="A245" s="89" t="s">
        <v>232</v>
      </c>
      <c r="B245" s="88">
        <v>10200</v>
      </c>
      <c r="C245" s="17" t="s">
        <v>156</v>
      </c>
      <c r="D245" s="103"/>
      <c r="E245" s="103"/>
      <c r="F245" s="103"/>
    </row>
    <row r="246" spans="1:6" ht="14.25">
      <c r="A246" s="24"/>
      <c r="B246" s="85"/>
      <c r="C246" s="65" t="s">
        <v>107</v>
      </c>
      <c r="D246" s="102">
        <f>SUM(D247:D247)</f>
        <v>18</v>
      </c>
      <c r="E246" s="102">
        <f>SUM(E247:E247)</f>
        <v>0</v>
      </c>
      <c r="F246" s="102">
        <f>SUM(D246:E246)</f>
        <v>18</v>
      </c>
    </row>
    <row r="247" spans="1:6" ht="15">
      <c r="A247" s="24"/>
      <c r="B247" s="85"/>
      <c r="C247" s="19" t="s">
        <v>112</v>
      </c>
      <c r="D247" s="101">
        <v>18</v>
      </c>
      <c r="E247" s="101"/>
      <c r="F247" s="101">
        <f>SUM(D247:E247)</f>
        <v>18</v>
      </c>
    </row>
    <row r="248" spans="1:6" ht="15">
      <c r="A248" s="24"/>
      <c r="B248" s="85"/>
      <c r="C248" s="19"/>
      <c r="D248" s="101"/>
      <c r="E248" s="101"/>
      <c r="F248" s="101"/>
    </row>
    <row r="249" spans="1:6" ht="14.25">
      <c r="A249" s="24"/>
      <c r="B249" s="85"/>
      <c r="C249" s="65" t="s">
        <v>108</v>
      </c>
      <c r="D249" s="102">
        <f>SUM(D250:D250)</f>
        <v>18</v>
      </c>
      <c r="E249" s="102">
        <f>SUM(E250:E250)</f>
        <v>0</v>
      </c>
      <c r="F249" s="102">
        <f>SUM(D249:E249)</f>
        <v>18</v>
      </c>
    </row>
    <row r="250" spans="1:6" ht="15">
      <c r="A250" s="24"/>
      <c r="B250" s="85"/>
      <c r="C250" s="19" t="s">
        <v>113</v>
      </c>
      <c r="D250" s="101">
        <v>18</v>
      </c>
      <c r="E250" s="101"/>
      <c r="F250" s="101">
        <f>SUM(D250:E250)</f>
        <v>18</v>
      </c>
    </row>
    <row r="251" spans="1:6" ht="15">
      <c r="A251" s="24"/>
      <c r="B251" s="85"/>
      <c r="C251" s="19"/>
      <c r="D251" s="101"/>
      <c r="E251" s="101"/>
      <c r="F251" s="101"/>
    </row>
    <row r="252" spans="1:6" ht="30">
      <c r="A252" s="89" t="s">
        <v>233</v>
      </c>
      <c r="B252" s="88">
        <v>10200</v>
      </c>
      <c r="C252" s="17" t="s">
        <v>157</v>
      </c>
      <c r="D252" s="103"/>
      <c r="E252" s="103"/>
      <c r="F252" s="103"/>
    </row>
    <row r="253" spans="1:6" ht="14.25">
      <c r="A253" s="24"/>
      <c r="B253" s="85"/>
      <c r="C253" s="65" t="s">
        <v>107</v>
      </c>
      <c r="D253" s="102">
        <f>SUM(D254:D254)</f>
        <v>6</v>
      </c>
      <c r="E253" s="102">
        <f>SUM(E254:E254)</f>
        <v>0</v>
      </c>
      <c r="F253" s="102">
        <f>SUM(D253:E253)</f>
        <v>6</v>
      </c>
    </row>
    <row r="254" spans="1:6" ht="15">
      <c r="A254" s="24"/>
      <c r="B254" s="85"/>
      <c r="C254" s="19" t="s">
        <v>112</v>
      </c>
      <c r="D254" s="101">
        <v>6</v>
      </c>
      <c r="E254" s="101"/>
      <c r="F254" s="101">
        <f>SUM(D254:E254)</f>
        <v>6</v>
      </c>
    </row>
    <row r="255" spans="1:6" ht="15">
      <c r="A255" s="24"/>
      <c r="B255" s="85"/>
      <c r="C255" s="19"/>
      <c r="D255" s="101"/>
      <c r="E255" s="101"/>
      <c r="F255" s="101"/>
    </row>
    <row r="256" spans="1:6" ht="14.25">
      <c r="A256" s="24"/>
      <c r="B256" s="85"/>
      <c r="C256" s="65" t="s">
        <v>108</v>
      </c>
      <c r="D256" s="102">
        <f>SUM(D257:D257)</f>
        <v>6</v>
      </c>
      <c r="E256" s="102">
        <f>SUM(E257:E257)</f>
        <v>0</v>
      </c>
      <c r="F256" s="102">
        <f>SUM(D256:E256)</f>
        <v>6</v>
      </c>
    </row>
    <row r="257" spans="1:6" ht="15">
      <c r="A257" s="24"/>
      <c r="B257" s="85"/>
      <c r="C257" s="19" t="s">
        <v>113</v>
      </c>
      <c r="D257" s="101">
        <v>6</v>
      </c>
      <c r="E257" s="101"/>
      <c r="F257" s="101">
        <f>SUM(D257:E257)</f>
        <v>6</v>
      </c>
    </row>
    <row r="258" spans="1:6" ht="15">
      <c r="A258" s="24"/>
      <c r="B258" s="85"/>
      <c r="C258" s="19"/>
      <c r="D258" s="101"/>
      <c r="E258" s="101"/>
      <c r="F258" s="101"/>
    </row>
    <row r="259" spans="1:6" ht="30">
      <c r="A259" s="89" t="s">
        <v>234</v>
      </c>
      <c r="B259" s="88">
        <v>10700</v>
      </c>
      <c r="C259" s="17" t="s">
        <v>158</v>
      </c>
      <c r="D259" s="103"/>
      <c r="E259" s="103"/>
      <c r="F259" s="103"/>
    </row>
    <row r="260" spans="1:6" ht="14.25">
      <c r="A260" s="24"/>
      <c r="B260" s="85"/>
      <c r="C260" s="65" t="s">
        <v>107</v>
      </c>
      <c r="D260" s="102">
        <f>SUM(D261:D261)</f>
        <v>6</v>
      </c>
      <c r="E260" s="102">
        <f>SUM(E261:E261)</f>
        <v>0</v>
      </c>
      <c r="F260" s="102">
        <f>SUM(D260:E260)</f>
        <v>6</v>
      </c>
    </row>
    <row r="261" spans="1:6" ht="15">
      <c r="A261" s="24"/>
      <c r="B261" s="85"/>
      <c r="C261" s="19" t="s">
        <v>112</v>
      </c>
      <c r="D261" s="101">
        <v>6</v>
      </c>
      <c r="E261" s="101"/>
      <c r="F261" s="101">
        <f>SUM(D261:E261)</f>
        <v>6</v>
      </c>
    </row>
    <row r="262" spans="1:6" ht="15">
      <c r="A262" s="24"/>
      <c r="B262" s="85"/>
      <c r="C262" s="19"/>
      <c r="D262" s="101"/>
      <c r="E262" s="101"/>
      <c r="F262" s="101"/>
    </row>
    <row r="263" spans="1:6" ht="14.25">
      <c r="A263" s="24"/>
      <c r="B263" s="85"/>
      <c r="C263" s="65" t="s">
        <v>108</v>
      </c>
      <c r="D263" s="102">
        <f>SUM(D264:D264)</f>
        <v>6</v>
      </c>
      <c r="E263" s="102">
        <f>SUM(E264:E264)</f>
        <v>0</v>
      </c>
      <c r="F263" s="102">
        <f>SUM(D263:E263)</f>
        <v>6</v>
      </c>
    </row>
    <row r="264" spans="1:6" ht="15">
      <c r="A264" s="24"/>
      <c r="B264" s="85"/>
      <c r="C264" s="19" t="s">
        <v>113</v>
      </c>
      <c r="D264" s="101">
        <v>6</v>
      </c>
      <c r="E264" s="101"/>
      <c r="F264" s="101">
        <f>SUM(D264:E264)</f>
        <v>6</v>
      </c>
    </row>
    <row r="265" spans="1:6" ht="15">
      <c r="A265" s="135"/>
      <c r="B265" s="136"/>
      <c r="C265" s="137"/>
      <c r="D265" s="138"/>
      <c r="E265" s="138"/>
      <c r="F265" s="138"/>
    </row>
    <row r="266" ht="12.75">
      <c r="A266" s="91"/>
    </row>
    <row r="267" ht="12.75">
      <c r="A267" s="91"/>
    </row>
    <row r="268" spans="1:6" ht="12.75">
      <c r="A268" s="92"/>
      <c r="C268" s="93"/>
      <c r="D268" s="94"/>
      <c r="E268" s="94"/>
      <c r="F268" s="94"/>
    </row>
    <row r="269" spans="1:6" ht="12.75">
      <c r="A269" s="95"/>
      <c r="B269" s="96"/>
      <c r="C269" s="97"/>
      <c r="D269" s="98"/>
      <c r="E269" s="98"/>
      <c r="F269" s="98"/>
    </row>
    <row r="270" spans="3:6" ht="12.75">
      <c r="C270" s="93"/>
      <c r="D270" s="94"/>
      <c r="E270" s="94"/>
      <c r="F270" s="94"/>
    </row>
    <row r="273" spans="3:6" ht="12.75">
      <c r="C273" s="93"/>
      <c r="D273" s="94"/>
      <c r="E273" s="94"/>
      <c r="F273" s="94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4 Tartu Linnavolikogu
24. aprilli  2008. a
määruse nr 88 juurde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showZeros="0" tabSelected="1" workbookViewId="0" topLeftCell="A31">
      <selection activeCell="A55" sqref="A55"/>
    </sheetView>
  </sheetViews>
  <sheetFormatPr defaultColWidth="9.140625" defaultRowHeight="12.75"/>
  <cols>
    <col min="1" max="1" width="38.00390625" style="31" customWidth="1"/>
    <col min="2" max="2" width="9.421875" style="0" customWidth="1"/>
    <col min="3" max="3" width="11.57421875" style="0" customWidth="1"/>
    <col min="5" max="5" width="32.421875" style="31" customWidth="1"/>
  </cols>
  <sheetData>
    <row r="1" spans="1:4" ht="25.5" customHeight="1">
      <c r="A1" s="148" t="s">
        <v>199</v>
      </c>
      <c r="B1" s="148"/>
      <c r="C1" s="148"/>
      <c r="D1" s="148"/>
    </row>
    <row r="2" spans="2:4" ht="12.75">
      <c r="B2" s="32"/>
      <c r="C2" s="33"/>
      <c r="D2" s="34" t="s">
        <v>19</v>
      </c>
    </row>
    <row r="3" spans="1:4" ht="25.5" customHeight="1">
      <c r="A3" s="149" t="s">
        <v>35</v>
      </c>
      <c r="B3" s="151" t="s">
        <v>36</v>
      </c>
      <c r="C3" s="152"/>
      <c r="D3" s="153" t="s">
        <v>235</v>
      </c>
    </row>
    <row r="4" spans="1:4" ht="15">
      <c r="A4" s="150"/>
      <c r="B4" s="35" t="s">
        <v>37</v>
      </c>
      <c r="C4" s="36" t="s">
        <v>38</v>
      </c>
      <c r="D4" s="154"/>
    </row>
    <row r="5" spans="1:4" ht="14.25">
      <c r="A5" s="37" t="s">
        <v>200</v>
      </c>
      <c r="B5" s="38">
        <f>SUM(B6)</f>
        <v>46399.6</v>
      </c>
      <c r="C5" s="38">
        <f>SUM(C6)</f>
        <v>-7124.8</v>
      </c>
      <c r="D5" s="38">
        <f aca="true" t="shared" si="0" ref="D5:D12">SUM(B5:C5)</f>
        <v>39274.799999999996</v>
      </c>
    </row>
    <row r="6" spans="1:4" ht="14.25">
      <c r="A6" s="73" t="s">
        <v>85</v>
      </c>
      <c r="B6" s="118">
        <f>SUM(B7:B12)</f>
        <v>46399.6</v>
      </c>
      <c r="C6" s="118">
        <f>SUM(C7:C12)</f>
        <v>-7124.8</v>
      </c>
      <c r="D6" s="40">
        <f t="shared" si="0"/>
        <v>39274.799999999996</v>
      </c>
    </row>
    <row r="7" spans="1:4" ht="15">
      <c r="A7" s="39" t="s">
        <v>20</v>
      </c>
      <c r="B7" s="74">
        <f>SUM(B30)</f>
        <v>23814</v>
      </c>
      <c r="C7" s="74">
        <f>SUM(C30)</f>
        <v>1123.5</v>
      </c>
      <c r="D7" s="74">
        <f t="shared" si="0"/>
        <v>24937.5</v>
      </c>
    </row>
    <row r="8" spans="1:4" ht="15">
      <c r="A8" s="39" t="s">
        <v>24</v>
      </c>
      <c r="B8" s="74">
        <f>SUM(B49)</f>
        <v>113.3</v>
      </c>
      <c r="C8" s="74">
        <f>SUM(C49)</f>
        <v>0</v>
      </c>
      <c r="D8" s="74">
        <f t="shared" si="0"/>
        <v>113.3</v>
      </c>
    </row>
    <row r="9" spans="1:4" ht="15">
      <c r="A9" s="39" t="s">
        <v>80</v>
      </c>
      <c r="B9" s="74">
        <f>SUM(B52)</f>
        <v>3900</v>
      </c>
      <c r="C9" s="74">
        <f>SUM(C52)</f>
        <v>-8500</v>
      </c>
      <c r="D9" s="74">
        <f t="shared" si="0"/>
        <v>-4600</v>
      </c>
    </row>
    <row r="10" spans="1:4" ht="15">
      <c r="A10" s="72" t="s">
        <v>21</v>
      </c>
      <c r="B10" s="74">
        <f>B60</f>
        <v>1347</v>
      </c>
      <c r="C10" s="74">
        <f>C60</f>
        <v>547</v>
      </c>
      <c r="D10" s="74">
        <f t="shared" si="0"/>
        <v>1894</v>
      </c>
    </row>
    <row r="11" spans="1:4" ht="15">
      <c r="A11" s="39" t="s">
        <v>22</v>
      </c>
      <c r="B11" s="74">
        <f>B19+B64</f>
        <v>2745.3</v>
      </c>
      <c r="C11" s="74">
        <f>C19+C64</f>
        <v>-295.3</v>
      </c>
      <c r="D11" s="74">
        <f t="shared" si="0"/>
        <v>2450</v>
      </c>
    </row>
    <row r="12" spans="1:4" ht="15">
      <c r="A12" s="139" t="s">
        <v>23</v>
      </c>
      <c r="B12" s="74">
        <f>SUM(B67)</f>
        <v>14480</v>
      </c>
      <c r="C12" s="74">
        <f>SUM(C67)</f>
        <v>0</v>
      </c>
      <c r="D12" s="74">
        <f t="shared" si="0"/>
        <v>14480</v>
      </c>
    </row>
    <row r="13" spans="1:4" ht="12.75">
      <c r="A13" s="41"/>
      <c r="B13" s="42"/>
      <c r="C13" s="42"/>
      <c r="D13" s="42"/>
    </row>
    <row r="14" spans="1:4" ht="29.25" customHeight="1">
      <c r="A14" s="155" t="s">
        <v>39</v>
      </c>
      <c r="B14" s="155"/>
      <c r="C14" s="155"/>
      <c r="D14" s="155"/>
    </row>
    <row r="15" spans="1:4" ht="12.75">
      <c r="A15" s="43"/>
      <c r="B15" s="43"/>
      <c r="C15" s="43"/>
      <c r="D15" s="43"/>
    </row>
    <row r="16" spans="1:4" ht="25.5" customHeight="1">
      <c r="A16" s="149" t="s">
        <v>35</v>
      </c>
      <c r="B16" s="151" t="s">
        <v>36</v>
      </c>
      <c r="C16" s="152"/>
      <c r="D16" s="153" t="s">
        <v>235</v>
      </c>
    </row>
    <row r="17" spans="1:4" ht="15">
      <c r="A17" s="150"/>
      <c r="B17" s="35" t="s">
        <v>37</v>
      </c>
      <c r="C17" s="36" t="s">
        <v>38</v>
      </c>
      <c r="D17" s="154"/>
    </row>
    <row r="18" spans="1:4" ht="14.25">
      <c r="A18" s="44" t="s">
        <v>41</v>
      </c>
      <c r="B18" s="119">
        <f>SUM(B19)</f>
        <v>695.3</v>
      </c>
      <c r="C18" s="119">
        <f>SUM(C19)</f>
        <v>-295.3</v>
      </c>
      <c r="D18" s="119">
        <f aca="true" t="shared" si="1" ref="D18:D27">SUM(B18:C18)</f>
        <v>399.99999999999994</v>
      </c>
    </row>
    <row r="19" spans="1:4" ht="14.25">
      <c r="A19" s="45" t="s">
        <v>42</v>
      </c>
      <c r="B19" s="120">
        <f>SUM(B26,B20,B23)</f>
        <v>695.3</v>
      </c>
      <c r="C19" s="120">
        <f>SUM(C26,C20)</f>
        <v>-295.3</v>
      </c>
      <c r="D19" s="121">
        <f t="shared" si="1"/>
        <v>399.99999999999994</v>
      </c>
    </row>
    <row r="20" spans="1:4" ht="15">
      <c r="A20" s="117" t="s">
        <v>191</v>
      </c>
      <c r="B20" s="122">
        <f>SUM(B21,B22)+295.3</f>
        <v>290.9</v>
      </c>
      <c r="C20" s="122">
        <v>-295.3</v>
      </c>
      <c r="D20" s="123">
        <f t="shared" si="1"/>
        <v>-4.400000000000034</v>
      </c>
    </row>
    <row r="21" spans="1:4" ht="30">
      <c r="A21" s="133" t="s">
        <v>255</v>
      </c>
      <c r="B21" s="125">
        <v>-104.4</v>
      </c>
      <c r="C21" s="125"/>
      <c r="D21" s="143">
        <f t="shared" si="1"/>
        <v>-104.4</v>
      </c>
    </row>
    <row r="22" spans="1:4" ht="30">
      <c r="A22" s="133" t="s">
        <v>192</v>
      </c>
      <c r="B22" s="126">
        <v>100</v>
      </c>
      <c r="C22" s="126"/>
      <c r="D22" s="134">
        <f t="shared" si="1"/>
        <v>100</v>
      </c>
    </row>
    <row r="23" spans="1:4" ht="15">
      <c r="A23" s="142" t="s">
        <v>256</v>
      </c>
      <c r="B23" s="124">
        <f>(B24+B25)</f>
        <v>104.4</v>
      </c>
      <c r="C23" s="124"/>
      <c r="D23" s="144">
        <f t="shared" si="1"/>
        <v>104.4</v>
      </c>
    </row>
    <row r="24" spans="1:4" ht="30">
      <c r="A24" s="133" t="s">
        <v>257</v>
      </c>
      <c r="B24" s="126">
        <v>221</v>
      </c>
      <c r="C24" s="126"/>
      <c r="D24" s="134">
        <f t="shared" si="1"/>
        <v>221</v>
      </c>
    </row>
    <row r="25" spans="1:4" ht="30">
      <c r="A25" s="133" t="s">
        <v>262</v>
      </c>
      <c r="B25" s="126">
        <v>-116.6</v>
      </c>
      <c r="C25" s="126"/>
      <c r="D25" s="134">
        <f t="shared" si="1"/>
        <v>-116.6</v>
      </c>
    </row>
    <row r="26" spans="1:4" ht="15">
      <c r="A26" s="46" t="s">
        <v>54</v>
      </c>
      <c r="B26" s="120">
        <f>SUM(B27)</f>
        <v>300</v>
      </c>
      <c r="C26" s="120">
        <f>SUM(C27)</f>
        <v>0</v>
      </c>
      <c r="D26" s="124">
        <f t="shared" si="1"/>
        <v>300</v>
      </c>
    </row>
    <row r="27" spans="1:4" ht="15">
      <c r="A27" s="47" t="s">
        <v>75</v>
      </c>
      <c r="B27" s="125">
        <f>200+200-100</f>
        <v>300</v>
      </c>
      <c r="C27" s="126"/>
      <c r="D27" s="126">
        <f t="shared" si="1"/>
        <v>300</v>
      </c>
    </row>
    <row r="28" spans="1:4" ht="14.25">
      <c r="A28" s="48"/>
      <c r="B28" s="120"/>
      <c r="C28" s="120"/>
      <c r="D28" s="126"/>
    </row>
    <row r="29" spans="1:4" ht="14.25">
      <c r="A29" s="44" t="s">
        <v>44</v>
      </c>
      <c r="B29" s="49">
        <f>SUM(B30,B49,B52)</f>
        <v>27827.3</v>
      </c>
      <c r="C29" s="49">
        <f>SUM(C30,C49,C52)</f>
        <v>-7376.5</v>
      </c>
      <c r="D29" s="49">
        <f>SUM(B29:C29)</f>
        <v>20450.8</v>
      </c>
    </row>
    <row r="30" spans="1:4" ht="14.25">
      <c r="A30" s="50" t="s">
        <v>45</v>
      </c>
      <c r="B30" s="127">
        <f>SUM(B31)</f>
        <v>23814</v>
      </c>
      <c r="C30" s="127">
        <f>SUM(C31)</f>
        <v>1123.5</v>
      </c>
      <c r="D30" s="124">
        <f>SUM(B30:C30)</f>
        <v>24937.5</v>
      </c>
    </row>
    <row r="31" spans="1:4" ht="15">
      <c r="A31" s="51" t="s">
        <v>46</v>
      </c>
      <c r="B31" s="127">
        <f>SUM(B32:B33,B39,B41,B46,B45)</f>
        <v>23814</v>
      </c>
      <c r="C31" s="127">
        <f>SUM(C32:C33,C39,C46)</f>
        <v>1123.5</v>
      </c>
      <c r="D31" s="124">
        <f>SUM(B31:C31)</f>
        <v>24937.5</v>
      </c>
    </row>
    <row r="32" spans="1:4" ht="14.25">
      <c r="A32" s="50" t="s">
        <v>47</v>
      </c>
      <c r="B32" s="127">
        <v>1176.5</v>
      </c>
      <c r="C32" s="128">
        <v>1123.5</v>
      </c>
      <c r="D32" s="124">
        <f>SUM(B32:C32)</f>
        <v>2300</v>
      </c>
    </row>
    <row r="33" spans="1:4" ht="14.25">
      <c r="A33" s="50" t="s">
        <v>48</v>
      </c>
      <c r="B33" s="127">
        <f>SUM(B34:B38)</f>
        <v>15999.999999999998</v>
      </c>
      <c r="C33" s="128"/>
      <c r="D33" s="124">
        <f>SUM(B33:C33)</f>
        <v>15999.999999999998</v>
      </c>
    </row>
    <row r="34" spans="1:4" ht="15">
      <c r="A34" s="52" t="s">
        <v>69</v>
      </c>
      <c r="B34" s="129">
        <v>8600</v>
      </c>
      <c r="C34" s="129"/>
      <c r="D34" s="126">
        <f aca="true" t="shared" si="2" ref="D34:D41">SUM(B34:C34)</f>
        <v>8600</v>
      </c>
    </row>
    <row r="35" spans="1:4" ht="15">
      <c r="A35" s="52" t="s">
        <v>206</v>
      </c>
      <c r="B35" s="129">
        <v>4500</v>
      </c>
      <c r="C35" s="129"/>
      <c r="D35" s="126">
        <f t="shared" si="2"/>
        <v>4500</v>
      </c>
    </row>
    <row r="36" spans="1:4" ht="15">
      <c r="A36" s="52" t="s">
        <v>98</v>
      </c>
      <c r="B36" s="129">
        <f>2600+1151.6</f>
        <v>3751.6</v>
      </c>
      <c r="C36" s="129"/>
      <c r="D36" s="126">
        <f t="shared" si="2"/>
        <v>3751.6</v>
      </c>
    </row>
    <row r="37" spans="1:4" ht="15">
      <c r="A37" s="52" t="s">
        <v>254</v>
      </c>
      <c r="B37" s="129">
        <v>-1151.6</v>
      </c>
      <c r="C37" s="129"/>
      <c r="D37" s="126">
        <f t="shared" si="2"/>
        <v>-1151.6</v>
      </c>
    </row>
    <row r="38" spans="1:4" ht="30">
      <c r="A38" s="52" t="s">
        <v>237</v>
      </c>
      <c r="B38" s="129">
        <v>300</v>
      </c>
      <c r="C38" s="129"/>
      <c r="D38" s="126">
        <f t="shared" si="2"/>
        <v>300</v>
      </c>
    </row>
    <row r="39" spans="1:4" ht="14.25">
      <c r="A39" s="53" t="s">
        <v>96</v>
      </c>
      <c r="B39" s="127">
        <f>SUM(B40)</f>
        <v>3500</v>
      </c>
      <c r="C39" s="127">
        <f>SUM(C40)</f>
        <v>0</v>
      </c>
      <c r="D39" s="124">
        <f t="shared" si="2"/>
        <v>3500</v>
      </c>
    </row>
    <row r="40" spans="1:4" ht="15">
      <c r="A40" s="52" t="s">
        <v>205</v>
      </c>
      <c r="B40" s="129">
        <v>3500</v>
      </c>
      <c r="C40" s="129"/>
      <c r="D40" s="126">
        <f t="shared" si="2"/>
        <v>3500</v>
      </c>
    </row>
    <row r="41" spans="1:4" ht="14.25">
      <c r="A41" s="53" t="s">
        <v>97</v>
      </c>
      <c r="B41" s="127">
        <f>2500+1000</f>
        <v>3500</v>
      </c>
      <c r="C41" s="127"/>
      <c r="D41" s="124">
        <f t="shared" si="2"/>
        <v>3500</v>
      </c>
    </row>
    <row r="42" spans="1:4" ht="15">
      <c r="A42" s="52" t="s">
        <v>236</v>
      </c>
      <c r="B42" s="129"/>
      <c r="C42" s="129"/>
      <c r="D42" s="126"/>
    </row>
    <row r="43" spans="1:4" ht="15">
      <c r="A43" s="52" t="s">
        <v>250</v>
      </c>
      <c r="B43" s="129"/>
      <c r="C43" s="129"/>
      <c r="D43" s="126"/>
    </row>
    <row r="44" spans="1:4" ht="15">
      <c r="A44" s="52" t="s">
        <v>264</v>
      </c>
      <c r="B44" s="129"/>
      <c r="C44" s="129"/>
      <c r="D44" s="126"/>
    </row>
    <row r="45" spans="1:4" ht="14.25">
      <c r="A45" s="53" t="s">
        <v>253</v>
      </c>
      <c r="B45" s="127">
        <v>3000</v>
      </c>
      <c r="C45" s="127"/>
      <c r="D45" s="124">
        <f>SUM(B45:C45)</f>
        <v>3000</v>
      </c>
    </row>
    <row r="46" spans="1:4" ht="14.25">
      <c r="A46" s="53" t="s">
        <v>49</v>
      </c>
      <c r="B46" s="127">
        <f>137.5-3500</f>
        <v>-3362.5</v>
      </c>
      <c r="C46" s="127"/>
      <c r="D46" s="124">
        <f>SUM(B46:C46)</f>
        <v>-3362.5</v>
      </c>
    </row>
    <row r="47" spans="1:4" ht="15">
      <c r="A47" s="52" t="s">
        <v>70</v>
      </c>
      <c r="B47" s="129"/>
      <c r="C47" s="129"/>
      <c r="D47" s="126"/>
    </row>
    <row r="48" spans="1:4" ht="15">
      <c r="A48" s="52" t="s">
        <v>248</v>
      </c>
      <c r="B48" s="129"/>
      <c r="C48" s="129"/>
      <c r="D48" s="126"/>
    </row>
    <row r="49" spans="1:4" ht="14.25">
      <c r="A49" s="53" t="s">
        <v>50</v>
      </c>
      <c r="B49" s="127">
        <f>SUM(B50)</f>
        <v>113.3</v>
      </c>
      <c r="C49" s="127"/>
      <c r="D49" s="124">
        <f>SUM(B49:C49)</f>
        <v>113.3</v>
      </c>
    </row>
    <row r="50" spans="1:4" ht="15">
      <c r="A50" s="54" t="s">
        <v>51</v>
      </c>
      <c r="B50" s="127">
        <f>SUM(B51:B51)</f>
        <v>113.3</v>
      </c>
      <c r="C50" s="127"/>
      <c r="D50" s="124">
        <f>SUM(B50:C50)</f>
        <v>113.3</v>
      </c>
    </row>
    <row r="51" spans="1:4" ht="30">
      <c r="A51" s="52" t="s">
        <v>79</v>
      </c>
      <c r="B51" s="129">
        <v>113.3</v>
      </c>
      <c r="C51" s="129"/>
      <c r="D51" s="126">
        <f>SUM(B51:C51)</f>
        <v>113.3</v>
      </c>
    </row>
    <row r="52" spans="1:4" ht="28.5">
      <c r="A52" s="53" t="s">
        <v>93</v>
      </c>
      <c r="B52" s="127">
        <f>SUM(B53,B56)</f>
        <v>3900</v>
      </c>
      <c r="C52" s="127">
        <f>SUM(C53)</f>
        <v>-8500</v>
      </c>
      <c r="D52" s="124">
        <f aca="true" t="shared" si="3" ref="D52:D57">SUM(B52:C52)</f>
        <v>-4600</v>
      </c>
    </row>
    <row r="53" spans="1:4" ht="15">
      <c r="A53" s="52" t="s">
        <v>94</v>
      </c>
      <c r="B53" s="129">
        <f>SUM(B54:B55)</f>
        <v>3700</v>
      </c>
      <c r="C53" s="129">
        <f>SUM(C54)</f>
        <v>-8500</v>
      </c>
      <c r="D53" s="126">
        <f t="shared" si="3"/>
        <v>-4800</v>
      </c>
    </row>
    <row r="54" spans="1:4" ht="30">
      <c r="A54" s="52" t="s">
        <v>95</v>
      </c>
      <c r="B54" s="129">
        <v>2500</v>
      </c>
      <c r="C54" s="129">
        <v>-8500</v>
      </c>
      <c r="D54" s="126">
        <f t="shared" si="3"/>
        <v>-6000</v>
      </c>
    </row>
    <row r="55" spans="1:4" ht="30">
      <c r="A55" s="52" t="s">
        <v>240</v>
      </c>
      <c r="B55" s="129">
        <v>1200</v>
      </c>
      <c r="C55" s="129"/>
      <c r="D55" s="126">
        <f t="shared" si="3"/>
        <v>1200</v>
      </c>
    </row>
    <row r="56" spans="1:4" ht="15">
      <c r="A56" s="54" t="s">
        <v>238</v>
      </c>
      <c r="B56" s="130">
        <f>SUM(B57)</f>
        <v>200</v>
      </c>
      <c r="C56" s="130">
        <f>SUM(C57)</f>
        <v>0</v>
      </c>
      <c r="D56" s="132">
        <f t="shared" si="3"/>
        <v>200</v>
      </c>
    </row>
    <row r="57" spans="1:6" ht="30">
      <c r="A57" s="52" t="s">
        <v>239</v>
      </c>
      <c r="B57" s="129">
        <v>200</v>
      </c>
      <c r="C57" s="129"/>
      <c r="D57" s="126">
        <f t="shared" si="3"/>
        <v>200</v>
      </c>
      <c r="F57" t="s">
        <v>263</v>
      </c>
    </row>
    <row r="58" spans="1:4" ht="15">
      <c r="A58" s="52"/>
      <c r="B58" s="129"/>
      <c r="C58" s="129"/>
      <c r="D58" s="126"/>
    </row>
    <row r="59" spans="1:4" ht="14.25">
      <c r="A59" s="55" t="s">
        <v>52</v>
      </c>
      <c r="B59" s="59">
        <f>B60+B64+B67</f>
        <v>17877</v>
      </c>
      <c r="C59" s="59">
        <f>C60+C64+C67</f>
        <v>547</v>
      </c>
      <c r="D59" s="49">
        <f aca="true" t="shared" si="4" ref="D59:D73">SUM(B59:C59)</f>
        <v>18424</v>
      </c>
    </row>
    <row r="60" spans="1:4" ht="14.25">
      <c r="A60" s="56" t="s">
        <v>40</v>
      </c>
      <c r="B60" s="127">
        <f>SUM(B61)</f>
        <v>1347</v>
      </c>
      <c r="C60" s="127">
        <f>SUM(C61)</f>
        <v>547</v>
      </c>
      <c r="D60" s="124">
        <f t="shared" si="4"/>
        <v>1894</v>
      </c>
    </row>
    <row r="61" spans="1:4" ht="15">
      <c r="A61" s="56" t="s">
        <v>187</v>
      </c>
      <c r="B61" s="127">
        <f>SUM(B62:B63)</f>
        <v>1347</v>
      </c>
      <c r="C61" s="127">
        <f>SUM(C62:C63)</f>
        <v>547</v>
      </c>
      <c r="D61" s="124">
        <f t="shared" si="4"/>
        <v>1894</v>
      </c>
    </row>
    <row r="62" spans="1:4" ht="15">
      <c r="A62" s="57" t="s">
        <v>188</v>
      </c>
      <c r="B62" s="129">
        <v>547</v>
      </c>
      <c r="C62" s="129">
        <v>547</v>
      </c>
      <c r="D62" s="126">
        <f t="shared" si="4"/>
        <v>1094</v>
      </c>
    </row>
    <row r="63" spans="1:4" ht="30">
      <c r="A63" s="57" t="s">
        <v>251</v>
      </c>
      <c r="B63" s="129">
        <v>800</v>
      </c>
      <c r="C63" s="129"/>
      <c r="D63" s="126">
        <f t="shared" si="4"/>
        <v>800</v>
      </c>
    </row>
    <row r="64" spans="1:4" ht="14.25">
      <c r="A64" s="56" t="s">
        <v>42</v>
      </c>
      <c r="B64" s="127">
        <f>SUM(B65)</f>
        <v>2050</v>
      </c>
      <c r="C64" s="127">
        <f>SUM(C65)</f>
        <v>0</v>
      </c>
      <c r="D64" s="124">
        <f t="shared" si="4"/>
        <v>2050</v>
      </c>
    </row>
    <row r="65" spans="1:4" ht="15">
      <c r="A65" s="58" t="s">
        <v>43</v>
      </c>
      <c r="B65" s="127">
        <f>SUM(B66:B66)</f>
        <v>2050</v>
      </c>
      <c r="C65" s="127">
        <f>SUM(C66:C66)</f>
        <v>0</v>
      </c>
      <c r="D65" s="124">
        <f t="shared" si="4"/>
        <v>2050</v>
      </c>
    </row>
    <row r="66" spans="1:4" ht="15">
      <c r="A66" s="57" t="s">
        <v>71</v>
      </c>
      <c r="B66" s="129">
        <v>2050</v>
      </c>
      <c r="C66" s="104"/>
      <c r="D66" s="126">
        <f t="shared" si="4"/>
        <v>2050</v>
      </c>
    </row>
    <row r="67" spans="1:4" ht="14.25">
      <c r="A67" s="56" t="s">
        <v>72</v>
      </c>
      <c r="B67" s="127">
        <f>SUM(B68,B70,B72)</f>
        <v>14480</v>
      </c>
      <c r="C67" s="128"/>
      <c r="D67" s="124">
        <f t="shared" si="4"/>
        <v>14480</v>
      </c>
    </row>
    <row r="68" spans="1:4" ht="30">
      <c r="A68" s="58" t="s">
        <v>76</v>
      </c>
      <c r="B68" s="130">
        <f>SUM(B69)</f>
        <v>14000</v>
      </c>
      <c r="C68" s="131"/>
      <c r="D68" s="132">
        <f t="shared" si="4"/>
        <v>14000</v>
      </c>
    </row>
    <row r="69" spans="1:4" ht="15">
      <c r="A69" s="57" t="s">
        <v>252</v>
      </c>
      <c r="B69" s="129">
        <v>14000</v>
      </c>
      <c r="C69" s="104"/>
      <c r="D69" s="126">
        <f t="shared" si="4"/>
        <v>14000</v>
      </c>
    </row>
    <row r="70" spans="1:4" ht="30">
      <c r="A70" s="58" t="s">
        <v>77</v>
      </c>
      <c r="B70" s="130">
        <f>SUM(B71)</f>
        <v>200</v>
      </c>
      <c r="C70" s="131"/>
      <c r="D70" s="132">
        <f t="shared" si="4"/>
        <v>200</v>
      </c>
    </row>
    <row r="71" spans="1:4" ht="30">
      <c r="A71" s="57" t="s">
        <v>73</v>
      </c>
      <c r="B71" s="129">
        <v>200</v>
      </c>
      <c r="C71" s="104"/>
      <c r="D71" s="126">
        <f t="shared" si="4"/>
        <v>200</v>
      </c>
    </row>
    <row r="72" spans="1:4" ht="31.5" customHeight="1">
      <c r="A72" s="58" t="s">
        <v>78</v>
      </c>
      <c r="B72" s="130">
        <f>SUM(B73)</f>
        <v>280</v>
      </c>
      <c r="C72" s="130">
        <f>SUM(C73)</f>
        <v>0</v>
      </c>
      <c r="D72" s="132">
        <f t="shared" si="4"/>
        <v>280</v>
      </c>
    </row>
    <row r="73" spans="1:4" ht="15">
      <c r="A73" s="57" t="s">
        <v>74</v>
      </c>
      <c r="B73" s="129">
        <v>280</v>
      </c>
      <c r="C73" s="104"/>
      <c r="D73" s="126">
        <f t="shared" si="4"/>
        <v>280</v>
      </c>
    </row>
    <row r="74" spans="1:4" ht="15">
      <c r="A74" s="57"/>
      <c r="B74" s="129"/>
      <c r="C74" s="129"/>
      <c r="D74" s="126"/>
    </row>
    <row r="75" spans="1:4" ht="19.5" customHeight="1">
      <c r="A75" s="56" t="s">
        <v>53</v>
      </c>
      <c r="B75" s="128">
        <f>SUM(B59,B29,B18)</f>
        <v>46399.600000000006</v>
      </c>
      <c r="C75" s="128">
        <f>SUM(C59,C29,C18)</f>
        <v>-7124.8</v>
      </c>
      <c r="D75" s="124">
        <f>SUM(B75:C75)</f>
        <v>39274.8</v>
      </c>
    </row>
    <row r="76" spans="1:4" ht="13.5" customHeight="1">
      <c r="A76" s="60"/>
      <c r="B76" s="32"/>
      <c r="C76" s="32"/>
      <c r="D76" s="32"/>
    </row>
  </sheetData>
  <mergeCells count="8">
    <mergeCell ref="A14:D14"/>
    <mergeCell ref="A16:A17"/>
    <mergeCell ref="B16:C16"/>
    <mergeCell ref="D16:D17"/>
    <mergeCell ref="A1:D1"/>
    <mergeCell ref="A3:A4"/>
    <mergeCell ref="B3:C3"/>
    <mergeCell ref="D3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
24. aprilli 2008. a määruse
nr 88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2008-04-28T06:56:51Z</cp:lastPrinted>
  <dcterms:created xsi:type="dcterms:W3CDTF">1996-10-14T23:33:28Z</dcterms:created>
  <dcterms:modified xsi:type="dcterms:W3CDTF">2008-04-28T06:56:55Z</dcterms:modified>
  <cp:category/>
  <cp:version/>
  <cp:contentType/>
  <cp:contentStatus/>
</cp:coreProperties>
</file>