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35" yWindow="765" windowWidth="19470" windowHeight="9930"/>
  </bookViews>
  <sheets>
    <sheet name="Lisa 1" sheetId="5" r:id="rId1"/>
    <sheet name="Lisa 2" sheetId="4" r:id="rId2"/>
  </sheets>
  <definedNames>
    <definedName name="_xlnm.Print_Titles" localSheetId="0">'Lisa 1'!$A:$D,'Lisa 1'!$7:$8</definedName>
    <definedName name="_xlnm.Print_Titles" localSheetId="1">'Lisa 2'!$A:$C,'Lisa 2'!$3:$3</definedName>
  </definedNames>
  <calcPr calcId="125725"/>
</workbook>
</file>

<file path=xl/calcChain.xml><?xml version="1.0" encoding="utf-8"?>
<calcChain xmlns="http://schemas.openxmlformats.org/spreadsheetml/2006/main">
  <c r="R6" i="4"/>
  <c r="S6"/>
  <c r="T6"/>
  <c r="U6"/>
  <c r="Z10"/>
  <c r="AA10"/>
  <c r="AB10"/>
  <c r="Z6"/>
  <c r="U10"/>
  <c r="R10"/>
  <c r="C47"/>
  <c r="R42"/>
  <c r="R38"/>
  <c r="U42"/>
  <c r="X47"/>
  <c r="S52"/>
  <c r="J52"/>
  <c r="K52"/>
  <c r="H52"/>
  <c r="F52"/>
  <c r="E52"/>
  <c r="X62"/>
  <c r="D61"/>
  <c r="E61"/>
  <c r="F61"/>
  <c r="G61"/>
  <c r="H61"/>
  <c r="I61"/>
  <c r="J61"/>
  <c r="K61"/>
  <c r="L61"/>
  <c r="M61"/>
  <c r="N61"/>
  <c r="O61"/>
  <c r="P61"/>
  <c r="Q61"/>
  <c r="S61"/>
  <c r="T61"/>
  <c r="V61"/>
  <c r="W61"/>
  <c r="Y61"/>
  <c r="Z61"/>
  <c r="AA61"/>
  <c r="AB61"/>
  <c r="AC61"/>
  <c r="AD61"/>
  <c r="AF61"/>
  <c r="AG61"/>
  <c r="AH61"/>
  <c r="C62"/>
  <c r="AE65"/>
  <c r="AE61" s="1"/>
  <c r="X64"/>
  <c r="C64"/>
  <c r="C65"/>
  <c r="E34" i="5"/>
  <c r="R9" i="4" l="1"/>
  <c r="R5" s="1"/>
  <c r="U9"/>
  <c r="U5" s="1"/>
  <c r="C60"/>
  <c r="W37" i="5"/>
  <c r="W40"/>
  <c r="E44"/>
  <c r="E43"/>
  <c r="E42"/>
  <c r="E41"/>
  <c r="AJ40"/>
  <c r="AI40"/>
  <c r="AH40"/>
  <c r="AG40"/>
  <c r="AE40"/>
  <c r="AD40"/>
  <c r="AC40"/>
  <c r="AB40"/>
  <c r="AA40"/>
  <c r="Z40"/>
  <c r="Y40"/>
  <c r="X40"/>
  <c r="V40"/>
  <c r="U40"/>
  <c r="T40"/>
  <c r="S40"/>
  <c r="R40"/>
  <c r="Q40"/>
  <c r="P40"/>
  <c r="O40"/>
  <c r="N40"/>
  <c r="M40"/>
  <c r="L40"/>
  <c r="K40"/>
  <c r="J40"/>
  <c r="I40"/>
  <c r="H40"/>
  <c r="G40"/>
  <c r="F40"/>
  <c r="E40" l="1"/>
  <c r="E39"/>
  <c r="E38"/>
  <c r="AJ37"/>
  <c r="AI37"/>
  <c r="AH37"/>
  <c r="AG37"/>
  <c r="AE37"/>
  <c r="AD37"/>
  <c r="AC37"/>
  <c r="AB37"/>
  <c r="AA37"/>
  <c r="Z37"/>
  <c r="Y37"/>
  <c r="X37"/>
  <c r="V37"/>
  <c r="U37"/>
  <c r="T37"/>
  <c r="S37"/>
  <c r="R37"/>
  <c r="Q37"/>
  <c r="P37"/>
  <c r="O37"/>
  <c r="N37"/>
  <c r="M37"/>
  <c r="L37"/>
  <c r="K37"/>
  <c r="J37"/>
  <c r="I37"/>
  <c r="H37"/>
  <c r="G37"/>
  <c r="F37"/>
  <c r="AB59" i="4"/>
  <c r="Z59"/>
  <c r="Z56"/>
  <c r="AA56"/>
  <c r="Z53"/>
  <c r="AA53"/>
  <c r="AB53"/>
  <c r="AC53"/>
  <c r="Z42"/>
  <c r="Z9" s="1"/>
  <c r="AA42"/>
  <c r="AB42"/>
  <c r="AB9" s="1"/>
  <c r="X8"/>
  <c r="C8"/>
  <c r="X7"/>
  <c r="C7"/>
  <c r="AH6"/>
  <c r="AG6"/>
  <c r="AF6"/>
  <c r="AE6"/>
  <c r="AD6"/>
  <c r="AC6"/>
  <c r="AB6"/>
  <c r="AA6"/>
  <c r="Y6"/>
  <c r="W6"/>
  <c r="V6"/>
  <c r="Q6"/>
  <c r="P6"/>
  <c r="O6"/>
  <c r="N6"/>
  <c r="M6"/>
  <c r="L6"/>
  <c r="K6"/>
  <c r="J6"/>
  <c r="I6"/>
  <c r="H6"/>
  <c r="G6"/>
  <c r="F6"/>
  <c r="E6"/>
  <c r="D6"/>
  <c r="C57"/>
  <c r="C58"/>
  <c r="AB56"/>
  <c r="AC56"/>
  <c r="AD56"/>
  <c r="AE56"/>
  <c r="AF56"/>
  <c r="AG56"/>
  <c r="AH56"/>
  <c r="AB5" l="1"/>
  <c r="Z5"/>
  <c r="C6"/>
  <c r="E37" i="5"/>
  <c r="Q10" l="1"/>
  <c r="E35"/>
  <c r="E36"/>
  <c r="E33"/>
  <c r="J24"/>
  <c r="K24"/>
  <c r="J28"/>
  <c r="K28"/>
  <c r="L28"/>
  <c r="M28"/>
  <c r="O28"/>
  <c r="P28"/>
  <c r="Q28"/>
  <c r="R28"/>
  <c r="S28"/>
  <c r="T28"/>
  <c r="U28"/>
  <c r="V28"/>
  <c r="X28"/>
  <c r="Y28"/>
  <c r="Z28"/>
  <c r="AA28"/>
  <c r="AB28"/>
  <c r="AC28"/>
  <c r="AD28"/>
  <c r="AE28"/>
  <c r="AF28"/>
  <c r="AG28"/>
  <c r="AH28"/>
  <c r="AI28"/>
  <c r="AJ28"/>
  <c r="N28"/>
  <c r="H28" l="1"/>
  <c r="I28"/>
  <c r="E30"/>
  <c r="E31"/>
  <c r="F28" l="1"/>
  <c r="G28"/>
  <c r="AF16"/>
  <c r="AF9" s="1"/>
  <c r="AF20"/>
  <c r="G20"/>
  <c r="H20"/>
  <c r="I20"/>
  <c r="J20"/>
  <c r="K20"/>
  <c r="J11"/>
  <c r="J9" s="1"/>
  <c r="J16"/>
  <c r="G11"/>
  <c r="H11"/>
  <c r="I11"/>
  <c r="K11"/>
  <c r="L11"/>
  <c r="O16"/>
  <c r="P16"/>
  <c r="Q16"/>
  <c r="R16"/>
  <c r="S16"/>
  <c r="T16"/>
  <c r="U16"/>
  <c r="V16"/>
  <c r="X16"/>
  <c r="Y16"/>
  <c r="Z16"/>
  <c r="AA16"/>
  <c r="AB16"/>
  <c r="AC16"/>
  <c r="G16"/>
  <c r="H16"/>
  <c r="I16"/>
  <c r="K16"/>
  <c r="K9" l="1"/>
  <c r="E32"/>
  <c r="E29"/>
  <c r="AJ24"/>
  <c r="AI24"/>
  <c r="AH24"/>
  <c r="AG24"/>
  <c r="AE24"/>
  <c r="AD24"/>
  <c r="AC24"/>
  <c r="AB24"/>
  <c r="AA24"/>
  <c r="Z24"/>
  <c r="Y24"/>
  <c r="X24"/>
  <c r="V24"/>
  <c r="U24"/>
  <c r="T24"/>
  <c r="S24"/>
  <c r="R24"/>
  <c r="Q24"/>
  <c r="P24"/>
  <c r="O24"/>
  <c r="N24"/>
  <c r="M24"/>
  <c r="L24"/>
  <c r="I24"/>
  <c r="I9" s="1"/>
  <c r="H24"/>
  <c r="H9" s="1"/>
  <c r="G24"/>
  <c r="G9" s="1"/>
  <c r="F24"/>
  <c r="E27"/>
  <c r="E26"/>
  <c r="E25"/>
  <c r="AJ20"/>
  <c r="AI20"/>
  <c r="AH20"/>
  <c r="AG20"/>
  <c r="AE20"/>
  <c r="AD20"/>
  <c r="AC20"/>
  <c r="AB20"/>
  <c r="AA20"/>
  <c r="Z20"/>
  <c r="Y20"/>
  <c r="X20"/>
  <c r="V20"/>
  <c r="U20"/>
  <c r="T20"/>
  <c r="S20"/>
  <c r="R20"/>
  <c r="Q20"/>
  <c r="P20"/>
  <c r="O20"/>
  <c r="N20"/>
  <c r="M20"/>
  <c r="L20"/>
  <c r="F20"/>
  <c r="E23"/>
  <c r="E22"/>
  <c r="E21"/>
  <c r="AJ16"/>
  <c r="AI16"/>
  <c r="AH16"/>
  <c r="AG16"/>
  <c r="AE16"/>
  <c r="AD16"/>
  <c r="N16"/>
  <c r="M16"/>
  <c r="L16"/>
  <c r="L9" s="1"/>
  <c r="F16"/>
  <c r="E19"/>
  <c r="E18"/>
  <c r="E17"/>
  <c r="AJ11"/>
  <c r="AI11"/>
  <c r="AH11"/>
  <c r="AG11"/>
  <c r="AE11"/>
  <c r="AD11"/>
  <c r="AC11"/>
  <c r="AB11"/>
  <c r="AA11"/>
  <c r="Z11"/>
  <c r="Y11"/>
  <c r="X11"/>
  <c r="U11"/>
  <c r="T11"/>
  <c r="S11"/>
  <c r="R11"/>
  <c r="R9" s="1"/>
  <c r="Q11"/>
  <c r="P11"/>
  <c r="O11"/>
  <c r="N11"/>
  <c r="N9" s="1"/>
  <c r="M11"/>
  <c r="F11"/>
  <c r="V11"/>
  <c r="E15"/>
  <c r="E14"/>
  <c r="E13"/>
  <c r="E12"/>
  <c r="E10"/>
  <c r="V9" l="1"/>
  <c r="O9"/>
  <c r="S9"/>
  <c r="Y9"/>
  <c r="AC9"/>
  <c r="AH9"/>
  <c r="F9"/>
  <c r="P9"/>
  <c r="T9"/>
  <c r="X9"/>
  <c r="AB9"/>
  <c r="AG9"/>
  <c r="AA9"/>
  <c r="AE9"/>
  <c r="AJ9"/>
  <c r="M9"/>
  <c r="Q9"/>
  <c r="U9"/>
  <c r="Z9"/>
  <c r="AD9"/>
  <c r="AI9"/>
  <c r="E28"/>
  <c r="E16"/>
  <c r="E24"/>
  <c r="E20"/>
  <c r="E11"/>
  <c r="E9" l="1"/>
  <c r="X13" i="4" l="1"/>
  <c r="C13"/>
  <c r="Y27"/>
  <c r="X27" s="1"/>
  <c r="Y26"/>
  <c r="X26" s="1"/>
  <c r="Y29"/>
  <c r="Y31"/>
  <c r="X31" s="1"/>
  <c r="Y37"/>
  <c r="X37" s="1"/>
  <c r="X54"/>
  <c r="X68"/>
  <c r="C68"/>
  <c r="X67"/>
  <c r="C67"/>
  <c r="X66"/>
  <c r="C66"/>
  <c r="X65"/>
  <c r="X63"/>
  <c r="C63"/>
  <c r="X60"/>
  <c r="AG59"/>
  <c r="AF59"/>
  <c r="AE59"/>
  <c r="AD59"/>
  <c r="AC59"/>
  <c r="AA59"/>
  <c r="Y59"/>
  <c r="W59"/>
  <c r="V59"/>
  <c r="T59"/>
  <c r="S59"/>
  <c r="Q59"/>
  <c r="P59"/>
  <c r="O59"/>
  <c r="N59"/>
  <c r="M59"/>
  <c r="L59"/>
  <c r="K59"/>
  <c r="J59"/>
  <c r="I59"/>
  <c r="H59"/>
  <c r="G59"/>
  <c r="F59"/>
  <c r="E59"/>
  <c r="D59"/>
  <c r="X58"/>
  <c r="X57"/>
  <c r="Y56"/>
  <c r="W56"/>
  <c r="V56"/>
  <c r="T56"/>
  <c r="S56"/>
  <c r="Q56"/>
  <c r="P56"/>
  <c r="O56"/>
  <c r="N56"/>
  <c r="M56"/>
  <c r="L56"/>
  <c r="K56"/>
  <c r="J56"/>
  <c r="I56"/>
  <c r="H56"/>
  <c r="G56"/>
  <c r="F56"/>
  <c r="E56"/>
  <c r="D56"/>
  <c r="X55"/>
  <c r="C55"/>
  <c r="C54"/>
  <c r="AH53"/>
  <c r="AG53"/>
  <c r="AF53"/>
  <c r="AE53"/>
  <c r="AD53"/>
  <c r="Y53"/>
  <c r="W53"/>
  <c r="V53"/>
  <c r="T53"/>
  <c r="S53"/>
  <c r="Q53"/>
  <c r="P53"/>
  <c r="O53"/>
  <c r="N53"/>
  <c r="M53"/>
  <c r="L53"/>
  <c r="K53"/>
  <c r="J53"/>
  <c r="I53"/>
  <c r="H53"/>
  <c r="G53"/>
  <c r="F53"/>
  <c r="E53"/>
  <c r="D53"/>
  <c r="X52"/>
  <c r="C52"/>
  <c r="X51"/>
  <c r="C51"/>
  <c r="X50"/>
  <c r="C50"/>
  <c r="X49"/>
  <c r="C49"/>
  <c r="X48"/>
  <c r="C48"/>
  <c r="X46"/>
  <c r="C46"/>
  <c r="X45"/>
  <c r="C45"/>
  <c r="X44"/>
  <c r="C44"/>
  <c r="X43"/>
  <c r="C43"/>
  <c r="AH42"/>
  <c r="AG42"/>
  <c r="AF42"/>
  <c r="AE42"/>
  <c r="AD42"/>
  <c r="AC42"/>
  <c r="Y42"/>
  <c r="W42"/>
  <c r="V42"/>
  <c r="T42"/>
  <c r="S42"/>
  <c r="Q42"/>
  <c r="P42"/>
  <c r="O42"/>
  <c r="N42"/>
  <c r="M42"/>
  <c r="L42"/>
  <c r="K42"/>
  <c r="J42"/>
  <c r="I42"/>
  <c r="H42"/>
  <c r="G42"/>
  <c r="F42"/>
  <c r="E42"/>
  <c r="D42"/>
  <c r="X41"/>
  <c r="C41"/>
  <c r="X40"/>
  <c r="C40"/>
  <c r="X39"/>
  <c r="C39"/>
  <c r="AH38"/>
  <c r="AG38"/>
  <c r="AF38"/>
  <c r="AE38"/>
  <c r="AD38"/>
  <c r="AC38"/>
  <c r="AA38"/>
  <c r="AA9" s="1"/>
  <c r="Y38"/>
  <c r="W38"/>
  <c r="V38"/>
  <c r="T38"/>
  <c r="S38"/>
  <c r="Q38"/>
  <c r="P38"/>
  <c r="O38"/>
  <c r="N38"/>
  <c r="M38"/>
  <c r="L38"/>
  <c r="K38"/>
  <c r="J38"/>
  <c r="I38"/>
  <c r="H38"/>
  <c r="G38"/>
  <c r="F38"/>
  <c r="E38"/>
  <c r="D38"/>
  <c r="C37"/>
  <c r="X36"/>
  <c r="C36"/>
  <c r="X35"/>
  <c r="C35"/>
  <c r="X34"/>
  <c r="C34"/>
  <c r="X33"/>
  <c r="C33"/>
  <c r="X32"/>
  <c r="C32"/>
  <c r="C31"/>
  <c r="X30"/>
  <c r="C30"/>
  <c r="C29"/>
  <c r="X28"/>
  <c r="C28"/>
  <c r="C27"/>
  <c r="C26"/>
  <c r="X25"/>
  <c r="C25"/>
  <c r="X24"/>
  <c r="C24"/>
  <c r="X23"/>
  <c r="C23"/>
  <c r="X22"/>
  <c r="C22"/>
  <c r="X21"/>
  <c r="C21"/>
  <c r="X20"/>
  <c r="C20"/>
  <c r="X19"/>
  <c r="C19"/>
  <c r="X18"/>
  <c r="C18"/>
  <c r="X17"/>
  <c r="C17"/>
  <c r="X16"/>
  <c r="C16"/>
  <c r="X15"/>
  <c r="C15"/>
  <c r="X14"/>
  <c r="C14"/>
  <c r="X12"/>
  <c r="C12"/>
  <c r="X11"/>
  <c r="C11"/>
  <c r="AH10"/>
  <c r="AG10"/>
  <c r="AF10"/>
  <c r="AE10"/>
  <c r="AD10"/>
  <c r="AC10"/>
  <c r="W10"/>
  <c r="V10"/>
  <c r="T10"/>
  <c r="S10"/>
  <c r="Q10"/>
  <c r="P10"/>
  <c r="O10"/>
  <c r="N10"/>
  <c r="M10"/>
  <c r="L10"/>
  <c r="K10"/>
  <c r="J10"/>
  <c r="I10"/>
  <c r="H10"/>
  <c r="G10"/>
  <c r="F10"/>
  <c r="E10"/>
  <c r="D10"/>
  <c r="X6"/>
  <c r="F9" l="1"/>
  <c r="F5" s="1"/>
  <c r="N9"/>
  <c r="N5" s="1"/>
  <c r="Q9"/>
  <c r="Q5" s="1"/>
  <c r="W9"/>
  <c r="W5" s="1"/>
  <c r="AH9"/>
  <c r="AH5" s="1"/>
  <c r="J9"/>
  <c r="J5" s="1"/>
  <c r="AD9"/>
  <c r="AD5" s="1"/>
  <c r="C61"/>
  <c r="Y10"/>
  <c r="Y9" s="1"/>
  <c r="Y5" s="1"/>
  <c r="AG9"/>
  <c r="AG5" s="1"/>
  <c r="AF9"/>
  <c r="AF5" s="1"/>
  <c r="X42"/>
  <c r="M9"/>
  <c r="M5" s="1"/>
  <c r="V9"/>
  <c r="V5" s="1"/>
  <c r="AA5"/>
  <c r="X38"/>
  <c r="X61"/>
  <c r="AC9"/>
  <c r="AC5" s="1"/>
  <c r="D9"/>
  <c r="D5" s="1"/>
  <c r="H9"/>
  <c r="H5" s="1"/>
  <c r="L9"/>
  <c r="L5" s="1"/>
  <c r="P9"/>
  <c r="P5" s="1"/>
  <c r="X29"/>
  <c r="C59"/>
  <c r="G9"/>
  <c r="G5" s="1"/>
  <c r="K9"/>
  <c r="K5" s="1"/>
  <c r="O9"/>
  <c r="O5" s="1"/>
  <c r="S9"/>
  <c r="S5" s="1"/>
  <c r="E9"/>
  <c r="C42"/>
  <c r="C56"/>
  <c r="X56"/>
  <c r="I9"/>
  <c r="I5" s="1"/>
  <c r="X59"/>
  <c r="X53"/>
  <c r="C53"/>
  <c r="E5"/>
  <c r="AE9"/>
  <c r="AE5" s="1"/>
  <c r="T9"/>
  <c r="T5" s="1"/>
  <c r="C38"/>
  <c r="C10"/>
  <c r="X10" l="1"/>
  <c r="X9" s="1"/>
  <c r="C9"/>
  <c r="C5"/>
  <c r="X5"/>
</calcChain>
</file>

<file path=xl/sharedStrings.xml><?xml version="1.0" encoding="utf-8"?>
<sst xmlns="http://schemas.openxmlformats.org/spreadsheetml/2006/main" count="246" uniqueCount="187">
  <si>
    <t>(eurodes)</t>
  </si>
  <si>
    <t>Tegevusala nimetus
ja eelarve liik</t>
  </si>
  <si>
    <t>Tegevusala</t>
  </si>
  <si>
    <t>eelarve liik*</t>
  </si>
  <si>
    <t>KOKKU</t>
  </si>
  <si>
    <t>töötajate töötasu</t>
  </si>
  <si>
    <t>administreerimiskulud</t>
  </si>
  <si>
    <t>uurimis- ja arenduskulud</t>
  </si>
  <si>
    <t>lähetuskulud</t>
  </si>
  <si>
    <t>koolituskulud</t>
  </si>
  <si>
    <t>infotehnoloogia</t>
  </si>
  <si>
    <t>inventari maj. kulu</t>
  </si>
  <si>
    <t>õppevahendid</t>
  </si>
  <si>
    <t>eri- ja vormiriietus</t>
  </si>
  <si>
    <t>e/a klassifikaator</t>
  </si>
  <si>
    <t>4500.8</t>
  </si>
  <si>
    <t>/allkirjastatud digitaalselt/</t>
  </si>
  <si>
    <t>Jüri Mölder</t>
  </si>
  <si>
    <t>Mart Reiniku Kool</t>
  </si>
  <si>
    <t>Veeriku Kool</t>
  </si>
  <si>
    <t>Haridusosakond</t>
  </si>
  <si>
    <t>Annelinna Gümnaasium</t>
  </si>
  <si>
    <t>Descartes´i Lütseum</t>
  </si>
  <si>
    <t>Kivilinna Gümnaasium</t>
  </si>
  <si>
    <t>Miina Härma Gümnaasium</t>
  </si>
  <si>
    <t>Tamme Gümnaasium</t>
  </si>
  <si>
    <t>Linnasekretär</t>
  </si>
  <si>
    <t>sõidukite ülalpidamiskulud</t>
  </si>
  <si>
    <t>muu erivarustus</t>
  </si>
  <si>
    <t>eurodes</t>
  </si>
  <si>
    <t>tegevusala</t>
  </si>
  <si>
    <t>KULUD 
KOKKU</t>
  </si>
  <si>
    <t>põhivara soetus</t>
  </si>
  <si>
    <t>ametnike töötasu</t>
  </si>
  <si>
    <t>lepinguline töötasu</t>
  </si>
  <si>
    <t>erisoodudtused</t>
  </si>
  <si>
    <t>maksud personalikuludelt</t>
  </si>
  <si>
    <t>hoonete, ruumide maj.kulud</t>
  </si>
  <si>
    <t>rajatiste korrashoid</t>
  </si>
  <si>
    <t>toitlustamine</t>
  </si>
  <si>
    <t>vaba aja sisust. kulud</t>
  </si>
  <si>
    <t>sotsiaalteenused</t>
  </si>
  <si>
    <t>muud maj.kulud</t>
  </si>
  <si>
    <t>TULUD
KOKKU</t>
  </si>
  <si>
    <t>toetus riigiasutustelt</t>
  </si>
  <si>
    <t>toetus avalik-õiguslikelt</t>
  </si>
  <si>
    <t>toetus
valitsussektori SA-lt</t>
  </si>
  <si>
    <t>toetus muudelt residentidelt</t>
  </si>
  <si>
    <t>renditulud</t>
  </si>
  <si>
    <t>muud tulud</t>
  </si>
  <si>
    <t>452.8</t>
  </si>
  <si>
    <t>5514</t>
  </si>
  <si>
    <t>3500.00</t>
  </si>
  <si>
    <t>3500.02</t>
  </si>
  <si>
    <t>3500.03</t>
  </si>
  <si>
    <t>3500.8</t>
  </si>
  <si>
    <t xml:space="preserve">kokku </t>
  </si>
  <si>
    <t>Linnakantselei</t>
  </si>
  <si>
    <t>01112</t>
  </si>
  <si>
    <t>muu avalik kord</t>
  </si>
  <si>
    <t>03600</t>
  </si>
  <si>
    <t>Lasteaiad</t>
  </si>
  <si>
    <t>09110</t>
  </si>
  <si>
    <t>Kesklinna Lastekeskus</t>
  </si>
  <si>
    <t>Lastesõim Mesipuu</t>
  </si>
  <si>
    <t>Lasteaed Helika</t>
  </si>
  <si>
    <t>Lasteaed Hellik</t>
  </si>
  <si>
    <t>Lasteaed Kannike</t>
  </si>
  <si>
    <t xml:space="preserve"> Lasteaed Karoliine</t>
  </si>
  <si>
    <t xml:space="preserve"> Lasteaed Kelluke</t>
  </si>
  <si>
    <t xml:space="preserve"> Lasteaed Kivike</t>
  </si>
  <si>
    <t>Lasteaed Klaabu</t>
  </si>
  <si>
    <t xml:space="preserve"> Lasteaed Krõll</t>
  </si>
  <si>
    <t>Lasteaed Lotte</t>
  </si>
  <si>
    <t xml:space="preserve"> Lasteaed Meelespea</t>
  </si>
  <si>
    <t xml:space="preserve"> Lasteaed Midrimaa</t>
  </si>
  <si>
    <t xml:space="preserve"> Lasteaed Mõmmik</t>
  </si>
  <si>
    <t xml:space="preserve"> Lasteaed Piilupesa</t>
  </si>
  <si>
    <t>Lasteaed Ploomike</t>
  </si>
  <si>
    <t xml:space="preserve"> Lasteaed Poku</t>
  </si>
  <si>
    <t xml:space="preserve"> Lasteaed Päkapikk</t>
  </si>
  <si>
    <t xml:space="preserve"> Lasteaed Pääsupesa</t>
  </si>
  <si>
    <t>Lasteaed Ristikhein</t>
  </si>
  <si>
    <t xml:space="preserve"> Lasteaed Rukkilill</t>
  </si>
  <si>
    <t xml:space="preserve"> Lasteaed Sass</t>
  </si>
  <si>
    <t xml:space="preserve"> Lasteaed Sirel</t>
  </si>
  <si>
    <t xml:space="preserve"> Lasteaed Tõruke</t>
  </si>
  <si>
    <t xml:space="preserve"> Maarjamõisa Lasteaed</t>
  </si>
  <si>
    <t xml:space="preserve"> Tähtvere Lasteaed</t>
  </si>
  <si>
    <t>põhikoolid</t>
  </si>
  <si>
    <t>09212</t>
  </si>
  <si>
    <t>gümnaasiumid</t>
  </si>
  <si>
    <t>09220</t>
  </si>
  <si>
    <t>HarMin</t>
  </si>
  <si>
    <t>Forseliuse Gümnaasium</t>
  </si>
  <si>
    <t>H.Treffneri Gümnaasium</t>
  </si>
  <si>
    <t>M. Härma Gümnaasium</t>
  </si>
  <si>
    <t>Raatuse Gümnaasium</t>
  </si>
  <si>
    <t>Kutsehariduskeskus</t>
  </si>
  <si>
    <t>09222</t>
  </si>
  <si>
    <t>Linnamajanduse osakond</t>
  </si>
  <si>
    <t>tänavavalgustus</t>
  </si>
  <si>
    <t>06400</t>
  </si>
  <si>
    <t>Linnavarade osakond</t>
  </si>
  <si>
    <t>muu majandus</t>
  </si>
  <si>
    <t>04900</t>
  </si>
  <si>
    <t>09800</t>
  </si>
  <si>
    <t>Lasteaed Annike</t>
  </si>
  <si>
    <t>Tartu linna 2013. a eelarve muutmised  täiendavalt saadud sihtotstarbeliste toetuste arvel struktuuriüksuste, asutuste ja kuluklassifikaatori lõikes</t>
  </si>
  <si>
    <t>eraldised tegevuskuludeks 
SAdele</t>
  </si>
  <si>
    <t>eraldised tegevuskuludeks 
muudele residentidele</t>
  </si>
  <si>
    <t>preemiad, stipendiumid</t>
  </si>
  <si>
    <t>ametnikre töötasu</t>
  </si>
  <si>
    <t>erisoodustused</t>
  </si>
  <si>
    <t>sõidukite ülalpidamine</t>
  </si>
  <si>
    <t>masinate ülalpidamiskulud</t>
  </si>
  <si>
    <t>meditsiini- ja hügieenitarbed</t>
  </si>
  <si>
    <t>maksu- ja riigilõivu kulud</t>
  </si>
  <si>
    <t>hüvitised</t>
  </si>
  <si>
    <t>4500.03</t>
  </si>
  <si>
    <t>Kõik kokku</t>
  </si>
  <si>
    <t>osakonna ülalpidamine</t>
  </si>
  <si>
    <t>04740</t>
  </si>
  <si>
    <t>põetusvahendid</t>
  </si>
  <si>
    <t>07120</t>
  </si>
  <si>
    <t>üldmeditsiiniteenused</t>
  </si>
  <si>
    <t>07210</t>
  </si>
  <si>
    <t>Kokku tervishoiuosakond</t>
  </si>
  <si>
    <t>linnakantselei ülalpidamine</t>
  </si>
  <si>
    <t>Kokku linnakantselei</t>
  </si>
  <si>
    <t>liikmemaksud</t>
  </si>
  <si>
    <t>ühistegevuskulud</t>
  </si>
  <si>
    <t>01600</t>
  </si>
  <si>
    <t>452.03</t>
  </si>
  <si>
    <t>masinate ja seadmete soetamine</t>
  </si>
  <si>
    <t>Kokku arhitektuuri ja ehituse osakond</t>
  </si>
  <si>
    <t>üldmajanduslikud arendusprojektid</t>
  </si>
  <si>
    <t>muinsuskaitse</t>
  </si>
  <si>
    <t>08207</t>
  </si>
  <si>
    <t>KultMin</t>
  </si>
  <si>
    <t>taseme alusel mittemääratletav haridus</t>
  </si>
  <si>
    <t>09500</t>
  </si>
  <si>
    <t>Kokku avalike suhete osakond</t>
  </si>
  <si>
    <t>Kokku haridusosakond</t>
  </si>
  <si>
    <t>Haridusde Tugiteenuste Keskus</t>
  </si>
  <si>
    <t>09609</t>
  </si>
  <si>
    <t>haridusosakond</t>
  </si>
  <si>
    <t>3500.93</t>
  </si>
  <si>
    <t>toetus rv-lt organisatsioonidelt</t>
  </si>
  <si>
    <t>3500.99</t>
  </si>
  <si>
    <t>toetus muudelt mitteresidentidelt</t>
  </si>
  <si>
    <t>muu vabaaeg ja kultuur</t>
  </si>
  <si>
    <t>Ettevõtluse osakond</t>
  </si>
  <si>
    <t>toetused Euroopa Liidult</t>
  </si>
  <si>
    <t>osakonna ülalpidamiskulud</t>
  </si>
  <si>
    <t>Kokku ettevõtluse osakond</t>
  </si>
  <si>
    <t>Kokku linnamajanduse osakond</t>
  </si>
  <si>
    <t>liikluskorraldus</t>
  </si>
  <si>
    <t>04510</t>
  </si>
  <si>
    <t>rajatiste majkulud</t>
  </si>
  <si>
    <t>linnapuhastus</t>
  </si>
  <si>
    <t>05100</t>
  </si>
  <si>
    <t>haljastus</t>
  </si>
  <si>
    <t>05400</t>
  </si>
  <si>
    <t xml:space="preserve">Ümberpaigutused Tartu linna 2013. a eelarves struktuuriüksuste, tegevusalade ja kululiikide lõikes </t>
  </si>
  <si>
    <t>Kultuuriosakond</t>
  </si>
  <si>
    <t>08105</t>
  </si>
  <si>
    <t>08106</t>
  </si>
  <si>
    <t>Tiigi Seltsimaj</t>
  </si>
  <si>
    <t>08202</t>
  </si>
  <si>
    <t>3500.92</t>
  </si>
  <si>
    <t>I Muusikakool</t>
  </si>
  <si>
    <t>Lille Maja</t>
  </si>
  <si>
    <t>Anne Noortekeskus</t>
  </si>
  <si>
    <t>Linnamuuseum</t>
  </si>
  <si>
    <t>08203</t>
  </si>
  <si>
    <t>Mänguasjamuuseum</t>
  </si>
  <si>
    <t>3500.01</t>
  </si>
  <si>
    <t>toetus teistelt omavalitsustelt</t>
  </si>
  <si>
    <t>Maarja Kool</t>
  </si>
  <si>
    <t>J. Poska Gümnaasium</t>
  </si>
  <si>
    <t xml:space="preserve"> Kivilinna Gümnaasium</t>
  </si>
  <si>
    <t>meditsiinikulud</t>
  </si>
  <si>
    <t>projekt</t>
  </si>
  <si>
    <t>* 21 - põhitegevuskulud finantseerimiseelarvest,  23 - põhitegevuskulud majandamiseelarves omatulude arvel</t>
  </si>
  <si>
    <t>Asutus ja struktuuriüksus</t>
  </si>
  <si>
    <t>08600</t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</si>
</sst>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#,##0.0"/>
    <numFmt numFmtId="165" formatCode="_-* #,##0.00\ _€_-;\-* #,##0.00\ _€_-;_-* &quot;-&quot;??\ _€_-;_-@_-"/>
    <numFmt numFmtId="166" formatCode="_-* #,##0\ _k_r_-;\-* #,##0\ _k_r_-;_-* \-??\ _k_r_-;_-@_-"/>
    <numFmt numFmtId="167" formatCode="_(* #,##0.00_);_(* \(#,##0.00\);_(* &quot;-&quot;??_);_(@_)"/>
  </numFmts>
  <fonts count="2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9"/>
      <color indexed="12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4" fillId="0" borderId="1" xfId="0" applyFont="1" applyFill="1" applyBorder="1" applyAlignment="1">
      <alignment horizontal="right" wrapText="1"/>
    </xf>
    <xf numFmtId="0" fontId="5" fillId="0" borderId="1" xfId="0" quotePrefix="1" applyFont="1" applyFill="1" applyBorder="1" applyAlignment="1">
      <alignment horizontal="right"/>
    </xf>
    <xf numFmtId="3" fontId="4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7" fillId="0" borderId="1" xfId="0" quotePrefix="1" applyFont="1" applyFill="1" applyBorder="1" applyAlignment="1">
      <alignment horizontal="right"/>
    </xf>
    <xf numFmtId="3" fontId="6" fillId="0" borderId="1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5" fillId="0" borderId="0" xfId="0" quotePrefix="1" applyFont="1" applyFill="1" applyBorder="1" applyAlignment="1">
      <alignment horizontal="right"/>
    </xf>
    <xf numFmtId="3" fontId="6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0" fontId="4" fillId="0" borderId="0" xfId="0" quotePrefix="1" applyFont="1" applyFill="1" applyBorder="1" applyAlignment="1">
      <alignment wrapText="1"/>
    </xf>
    <xf numFmtId="0" fontId="4" fillId="0" borderId="0" xfId="0" applyFont="1"/>
    <xf numFmtId="164" fontId="12" fillId="0" borderId="0" xfId="0" applyNumberFormat="1" applyFont="1"/>
    <xf numFmtId="164" fontId="13" fillId="0" borderId="0" xfId="0" applyNumberFormat="1" applyFont="1"/>
    <xf numFmtId="0" fontId="0" fillId="0" borderId="0" xfId="0"/>
    <xf numFmtId="0" fontId="15" fillId="0" borderId="0" xfId="2" applyFont="1" applyFill="1" applyBorder="1"/>
    <xf numFmtId="0" fontId="15" fillId="0" borderId="0" xfId="2" applyFont="1" applyFill="1" applyBorder="1" applyAlignment="1">
      <alignment horizontal="left"/>
    </xf>
    <xf numFmtId="0" fontId="16" fillId="0" borderId="0" xfId="2" applyFont="1"/>
    <xf numFmtId="0" fontId="17" fillId="0" borderId="0" xfId="0" applyFont="1"/>
    <xf numFmtId="0" fontId="16" fillId="0" borderId="0" xfId="2" applyFont="1" applyAlignment="1">
      <alignment horizontal="left"/>
    </xf>
    <xf numFmtId="164" fontId="16" fillId="0" borderId="0" xfId="2" applyNumberFormat="1" applyFont="1" applyBorder="1" applyAlignment="1">
      <alignment horizontal="left"/>
    </xf>
    <xf numFmtId="164" fontId="15" fillId="0" borderId="1" xfId="2" applyNumberFormat="1" applyFont="1" applyBorder="1" applyAlignment="1">
      <alignment horizontal="center" wrapText="1"/>
    </xf>
    <xf numFmtId="164" fontId="16" fillId="0" borderId="1" xfId="2" applyNumberFormat="1" applyFont="1" applyBorder="1" applyAlignment="1">
      <alignment horizontal="left" textRotation="90" wrapText="1"/>
    </xf>
    <xf numFmtId="164" fontId="15" fillId="0" borderId="1" xfId="5" applyNumberFormat="1" applyFont="1" applyBorder="1" applyAlignment="1" applyProtection="1">
      <alignment horizontal="center" textRotation="90" wrapText="1"/>
    </xf>
    <xf numFmtId="0" fontId="16" fillId="0" borderId="1" xfId="2" applyFont="1" applyBorder="1" applyAlignment="1">
      <alignment horizontal="center" vertical="center" textRotation="90" wrapText="1"/>
    </xf>
    <xf numFmtId="164" fontId="16" fillId="0" borderId="1" xfId="2" applyNumberFormat="1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textRotation="90" wrapText="1"/>
    </xf>
    <xf numFmtId="0" fontId="17" fillId="0" borderId="1" xfId="0" applyFont="1" applyBorder="1" applyAlignment="1">
      <alignment textRotation="90" wrapText="1"/>
    </xf>
    <xf numFmtId="3" fontId="15" fillId="0" borderId="1" xfId="2" applyNumberFormat="1" applyFont="1" applyBorder="1" applyAlignment="1">
      <alignment horizontal="center" wrapText="1"/>
    </xf>
    <xf numFmtId="3" fontId="19" fillId="0" borderId="1" xfId="2" applyNumberFormat="1" applyFont="1" applyBorder="1" applyAlignment="1">
      <alignment horizontal="left" wrapText="1"/>
    </xf>
    <xf numFmtId="3" fontId="20" fillId="0" borderId="1" xfId="5" applyNumberFormat="1" applyFont="1" applyBorder="1" applyAlignment="1" applyProtection="1">
      <alignment horizontal="center"/>
    </xf>
    <xf numFmtId="1" fontId="16" fillId="0" borderId="1" xfId="5" applyNumberFormat="1" applyFont="1" applyBorder="1" applyAlignment="1" applyProtection="1">
      <alignment horizontal="center"/>
    </xf>
    <xf numFmtId="0" fontId="17" fillId="0" borderId="1" xfId="0" applyFont="1" applyBorder="1"/>
    <xf numFmtId="3" fontId="15" fillId="0" borderId="1" xfId="5" applyNumberFormat="1" applyFont="1" applyBorder="1" applyAlignment="1" applyProtection="1">
      <alignment horizontal="right"/>
    </xf>
    <xf numFmtId="3" fontId="15" fillId="0" borderId="1" xfId="2" applyNumberFormat="1" applyFont="1" applyBorder="1" applyAlignment="1">
      <alignment horizontal="left" wrapText="1"/>
    </xf>
    <xf numFmtId="3" fontId="15" fillId="0" borderId="1" xfId="5" applyNumberFormat="1" applyFont="1" applyFill="1" applyBorder="1"/>
    <xf numFmtId="3" fontId="15" fillId="0" borderId="1" xfId="2" applyNumberFormat="1" applyFont="1" applyBorder="1" applyAlignment="1">
      <alignment horizontal="right" wrapText="1"/>
    </xf>
    <xf numFmtId="3" fontId="19" fillId="0" borderId="1" xfId="2" quotePrefix="1" applyNumberFormat="1" applyFont="1" applyBorder="1" applyAlignment="1">
      <alignment horizontal="left" wrapText="1"/>
    </xf>
    <xf numFmtId="0" fontId="15" fillId="0" borderId="1" xfId="2" applyFont="1" applyFill="1" applyBorder="1" applyAlignment="1">
      <alignment horizontal="right" wrapText="1"/>
    </xf>
    <xf numFmtId="166" fontId="17" fillId="0" borderId="1" xfId="4" applyNumberFormat="1" applyFont="1" applyFill="1" applyBorder="1" applyAlignment="1" applyProtection="1">
      <alignment horizontal="right"/>
    </xf>
    <xf numFmtId="3" fontId="16" fillId="0" borderId="1" xfId="5" applyNumberFormat="1" applyFont="1" applyBorder="1" applyAlignment="1" applyProtection="1">
      <alignment horizontal="right"/>
    </xf>
    <xf numFmtId="3" fontId="16" fillId="0" borderId="1" xfId="2" applyNumberFormat="1" applyFont="1" applyBorder="1" applyAlignment="1">
      <alignment horizontal="right" wrapText="1"/>
    </xf>
    <xf numFmtId="3" fontId="21" fillId="0" borderId="1" xfId="2" quotePrefix="1" applyNumberFormat="1" applyFont="1" applyBorder="1" applyAlignment="1">
      <alignment horizontal="left" wrapText="1"/>
    </xf>
    <xf numFmtId="3" fontId="16" fillId="0" borderId="1" xfId="5" applyNumberFormat="1" applyFont="1" applyFill="1" applyBorder="1"/>
    <xf numFmtId="3" fontId="21" fillId="0" borderId="1" xfId="2" applyNumberFormat="1" applyFont="1" applyBorder="1" applyAlignment="1">
      <alignment horizontal="left" wrapText="1"/>
    </xf>
    <xf numFmtId="0" fontId="16" fillId="0" borderId="1" xfId="0" applyFont="1" applyFill="1" applyBorder="1" applyAlignment="1">
      <alignment horizontal="right"/>
    </xf>
    <xf numFmtId="0" fontId="18" fillId="0" borderId="0" xfId="0" applyFont="1"/>
    <xf numFmtId="164" fontId="15" fillId="0" borderId="1" xfId="5" applyNumberFormat="1" applyFont="1" applyBorder="1" applyAlignment="1">
      <alignment wrapText="1"/>
    </xf>
    <xf numFmtId="164" fontId="19" fillId="0" borderId="1" xfId="5" quotePrefix="1" applyNumberFormat="1" applyFont="1" applyBorder="1" applyAlignment="1">
      <alignment horizontal="left" wrapText="1"/>
    </xf>
    <xf numFmtId="3" fontId="15" fillId="0" borderId="1" xfId="5" applyNumberFormat="1" applyFont="1" applyBorder="1"/>
    <xf numFmtId="3" fontId="18" fillId="0" borderId="1" xfId="0" applyNumberFormat="1" applyFont="1" applyBorder="1"/>
    <xf numFmtId="164" fontId="16" fillId="0" borderId="1" xfId="5" applyNumberFormat="1" applyFont="1" applyBorder="1" applyAlignment="1">
      <alignment horizontal="right" wrapText="1"/>
    </xf>
    <xf numFmtId="164" fontId="21" fillId="0" borderId="1" xfId="5" quotePrefix="1" applyNumberFormat="1" applyFont="1" applyBorder="1" applyAlignment="1">
      <alignment horizontal="left" wrapText="1"/>
    </xf>
    <xf numFmtId="3" fontId="16" fillId="0" borderId="1" xfId="5" applyNumberFormat="1" applyFont="1" applyBorder="1"/>
    <xf numFmtId="3" fontId="17" fillId="0" borderId="1" xfId="0" applyNumberFormat="1" applyFont="1" applyBorder="1"/>
    <xf numFmtId="164" fontId="16" fillId="0" borderId="0" xfId="2" applyNumberFormat="1" applyFont="1" applyBorder="1"/>
    <xf numFmtId="164" fontId="16" fillId="0" borderId="0" xfId="2" quotePrefix="1" applyNumberFormat="1" applyFont="1" applyBorder="1"/>
    <xf numFmtId="164" fontId="16" fillId="0" borderId="0" xfId="2" quotePrefix="1" applyNumberFormat="1" applyFont="1" applyBorder="1" applyAlignment="1">
      <alignment horizontal="left"/>
    </xf>
    <xf numFmtId="164" fontId="15" fillId="0" borderId="0" xfId="2" applyNumberFormat="1" applyFont="1" applyBorder="1"/>
    <xf numFmtId="164" fontId="15" fillId="0" borderId="0" xfId="2" applyNumberFormat="1" applyFont="1" applyBorder="1" applyAlignment="1">
      <alignment horizontal="left"/>
    </xf>
    <xf numFmtId="3" fontId="15" fillId="0" borderId="0" xfId="2" applyNumberFormat="1" applyFont="1" applyBorder="1"/>
    <xf numFmtId="0" fontId="17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3" fontId="8" fillId="0" borderId="1" xfId="0" applyNumberFormat="1" applyFont="1" applyBorder="1"/>
    <xf numFmtId="0" fontId="7" fillId="0" borderId="1" xfId="0" quotePrefix="1" applyFont="1" applyBorder="1" applyAlignment="1">
      <alignment horizontal="right"/>
    </xf>
    <xf numFmtId="0" fontId="22" fillId="0" borderId="0" xfId="0" applyFont="1"/>
    <xf numFmtId="0" fontId="5" fillId="0" borderId="1" xfId="0" quotePrefix="1" applyFont="1" applyBorder="1" applyAlignment="1">
      <alignment horizontal="right"/>
    </xf>
    <xf numFmtId="3" fontId="4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23" fillId="0" borderId="1" xfId="0" quotePrefix="1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3" fontId="9" fillId="0" borderId="1" xfId="0" applyNumberFormat="1" applyFont="1" applyBorder="1"/>
    <xf numFmtId="3" fontId="9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0" xfId="0" quotePrefix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21" fillId="0" borderId="1" xfId="2" quotePrefix="1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</cellXfs>
  <cellStyles count="6">
    <cellStyle name="Comma" xfId="4" builtinId="3"/>
    <cellStyle name="Comma 2" xfId="3"/>
    <cellStyle name="Comma 2 2" xfId="5"/>
    <cellStyle name="Comma 3" xfId="1"/>
    <cellStyle name="Normal" xfId="0" builtinId="0"/>
    <cellStyle name="Normal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57"/>
  <sheetViews>
    <sheetView tabSelected="1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54" sqref="A54:A57"/>
    </sheetView>
  </sheetViews>
  <sheetFormatPr defaultRowHeight="15"/>
  <cols>
    <col min="1" max="1" width="23.28515625" style="31" customWidth="1"/>
    <col min="2" max="2" width="5.28515625" style="31" bestFit="1" customWidth="1"/>
    <col min="3" max="3" width="3.140625" style="31" bestFit="1" customWidth="1"/>
    <col min="4" max="4" width="6.140625" style="31" bestFit="1" customWidth="1"/>
    <col min="5" max="5" width="5.5703125" style="31" customWidth="1"/>
    <col min="6" max="6" width="8" style="31" bestFit="1" customWidth="1"/>
    <col min="7" max="7" width="6.42578125" style="31" bestFit="1" customWidth="1"/>
    <col min="8" max="9" width="7.7109375" style="31" bestFit="1" customWidth="1"/>
    <col min="10" max="11" width="7.7109375" style="31" customWidth="1"/>
    <col min="12" max="12" width="5.42578125" style="31" bestFit="1" customWidth="1"/>
    <col min="13" max="13" width="6.42578125" style="31" bestFit="1" customWidth="1"/>
    <col min="14" max="14" width="7" style="31" bestFit="1" customWidth="1"/>
    <col min="15" max="15" width="6.42578125" style="31" bestFit="1" customWidth="1"/>
    <col min="16" max="16" width="5.42578125" style="31" bestFit="1" customWidth="1"/>
    <col min="17" max="18" width="6" style="31" bestFit="1" customWidth="1"/>
    <col min="19" max="19" width="7" style="31" bestFit="1" customWidth="1"/>
    <col min="20" max="20" width="6" style="31" bestFit="1" customWidth="1"/>
    <col min="21" max="21" width="6.42578125" style="31" bestFit="1" customWidth="1"/>
    <col min="22" max="22" width="7.42578125" style="31" bestFit="1" customWidth="1"/>
    <col min="23" max="23" width="7.42578125" style="31" customWidth="1"/>
    <col min="24" max="24" width="6" style="31" bestFit="1" customWidth="1"/>
    <col min="25" max="25" width="7" style="31" bestFit="1" customWidth="1"/>
    <col min="26" max="26" width="6.42578125" style="31" bestFit="1" customWidth="1"/>
    <col min="27" max="28" width="5.42578125" style="31" bestFit="1" customWidth="1"/>
    <col min="29" max="29" width="7.140625" style="31" bestFit="1" customWidth="1"/>
    <col min="30" max="31" width="6" style="31" bestFit="1" customWidth="1"/>
    <col min="32" max="32" width="6" style="31" customWidth="1"/>
    <col min="33" max="34" width="4.5703125" style="31" bestFit="1" customWidth="1"/>
    <col min="35" max="35" width="6" style="31" bestFit="1" customWidth="1"/>
    <col min="36" max="36" width="5.42578125" style="31" bestFit="1" customWidth="1"/>
    <col min="37" max="16384" width="9.140625" style="31"/>
  </cols>
  <sheetData>
    <row r="4" spans="1:36">
      <c r="B4" s="1"/>
      <c r="C4" s="1"/>
      <c r="D4" s="1"/>
      <c r="E4" s="2" t="s">
        <v>164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F6" s="3"/>
      <c r="G6" s="3"/>
    </row>
    <row r="7" spans="1:36" ht="99.75">
      <c r="A7" s="4" t="s">
        <v>1</v>
      </c>
      <c r="B7" s="5" t="s">
        <v>2</v>
      </c>
      <c r="C7" s="5" t="s">
        <v>3</v>
      </c>
      <c r="D7" s="5" t="s">
        <v>183</v>
      </c>
      <c r="E7" s="6" t="s">
        <v>4</v>
      </c>
      <c r="F7" s="5" t="s">
        <v>32</v>
      </c>
      <c r="G7" s="5" t="s">
        <v>134</v>
      </c>
      <c r="H7" s="5" t="s">
        <v>109</v>
      </c>
      <c r="I7" s="5" t="s">
        <v>110</v>
      </c>
      <c r="J7" s="5" t="s">
        <v>130</v>
      </c>
      <c r="K7" s="5" t="s">
        <v>130</v>
      </c>
      <c r="L7" s="5" t="s">
        <v>111</v>
      </c>
      <c r="M7" s="5" t="s">
        <v>112</v>
      </c>
      <c r="N7" s="5" t="s">
        <v>5</v>
      </c>
      <c r="O7" s="5" t="s">
        <v>34</v>
      </c>
      <c r="P7" s="5" t="s">
        <v>113</v>
      </c>
      <c r="Q7" s="5" t="s">
        <v>36</v>
      </c>
      <c r="R7" s="5" t="s">
        <v>6</v>
      </c>
      <c r="S7" s="5" t="s">
        <v>7</v>
      </c>
      <c r="T7" s="5" t="s">
        <v>8</v>
      </c>
      <c r="U7" s="5" t="s">
        <v>9</v>
      </c>
      <c r="V7" s="7" t="s">
        <v>37</v>
      </c>
      <c r="W7" s="7" t="s">
        <v>159</v>
      </c>
      <c r="X7" s="7" t="s">
        <v>114</v>
      </c>
      <c r="Y7" s="7" t="s">
        <v>10</v>
      </c>
      <c r="Z7" s="5" t="s">
        <v>11</v>
      </c>
      <c r="AA7" s="5" t="s">
        <v>115</v>
      </c>
      <c r="AB7" s="5" t="s">
        <v>116</v>
      </c>
      <c r="AC7" s="5" t="s">
        <v>12</v>
      </c>
      <c r="AD7" s="7" t="s">
        <v>40</v>
      </c>
      <c r="AE7" s="7" t="s">
        <v>41</v>
      </c>
      <c r="AF7" s="7" t="s">
        <v>13</v>
      </c>
      <c r="AG7" s="7" t="s">
        <v>28</v>
      </c>
      <c r="AH7" s="7" t="s">
        <v>42</v>
      </c>
      <c r="AI7" s="7" t="s">
        <v>117</v>
      </c>
      <c r="AJ7" s="7" t="s">
        <v>118</v>
      </c>
    </row>
    <row r="8" spans="1:36">
      <c r="A8" s="8" t="s">
        <v>14</v>
      </c>
      <c r="B8" s="9"/>
      <c r="C8" s="9"/>
      <c r="D8" s="9"/>
      <c r="E8" s="10"/>
      <c r="F8" s="11">
        <v>1551</v>
      </c>
      <c r="G8" s="11">
        <v>1554</v>
      </c>
      <c r="H8" s="11" t="s">
        <v>119</v>
      </c>
      <c r="I8" s="79" t="s">
        <v>15</v>
      </c>
      <c r="J8" s="79" t="s">
        <v>133</v>
      </c>
      <c r="K8" s="79" t="s">
        <v>50</v>
      </c>
      <c r="L8" s="79">
        <v>4139</v>
      </c>
      <c r="M8" s="79">
        <v>5001</v>
      </c>
      <c r="N8" s="11">
        <v>5002</v>
      </c>
      <c r="O8" s="11">
        <v>5005</v>
      </c>
      <c r="P8" s="11">
        <v>505</v>
      </c>
      <c r="Q8" s="11">
        <v>506</v>
      </c>
      <c r="R8" s="11">
        <v>5500</v>
      </c>
      <c r="S8" s="11">
        <v>5502</v>
      </c>
      <c r="T8" s="11">
        <v>5503</v>
      </c>
      <c r="U8" s="11">
        <v>5504</v>
      </c>
      <c r="V8" s="11">
        <v>5511</v>
      </c>
      <c r="W8" s="11">
        <v>5512</v>
      </c>
      <c r="X8" s="11">
        <v>5513</v>
      </c>
      <c r="Y8" s="11">
        <v>5514</v>
      </c>
      <c r="Z8" s="11">
        <v>5515</v>
      </c>
      <c r="AA8" s="11">
        <v>5516</v>
      </c>
      <c r="AB8" s="11">
        <v>5522</v>
      </c>
      <c r="AC8" s="11">
        <v>5524</v>
      </c>
      <c r="AD8" s="11">
        <v>5525</v>
      </c>
      <c r="AE8" s="11">
        <v>5526</v>
      </c>
      <c r="AF8" s="11">
        <v>5532</v>
      </c>
      <c r="AG8" s="11">
        <v>5539</v>
      </c>
      <c r="AH8" s="11">
        <v>5540</v>
      </c>
      <c r="AI8" s="11">
        <v>601</v>
      </c>
      <c r="AJ8" s="11">
        <v>608</v>
      </c>
    </row>
    <row r="9" spans="1:36">
      <c r="A9" s="99" t="s">
        <v>120</v>
      </c>
      <c r="B9" s="80"/>
      <c r="C9" s="80"/>
      <c r="D9" s="80"/>
      <c r="E9" s="12">
        <f t="shared" ref="E9:E15" si="0">SUM(F9:AJ9)</f>
        <v>0</v>
      </c>
      <c r="F9" s="81">
        <f>SUM(F10,F11,F16,F20,F24,F28,F37)</f>
        <v>0</v>
      </c>
      <c r="G9" s="81">
        <f t="shared" ref="G9:J9" si="1">SUM(G10,G11,G16,G20,G24,G28,G37)</f>
        <v>6500</v>
      </c>
      <c r="H9" s="81">
        <f t="shared" si="1"/>
        <v>9953</v>
      </c>
      <c r="I9" s="81">
        <f t="shared" si="1"/>
        <v>-1729</v>
      </c>
      <c r="J9" s="81">
        <f t="shared" si="1"/>
        <v>344</v>
      </c>
      <c r="K9" s="81">
        <f t="shared" ref="K9" si="2">SUM(K10,K11,K16,K20,K24,K28,K37)</f>
        <v>85</v>
      </c>
      <c r="L9" s="81">
        <f t="shared" ref="L9" si="3">SUM(L10,L11,L16,L20,L24,L28,L37)</f>
        <v>0</v>
      </c>
      <c r="M9" s="81">
        <f t="shared" ref="M9:N9" si="4">SUM(M10,M11,M16,M20,M24,M28,M37)</f>
        <v>-4857</v>
      </c>
      <c r="N9" s="81">
        <f t="shared" si="4"/>
        <v>-20122</v>
      </c>
      <c r="O9" s="81">
        <f t="shared" ref="O9" si="5">SUM(O10,O11,O16,O20,O24,O28,O37)</f>
        <v>12915</v>
      </c>
      <c r="P9" s="81">
        <f t="shared" ref="P9:Q9" si="6">SUM(P10,P11,P16,P20,P24,P28,P37)</f>
        <v>1329</v>
      </c>
      <c r="Q9" s="81">
        <f t="shared" si="6"/>
        <v>-2671</v>
      </c>
      <c r="R9" s="81">
        <f t="shared" ref="R9" si="7">SUM(R10,R11,R16,R20,R24,R28,R37)</f>
        <v>-2751</v>
      </c>
      <c r="S9" s="81">
        <f t="shared" ref="S9" si="8">SUM(S10,S11,S16,S20,S24,S28,S37)</f>
        <v>2694</v>
      </c>
      <c r="T9" s="81">
        <f t="shared" ref="T9:U9" si="9">SUM(T10,T11,T16,T20,T24,T28,T37)</f>
        <v>908</v>
      </c>
      <c r="U9" s="81">
        <f t="shared" si="9"/>
        <v>7730</v>
      </c>
      <c r="V9" s="81">
        <f t="shared" ref="V9" si="10">SUM(V10,V11,V16,V20,V24,V28,V37)</f>
        <v>-18450</v>
      </c>
      <c r="W9" s="81"/>
      <c r="X9" s="81">
        <f t="shared" ref="X9:Y9" si="11">SUM(X10,X11,X16,X20,X24,X28,X37)</f>
        <v>-1324</v>
      </c>
      <c r="Y9" s="81">
        <f t="shared" si="11"/>
        <v>-3856</v>
      </c>
      <c r="Z9" s="81">
        <f t="shared" ref="Z9" si="12">SUM(Z10,Z11,Z16,Z20,Z24,Z28,Z37)</f>
        <v>11162</v>
      </c>
      <c r="AA9" s="81">
        <f t="shared" ref="AA9" si="13">SUM(AA10,AA11,AA16,AA20,AA24,AA28,AA37)</f>
        <v>-800</v>
      </c>
      <c r="AB9" s="81">
        <f t="shared" ref="AB9:AC9" si="14">SUM(AB10,AB11,AB16,AB20,AB24,AB28,AB37)</f>
        <v>746</v>
      </c>
      <c r="AC9" s="81">
        <f t="shared" si="14"/>
        <v>8340</v>
      </c>
      <c r="AD9" s="81">
        <f t="shared" ref="AD9" si="15">SUM(AD10,AD11,AD16,AD20,AD24,AD28,AD37)</f>
        <v>-6292</v>
      </c>
      <c r="AE9" s="81">
        <f t="shared" ref="AE9" si="16">SUM(AE10,AE11,AE16,AE20,AE24,AE28,AE37)</f>
        <v>0</v>
      </c>
      <c r="AF9" s="81">
        <f t="shared" ref="AF9:AG9" si="17">SUM(AF10,AF11,AF16,AF20,AF24,AF28,AF37)</f>
        <v>-100</v>
      </c>
      <c r="AG9" s="81">
        <f t="shared" si="17"/>
        <v>56</v>
      </c>
      <c r="AH9" s="81">
        <f t="shared" ref="AH9" si="18">SUM(AH10,AH11,AH16,AH20,AH24,AH28,AH37)</f>
        <v>700</v>
      </c>
      <c r="AI9" s="81">
        <f t="shared" ref="AI9" si="19">SUM(AI10,AI11,AI16,AI20,AI24,AI28,AI37)</f>
        <v>-700</v>
      </c>
      <c r="AJ9" s="81">
        <f t="shared" ref="AJ9" si="20">SUM(AJ10,AJ11,AJ16,AJ20,AJ24,AJ28,AJ37)</f>
        <v>190</v>
      </c>
    </row>
    <row r="10" spans="1:36" s="83" customFormat="1">
      <c r="A10" s="99" t="s">
        <v>103</v>
      </c>
      <c r="B10" s="82" t="s">
        <v>58</v>
      </c>
      <c r="C10" s="80">
        <v>21</v>
      </c>
      <c r="D10" s="80"/>
      <c r="E10" s="12">
        <f t="shared" si="0"/>
        <v>0</v>
      </c>
      <c r="F10" s="81"/>
      <c r="G10" s="81"/>
      <c r="H10" s="81"/>
      <c r="I10" s="81"/>
      <c r="J10" s="81"/>
      <c r="K10" s="81"/>
      <c r="L10" s="81"/>
      <c r="M10" s="81"/>
      <c r="N10" s="81">
        <v>3675</v>
      </c>
      <c r="O10" s="81"/>
      <c r="P10" s="81"/>
      <c r="Q10" s="81">
        <f>1213+37</f>
        <v>1250</v>
      </c>
      <c r="R10" s="81">
        <v>-4925</v>
      </c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</row>
    <row r="11" spans="1:36" s="83" customFormat="1" ht="26.25">
      <c r="A11" s="99" t="s">
        <v>135</v>
      </c>
      <c r="B11" s="82"/>
      <c r="C11" s="80"/>
      <c r="D11" s="80"/>
      <c r="E11" s="12">
        <f>SUM(F11:AJ11)</f>
        <v>0</v>
      </c>
      <c r="F11" s="81">
        <f t="shared" ref="F11:V11" si="21">SUM(F12:F15)</f>
        <v>0</v>
      </c>
      <c r="G11" s="81">
        <f t="shared" si="21"/>
        <v>0</v>
      </c>
      <c r="H11" s="81">
        <f t="shared" si="21"/>
        <v>7300</v>
      </c>
      <c r="I11" s="81">
        <f t="shared" si="21"/>
        <v>0</v>
      </c>
      <c r="J11" s="81">
        <f t="shared" si="21"/>
        <v>0</v>
      </c>
      <c r="K11" s="81">
        <f t="shared" si="21"/>
        <v>0</v>
      </c>
      <c r="L11" s="81">
        <f t="shared" si="21"/>
        <v>0</v>
      </c>
      <c r="M11" s="81">
        <f t="shared" si="21"/>
        <v>-1754</v>
      </c>
      <c r="N11" s="81">
        <f t="shared" si="21"/>
        <v>2100</v>
      </c>
      <c r="O11" s="81">
        <f t="shared" si="21"/>
        <v>-9860</v>
      </c>
      <c r="P11" s="81">
        <f t="shared" si="21"/>
        <v>54</v>
      </c>
      <c r="Q11" s="81">
        <f t="shared" si="21"/>
        <v>-3198</v>
      </c>
      <c r="R11" s="81">
        <f t="shared" si="21"/>
        <v>-4816</v>
      </c>
      <c r="S11" s="81">
        <f t="shared" si="21"/>
        <v>2694</v>
      </c>
      <c r="T11" s="81">
        <f t="shared" si="21"/>
        <v>0</v>
      </c>
      <c r="U11" s="81">
        <f t="shared" si="21"/>
        <v>565</v>
      </c>
      <c r="V11" s="81">
        <f t="shared" si="21"/>
        <v>0</v>
      </c>
      <c r="W11" s="81"/>
      <c r="X11" s="81">
        <f t="shared" ref="X11:AE11" si="22">SUM(X12:X15)</f>
        <v>2400</v>
      </c>
      <c r="Y11" s="81">
        <f t="shared" si="22"/>
        <v>600</v>
      </c>
      <c r="Z11" s="81">
        <f t="shared" si="22"/>
        <v>50</v>
      </c>
      <c r="AA11" s="81">
        <f t="shared" si="22"/>
        <v>0</v>
      </c>
      <c r="AB11" s="81">
        <f t="shared" si="22"/>
        <v>647</v>
      </c>
      <c r="AC11" s="81">
        <f t="shared" si="22"/>
        <v>0</v>
      </c>
      <c r="AD11" s="81">
        <f t="shared" si="22"/>
        <v>2518</v>
      </c>
      <c r="AE11" s="81">
        <f t="shared" si="22"/>
        <v>0</v>
      </c>
      <c r="AF11" s="81"/>
      <c r="AG11" s="81">
        <f>SUM(AG12:AG15)</f>
        <v>0</v>
      </c>
      <c r="AH11" s="81">
        <f>SUM(AH12:AH15)</f>
        <v>700</v>
      </c>
      <c r="AI11" s="81">
        <f>SUM(AI12:AI15)</f>
        <v>0</v>
      </c>
      <c r="AJ11" s="81">
        <f>SUM(AJ12:AJ15)</f>
        <v>0</v>
      </c>
    </row>
    <row r="12" spans="1:36">
      <c r="A12" s="102" t="s">
        <v>121</v>
      </c>
      <c r="B12" s="84" t="s">
        <v>58</v>
      </c>
      <c r="C12" s="9">
        <v>21</v>
      </c>
      <c r="D12" s="9"/>
      <c r="E12" s="12">
        <f t="shared" si="0"/>
        <v>0</v>
      </c>
      <c r="F12" s="85"/>
      <c r="G12" s="85"/>
      <c r="H12" s="86"/>
      <c r="I12" s="87"/>
      <c r="J12" s="87"/>
      <c r="K12" s="87"/>
      <c r="L12" s="87"/>
      <c r="M12" s="87">
        <v>-2100</v>
      </c>
      <c r="N12" s="86">
        <v>2100</v>
      </c>
      <c r="O12" s="86"/>
      <c r="P12" s="86">
        <v>54</v>
      </c>
      <c r="Q12" s="86">
        <v>37</v>
      </c>
      <c r="R12" s="86">
        <v>-4353</v>
      </c>
      <c r="S12" s="86"/>
      <c r="T12" s="86"/>
      <c r="U12" s="86">
        <v>565</v>
      </c>
      <c r="V12" s="86"/>
      <c r="W12" s="86"/>
      <c r="X12" s="86">
        <v>2400</v>
      </c>
      <c r="Y12" s="86">
        <v>600</v>
      </c>
      <c r="Z12" s="86">
        <v>50</v>
      </c>
      <c r="AA12" s="86"/>
      <c r="AB12" s="86">
        <v>647</v>
      </c>
      <c r="AC12" s="86"/>
      <c r="AD12" s="86"/>
      <c r="AE12" s="86"/>
      <c r="AF12" s="86"/>
      <c r="AG12" s="86"/>
      <c r="AH12" s="86"/>
      <c r="AI12" s="86"/>
      <c r="AJ12" s="86"/>
    </row>
    <row r="13" spans="1:36" ht="26.25">
      <c r="A13" s="102" t="s">
        <v>136</v>
      </c>
      <c r="B13" s="84" t="s">
        <v>122</v>
      </c>
      <c r="C13" s="9">
        <v>21</v>
      </c>
      <c r="D13" s="9"/>
      <c r="E13" s="12">
        <f t="shared" si="0"/>
        <v>0</v>
      </c>
      <c r="F13" s="85"/>
      <c r="G13" s="85"/>
      <c r="H13" s="88">
        <v>8000</v>
      </c>
      <c r="I13" s="89"/>
      <c r="J13" s="89"/>
      <c r="K13" s="89"/>
      <c r="L13" s="89"/>
      <c r="M13" s="89"/>
      <c r="N13" s="88"/>
      <c r="O13" s="88">
        <v>-9860</v>
      </c>
      <c r="P13" s="88"/>
      <c r="Q13" s="88">
        <v>-3352</v>
      </c>
      <c r="R13" s="88"/>
      <c r="S13" s="88">
        <v>2694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>
        <v>2518</v>
      </c>
      <c r="AE13" s="88"/>
      <c r="AF13" s="88"/>
      <c r="AG13" s="88"/>
      <c r="AH13" s="88"/>
      <c r="AI13" s="88"/>
      <c r="AJ13" s="88"/>
    </row>
    <row r="14" spans="1:36">
      <c r="A14" s="102" t="s">
        <v>104</v>
      </c>
      <c r="B14" s="84" t="s">
        <v>105</v>
      </c>
      <c r="C14" s="9">
        <v>21</v>
      </c>
      <c r="D14" s="9"/>
      <c r="E14" s="12">
        <f t="shared" si="0"/>
        <v>0</v>
      </c>
      <c r="F14" s="85"/>
      <c r="G14" s="85"/>
      <c r="H14" s="88">
        <v>-700</v>
      </c>
      <c r="I14" s="89"/>
      <c r="J14" s="89"/>
      <c r="K14" s="89"/>
      <c r="L14" s="89"/>
      <c r="M14" s="89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>
        <v>700</v>
      </c>
      <c r="AI14" s="88"/>
      <c r="AJ14" s="88"/>
    </row>
    <row r="15" spans="1:36">
      <c r="A15" s="102" t="s">
        <v>137</v>
      </c>
      <c r="B15" s="84" t="s">
        <v>138</v>
      </c>
      <c r="C15" s="9">
        <v>21</v>
      </c>
      <c r="D15" s="9" t="s">
        <v>139</v>
      </c>
      <c r="E15" s="12">
        <f t="shared" si="0"/>
        <v>0</v>
      </c>
      <c r="F15" s="85"/>
      <c r="G15" s="85"/>
      <c r="H15" s="88"/>
      <c r="I15" s="89"/>
      <c r="J15" s="89"/>
      <c r="K15" s="89"/>
      <c r="L15" s="89"/>
      <c r="M15" s="89">
        <v>346</v>
      </c>
      <c r="N15" s="88"/>
      <c r="O15" s="88"/>
      <c r="P15" s="88"/>
      <c r="Q15" s="88">
        <v>117</v>
      </c>
      <c r="R15" s="88">
        <v>-463</v>
      </c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>
      <c r="A16" s="16" t="s">
        <v>127</v>
      </c>
      <c r="B16" s="17"/>
      <c r="C16" s="17"/>
      <c r="D16" s="17"/>
      <c r="E16" s="12">
        <f>SUM(F16:AJ16)</f>
        <v>0</v>
      </c>
      <c r="F16" s="18">
        <f t="shared" ref="F16:V16" si="23">SUM(F17:F19)</f>
        <v>0</v>
      </c>
      <c r="G16" s="18">
        <f t="shared" si="23"/>
        <v>0</v>
      </c>
      <c r="H16" s="18">
        <f t="shared" si="23"/>
        <v>2653</v>
      </c>
      <c r="I16" s="18">
        <f t="shared" si="23"/>
        <v>-2653</v>
      </c>
      <c r="J16" s="18">
        <f t="shared" si="23"/>
        <v>0</v>
      </c>
      <c r="K16" s="18">
        <f t="shared" si="23"/>
        <v>0</v>
      </c>
      <c r="L16" s="18">
        <f t="shared" si="23"/>
        <v>0</v>
      </c>
      <c r="M16" s="18">
        <f t="shared" si="23"/>
        <v>0</v>
      </c>
      <c r="N16" s="18">
        <f t="shared" si="23"/>
        <v>0</v>
      </c>
      <c r="O16" s="18">
        <f t="shared" si="23"/>
        <v>0</v>
      </c>
      <c r="P16" s="18">
        <f t="shared" si="23"/>
        <v>0</v>
      </c>
      <c r="Q16" s="18">
        <f t="shared" si="23"/>
        <v>0</v>
      </c>
      <c r="R16" s="18">
        <f t="shared" si="23"/>
        <v>-171</v>
      </c>
      <c r="S16" s="18">
        <f t="shared" si="23"/>
        <v>0</v>
      </c>
      <c r="T16" s="18">
        <f t="shared" si="23"/>
        <v>189</v>
      </c>
      <c r="U16" s="18">
        <f t="shared" si="23"/>
        <v>375</v>
      </c>
      <c r="V16" s="18">
        <f t="shared" si="23"/>
        <v>35</v>
      </c>
      <c r="W16" s="18"/>
      <c r="X16" s="18">
        <f t="shared" ref="X16:AJ16" si="24">SUM(X17:X19)</f>
        <v>0</v>
      </c>
      <c r="Y16" s="18">
        <f t="shared" si="24"/>
        <v>0</v>
      </c>
      <c r="Z16" s="18">
        <f t="shared" si="24"/>
        <v>-239</v>
      </c>
      <c r="AA16" s="18">
        <f t="shared" si="24"/>
        <v>0</v>
      </c>
      <c r="AB16" s="18">
        <f t="shared" si="24"/>
        <v>-189</v>
      </c>
      <c r="AC16" s="18">
        <f t="shared" si="24"/>
        <v>0</v>
      </c>
      <c r="AD16" s="18">
        <f t="shared" si="24"/>
        <v>0</v>
      </c>
      <c r="AE16" s="18">
        <f t="shared" si="24"/>
        <v>0</v>
      </c>
      <c r="AF16" s="18">
        <f t="shared" si="24"/>
        <v>0</v>
      </c>
      <c r="AG16" s="18">
        <f t="shared" si="24"/>
        <v>0</v>
      </c>
      <c r="AH16" s="18">
        <f t="shared" si="24"/>
        <v>0</v>
      </c>
      <c r="AI16" s="18">
        <f t="shared" si="24"/>
        <v>0</v>
      </c>
      <c r="AJ16" s="18">
        <f t="shared" si="24"/>
        <v>0</v>
      </c>
    </row>
    <row r="17" spans="1:36">
      <c r="A17" s="13" t="s">
        <v>121</v>
      </c>
      <c r="B17" s="14" t="s">
        <v>58</v>
      </c>
      <c r="C17" s="14">
        <v>21</v>
      </c>
      <c r="D17" s="14"/>
      <c r="E17" s="12">
        <f t="shared" ref="E17:E19" si="25">SUM(H17:AJ17)</f>
        <v>0</v>
      </c>
      <c r="F17" s="85"/>
      <c r="G17" s="8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v>-171</v>
      </c>
      <c r="S17" s="15"/>
      <c r="T17" s="15">
        <v>189</v>
      </c>
      <c r="U17" s="15">
        <v>375</v>
      </c>
      <c r="V17" s="15">
        <v>35</v>
      </c>
      <c r="W17" s="15"/>
      <c r="X17" s="15"/>
      <c r="Y17" s="15"/>
      <c r="Z17" s="15">
        <v>-239</v>
      </c>
      <c r="AA17" s="15"/>
      <c r="AB17" s="15">
        <v>-189</v>
      </c>
      <c r="AC17" s="15"/>
      <c r="AD17" s="15"/>
      <c r="AE17" s="15"/>
      <c r="AF17" s="15"/>
      <c r="AG17" s="15"/>
      <c r="AH17" s="15"/>
      <c r="AI17" s="15"/>
      <c r="AJ17" s="15"/>
    </row>
    <row r="18" spans="1:36">
      <c r="A18" s="13" t="s">
        <v>123</v>
      </c>
      <c r="B18" s="14" t="s">
        <v>124</v>
      </c>
      <c r="C18" s="14">
        <v>21</v>
      </c>
      <c r="D18" s="14"/>
      <c r="E18" s="12">
        <f t="shared" si="25"/>
        <v>0</v>
      </c>
      <c r="F18" s="85"/>
      <c r="G18" s="85"/>
      <c r="H18" s="15">
        <v>1477</v>
      </c>
      <c r="I18" s="15">
        <v>-1477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>
      <c r="A19" s="13" t="s">
        <v>125</v>
      </c>
      <c r="B19" s="14" t="s">
        <v>126</v>
      </c>
      <c r="C19" s="14">
        <v>21</v>
      </c>
      <c r="D19" s="14"/>
      <c r="E19" s="12">
        <f t="shared" si="25"/>
        <v>0</v>
      </c>
      <c r="F19" s="85"/>
      <c r="G19" s="85"/>
      <c r="H19" s="15">
        <v>1176</v>
      </c>
      <c r="I19" s="15">
        <v>-1176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>
      <c r="A20" s="16" t="s">
        <v>129</v>
      </c>
      <c r="B20" s="17"/>
      <c r="C20" s="17"/>
      <c r="D20" s="17"/>
      <c r="E20" s="12">
        <f>SUM(F20:AJ20)</f>
        <v>0</v>
      </c>
      <c r="F20" s="18">
        <f t="shared" ref="F20:V20" si="26">SUM(F21:F23)</f>
        <v>0</v>
      </c>
      <c r="G20" s="18">
        <f t="shared" si="26"/>
        <v>6500</v>
      </c>
      <c r="H20" s="18">
        <f t="shared" si="26"/>
        <v>0</v>
      </c>
      <c r="I20" s="18">
        <f t="shared" si="26"/>
        <v>0</v>
      </c>
      <c r="J20" s="18">
        <f t="shared" si="26"/>
        <v>344</v>
      </c>
      <c r="K20" s="18">
        <f t="shared" si="26"/>
        <v>85</v>
      </c>
      <c r="L20" s="18">
        <f t="shared" si="26"/>
        <v>0</v>
      </c>
      <c r="M20" s="18">
        <f t="shared" si="26"/>
        <v>0</v>
      </c>
      <c r="N20" s="18">
        <f t="shared" si="26"/>
        <v>0</v>
      </c>
      <c r="O20" s="18">
        <f t="shared" si="26"/>
        <v>0</v>
      </c>
      <c r="P20" s="18">
        <f t="shared" si="26"/>
        <v>0</v>
      </c>
      <c r="Q20" s="18">
        <f t="shared" si="26"/>
        <v>0</v>
      </c>
      <c r="R20" s="18">
        <f t="shared" si="26"/>
        <v>6945</v>
      </c>
      <c r="S20" s="18">
        <f t="shared" si="26"/>
        <v>0</v>
      </c>
      <c r="T20" s="18">
        <f t="shared" si="26"/>
        <v>0</v>
      </c>
      <c r="U20" s="18">
        <f t="shared" si="26"/>
        <v>910</v>
      </c>
      <c r="V20" s="18">
        <f t="shared" si="26"/>
        <v>0</v>
      </c>
      <c r="W20" s="18"/>
      <c r="X20" s="18">
        <f t="shared" ref="X20:AJ20" si="27">SUM(X21:X23)</f>
        <v>-4300</v>
      </c>
      <c r="Y20" s="18">
        <f t="shared" si="27"/>
        <v>-16997</v>
      </c>
      <c r="Z20" s="18">
        <f t="shared" si="27"/>
        <v>7067</v>
      </c>
      <c r="AA20" s="18">
        <f t="shared" si="27"/>
        <v>0</v>
      </c>
      <c r="AB20" s="18">
        <f t="shared" si="27"/>
        <v>0</v>
      </c>
      <c r="AC20" s="18">
        <f t="shared" si="27"/>
        <v>0</v>
      </c>
      <c r="AD20" s="18">
        <f t="shared" si="27"/>
        <v>0</v>
      </c>
      <c r="AE20" s="18">
        <f t="shared" si="27"/>
        <v>0</v>
      </c>
      <c r="AF20" s="18">
        <f t="shared" si="27"/>
        <v>-100</v>
      </c>
      <c r="AG20" s="18">
        <f t="shared" si="27"/>
        <v>56</v>
      </c>
      <c r="AH20" s="18">
        <f t="shared" si="27"/>
        <v>0</v>
      </c>
      <c r="AI20" s="18">
        <f t="shared" si="27"/>
        <v>-700</v>
      </c>
      <c r="AJ20" s="18">
        <f t="shared" si="27"/>
        <v>190</v>
      </c>
    </row>
    <row r="21" spans="1:36">
      <c r="A21" s="13" t="s">
        <v>128</v>
      </c>
      <c r="B21" s="14" t="s">
        <v>58</v>
      </c>
      <c r="C21" s="14">
        <v>21</v>
      </c>
      <c r="D21" s="14"/>
      <c r="E21" s="12">
        <f>SUM(F21:AJ21)</f>
        <v>0</v>
      </c>
      <c r="F21" s="15"/>
      <c r="G21" s="15"/>
      <c r="H21" s="15"/>
      <c r="I21" s="15"/>
      <c r="J21" s="15"/>
      <c r="K21" s="15">
        <v>85</v>
      </c>
      <c r="L21" s="15"/>
      <c r="M21" s="15"/>
      <c r="N21" s="15"/>
      <c r="O21" s="15"/>
      <c r="P21" s="15"/>
      <c r="Q21" s="15"/>
      <c r="R21" s="15">
        <v>9389</v>
      </c>
      <c r="S21" s="15"/>
      <c r="T21" s="15"/>
      <c r="U21" s="15">
        <v>1010</v>
      </c>
      <c r="V21" s="15"/>
      <c r="W21" s="15"/>
      <c r="X21" s="15"/>
      <c r="Y21" s="15">
        <v>-16997</v>
      </c>
      <c r="Z21" s="15">
        <v>6967</v>
      </c>
      <c r="AA21" s="15"/>
      <c r="AB21" s="15"/>
      <c r="AC21" s="15"/>
      <c r="AD21" s="15"/>
      <c r="AE21" s="15"/>
      <c r="AF21" s="15"/>
      <c r="AG21" s="15">
        <v>56</v>
      </c>
      <c r="AH21" s="15"/>
      <c r="AI21" s="15">
        <v>-700</v>
      </c>
      <c r="AJ21" s="15">
        <v>190</v>
      </c>
    </row>
    <row r="22" spans="1:36">
      <c r="A22" s="13" t="s">
        <v>131</v>
      </c>
      <c r="B22" s="14" t="s">
        <v>132</v>
      </c>
      <c r="C22" s="14">
        <v>21</v>
      </c>
      <c r="D22" s="90"/>
      <c r="E22" s="12">
        <f>SUM(F22:AJ22)</f>
        <v>0</v>
      </c>
      <c r="F22" s="15"/>
      <c r="G22" s="15"/>
      <c r="H22" s="15"/>
      <c r="I22" s="15"/>
      <c r="J22" s="15">
        <v>344</v>
      </c>
      <c r="K22" s="15"/>
      <c r="L22" s="15"/>
      <c r="M22" s="15"/>
      <c r="N22" s="15"/>
      <c r="O22" s="15"/>
      <c r="P22" s="15"/>
      <c r="Q22" s="15"/>
      <c r="R22" s="15">
        <v>-344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>
      <c r="A23" s="13" t="s">
        <v>59</v>
      </c>
      <c r="B23" s="14" t="s">
        <v>60</v>
      </c>
      <c r="C23" s="14">
        <v>21</v>
      </c>
      <c r="D23" s="14"/>
      <c r="E23" s="12">
        <f>SUM(F23:AJ23)</f>
        <v>0</v>
      </c>
      <c r="F23" s="15"/>
      <c r="G23" s="15">
        <v>6500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-2100</v>
      </c>
      <c r="S23" s="15"/>
      <c r="T23" s="15"/>
      <c r="U23" s="15">
        <v>-100</v>
      </c>
      <c r="V23" s="15"/>
      <c r="W23" s="15"/>
      <c r="X23" s="15">
        <v>-4300</v>
      </c>
      <c r="Y23" s="15"/>
      <c r="Z23" s="15">
        <v>100</v>
      </c>
      <c r="AA23" s="15"/>
      <c r="AB23" s="15"/>
      <c r="AC23" s="15"/>
      <c r="AD23" s="15"/>
      <c r="AE23" s="15"/>
      <c r="AF23" s="15">
        <v>-100</v>
      </c>
      <c r="AG23" s="15"/>
      <c r="AH23" s="15"/>
      <c r="AI23" s="15"/>
      <c r="AJ23" s="15"/>
    </row>
    <row r="24" spans="1:36" ht="26.25">
      <c r="A24" s="99" t="s">
        <v>142</v>
      </c>
      <c r="B24" s="82"/>
      <c r="C24" s="80"/>
      <c r="D24" s="80"/>
      <c r="E24" s="12">
        <f>SUM(F24:AJ24)</f>
        <v>0</v>
      </c>
      <c r="F24" s="12">
        <f t="shared" ref="F24:V24" si="28">SUM(F25:F27)</f>
        <v>0</v>
      </c>
      <c r="G24" s="12">
        <f t="shared" si="28"/>
        <v>0</v>
      </c>
      <c r="H24" s="12">
        <f t="shared" si="28"/>
        <v>0</v>
      </c>
      <c r="I24" s="12">
        <f t="shared" si="28"/>
        <v>1254</v>
      </c>
      <c r="J24" s="12">
        <f t="shared" si="28"/>
        <v>0</v>
      </c>
      <c r="K24" s="12">
        <f t="shared" si="28"/>
        <v>0</v>
      </c>
      <c r="L24" s="12">
        <f t="shared" si="28"/>
        <v>0</v>
      </c>
      <c r="M24" s="12">
        <f t="shared" si="28"/>
        <v>77</v>
      </c>
      <c r="N24" s="12">
        <f t="shared" si="28"/>
        <v>387</v>
      </c>
      <c r="O24" s="12">
        <f t="shared" si="28"/>
        <v>1733</v>
      </c>
      <c r="P24" s="12">
        <f t="shared" si="28"/>
        <v>759</v>
      </c>
      <c r="Q24" s="12">
        <f t="shared" si="28"/>
        <v>1355</v>
      </c>
      <c r="R24" s="12">
        <f t="shared" si="28"/>
        <v>-6481</v>
      </c>
      <c r="S24" s="12">
        <f t="shared" si="28"/>
        <v>0</v>
      </c>
      <c r="T24" s="12">
        <f t="shared" si="28"/>
        <v>128</v>
      </c>
      <c r="U24" s="12">
        <f t="shared" si="28"/>
        <v>1232</v>
      </c>
      <c r="V24" s="12">
        <f t="shared" si="28"/>
        <v>0</v>
      </c>
      <c r="W24" s="12"/>
      <c r="X24" s="12">
        <f t="shared" ref="X24:AE24" si="29">SUM(X25:X27)</f>
        <v>0</v>
      </c>
      <c r="Y24" s="12">
        <f t="shared" si="29"/>
        <v>210</v>
      </c>
      <c r="Z24" s="12">
        <f t="shared" si="29"/>
        <v>-64</v>
      </c>
      <c r="AA24" s="12">
        <f t="shared" si="29"/>
        <v>0</v>
      </c>
      <c r="AB24" s="12">
        <f t="shared" si="29"/>
        <v>158</v>
      </c>
      <c r="AC24" s="12">
        <f t="shared" si="29"/>
        <v>0</v>
      </c>
      <c r="AD24" s="12">
        <f t="shared" si="29"/>
        <v>-748</v>
      </c>
      <c r="AE24" s="12">
        <f t="shared" si="29"/>
        <v>0</v>
      </c>
      <c r="AF24" s="12"/>
      <c r="AG24" s="12">
        <f>SUM(AG25:AG27)</f>
        <v>0</v>
      </c>
      <c r="AH24" s="12">
        <f>SUM(AH25:AH27)</f>
        <v>0</v>
      </c>
      <c r="AI24" s="12">
        <f>SUM(AI25:AI27)</f>
        <v>0</v>
      </c>
      <c r="AJ24" s="12">
        <f>SUM(AJ25:AJ27)</f>
        <v>0</v>
      </c>
    </row>
    <row r="25" spans="1:36">
      <c r="A25" s="102" t="s">
        <v>154</v>
      </c>
      <c r="B25" s="84" t="s">
        <v>58</v>
      </c>
      <c r="C25" s="9">
        <v>21</v>
      </c>
      <c r="D25" s="9"/>
      <c r="E25" s="85">
        <f t="shared" ref="E25:E27" si="30">SUM(H25:AJ25)</f>
        <v>0</v>
      </c>
      <c r="F25" s="85"/>
      <c r="G25" s="85"/>
      <c r="H25" s="91"/>
      <c r="I25" s="92"/>
      <c r="J25" s="92"/>
      <c r="K25" s="92"/>
      <c r="L25" s="92"/>
      <c r="M25" s="92">
        <v>77</v>
      </c>
      <c r="N25" s="11">
        <v>387</v>
      </c>
      <c r="O25" s="11">
        <v>78</v>
      </c>
      <c r="P25" s="11"/>
      <c r="Q25" s="11">
        <v>184</v>
      </c>
      <c r="R25" s="11">
        <v>-1130</v>
      </c>
      <c r="S25" s="11"/>
      <c r="T25" s="11"/>
      <c r="U25" s="11"/>
      <c r="V25" s="11"/>
      <c r="W25" s="11"/>
      <c r="X25" s="11"/>
      <c r="Y25" s="11">
        <v>210</v>
      </c>
      <c r="Z25" s="11">
        <v>36</v>
      </c>
      <c r="AA25" s="11"/>
      <c r="AB25" s="104">
        <v>158</v>
      </c>
      <c r="AC25" s="93"/>
      <c r="AD25" s="93"/>
      <c r="AE25" s="93"/>
      <c r="AF25" s="93"/>
      <c r="AG25" s="93"/>
      <c r="AH25" s="93"/>
      <c r="AI25" s="93"/>
      <c r="AJ25" s="93"/>
    </row>
    <row r="26" spans="1:36">
      <c r="A26" s="102" t="s">
        <v>131</v>
      </c>
      <c r="B26" s="84" t="s">
        <v>132</v>
      </c>
      <c r="C26" s="9">
        <v>21</v>
      </c>
      <c r="D26" s="9"/>
      <c r="E26" s="85">
        <f t="shared" si="30"/>
        <v>0</v>
      </c>
      <c r="F26" s="85"/>
      <c r="G26" s="85"/>
      <c r="H26" s="91"/>
      <c r="I26" s="92">
        <v>1254</v>
      </c>
      <c r="J26" s="92"/>
      <c r="K26" s="92"/>
      <c r="L26" s="92"/>
      <c r="M26" s="92"/>
      <c r="N26" s="11"/>
      <c r="O26" s="11">
        <v>842</v>
      </c>
      <c r="P26" s="11">
        <v>759</v>
      </c>
      <c r="Q26" s="11">
        <v>894</v>
      </c>
      <c r="R26" s="11">
        <v>-5109</v>
      </c>
      <c r="S26" s="11"/>
      <c r="T26" s="11">
        <v>128</v>
      </c>
      <c r="U26" s="11">
        <v>1232</v>
      </c>
      <c r="V26" s="11"/>
      <c r="W26" s="11"/>
      <c r="X26" s="11"/>
      <c r="Y26" s="11"/>
      <c r="Z26" s="11"/>
      <c r="AA26" s="11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1:36" ht="26.25">
      <c r="A27" s="103" t="s">
        <v>140</v>
      </c>
      <c r="B27" s="94" t="s">
        <v>141</v>
      </c>
      <c r="C27" s="95">
        <v>21</v>
      </c>
      <c r="D27" s="95" t="s">
        <v>93</v>
      </c>
      <c r="E27" s="12">
        <f t="shared" si="30"/>
        <v>0</v>
      </c>
      <c r="F27" s="96"/>
      <c r="G27" s="96"/>
      <c r="H27" s="96"/>
      <c r="I27" s="97"/>
      <c r="J27" s="97"/>
      <c r="K27" s="97"/>
      <c r="L27" s="97"/>
      <c r="M27" s="97"/>
      <c r="N27" s="98"/>
      <c r="O27" s="98">
        <v>813</v>
      </c>
      <c r="P27" s="98"/>
      <c r="Q27" s="98">
        <v>277</v>
      </c>
      <c r="R27" s="98">
        <v>-242</v>
      </c>
      <c r="S27" s="98"/>
      <c r="T27" s="98"/>
      <c r="U27" s="98"/>
      <c r="V27" s="98"/>
      <c r="W27" s="98"/>
      <c r="X27" s="98"/>
      <c r="Y27" s="98"/>
      <c r="Z27" s="98">
        <v>-100</v>
      </c>
      <c r="AA27" s="98"/>
      <c r="AB27" s="98"/>
      <c r="AC27" s="86"/>
      <c r="AD27" s="98">
        <v>-748</v>
      </c>
      <c r="AE27" s="98"/>
      <c r="AF27" s="98"/>
      <c r="AG27" s="98"/>
      <c r="AH27" s="98"/>
      <c r="AI27" s="98"/>
      <c r="AJ27" s="98"/>
    </row>
    <row r="28" spans="1:36">
      <c r="A28" s="99" t="s">
        <v>143</v>
      </c>
      <c r="B28" s="82"/>
      <c r="C28" s="80"/>
      <c r="D28" s="80"/>
      <c r="E28" s="12">
        <f>SUM(F28:AJ28)</f>
        <v>0</v>
      </c>
      <c r="F28" s="12">
        <f t="shared" ref="F28:V28" si="31">SUM(F29:F36)</f>
        <v>0</v>
      </c>
      <c r="G28" s="12">
        <f t="shared" si="31"/>
        <v>0</v>
      </c>
      <c r="H28" s="12">
        <f t="shared" si="31"/>
        <v>0</v>
      </c>
      <c r="I28" s="12">
        <f t="shared" si="31"/>
        <v>0</v>
      </c>
      <c r="J28" s="12">
        <f t="shared" si="31"/>
        <v>0</v>
      </c>
      <c r="K28" s="12">
        <f t="shared" si="31"/>
        <v>0</v>
      </c>
      <c r="L28" s="12">
        <f t="shared" si="31"/>
        <v>0</v>
      </c>
      <c r="M28" s="12">
        <f t="shared" si="31"/>
        <v>-230</v>
      </c>
      <c r="N28" s="12">
        <f t="shared" si="31"/>
        <v>-28734</v>
      </c>
      <c r="O28" s="12">
        <f t="shared" si="31"/>
        <v>20542</v>
      </c>
      <c r="P28" s="12">
        <f t="shared" si="31"/>
        <v>483</v>
      </c>
      <c r="Q28" s="12">
        <f t="shared" si="31"/>
        <v>-2101</v>
      </c>
      <c r="R28" s="12">
        <f t="shared" si="31"/>
        <v>6423</v>
      </c>
      <c r="S28" s="12">
        <f t="shared" si="31"/>
        <v>0</v>
      </c>
      <c r="T28" s="12">
        <f t="shared" si="31"/>
        <v>791</v>
      </c>
      <c r="U28" s="12">
        <f t="shared" si="31"/>
        <v>4448</v>
      </c>
      <c r="V28" s="12">
        <f t="shared" si="31"/>
        <v>-18485</v>
      </c>
      <c r="W28" s="12"/>
      <c r="X28" s="12">
        <f t="shared" ref="X28:AJ28" si="32">SUM(X29:X36)</f>
        <v>576</v>
      </c>
      <c r="Y28" s="12">
        <f t="shared" si="32"/>
        <v>12331</v>
      </c>
      <c r="Z28" s="12">
        <f t="shared" si="32"/>
        <v>4348</v>
      </c>
      <c r="AA28" s="12">
        <f t="shared" si="32"/>
        <v>-800</v>
      </c>
      <c r="AB28" s="12">
        <f t="shared" si="32"/>
        <v>130</v>
      </c>
      <c r="AC28" s="12">
        <f t="shared" si="32"/>
        <v>8340</v>
      </c>
      <c r="AD28" s="12">
        <f t="shared" si="32"/>
        <v>-8062</v>
      </c>
      <c r="AE28" s="12">
        <f t="shared" si="32"/>
        <v>0</v>
      </c>
      <c r="AF28" s="12">
        <f t="shared" si="32"/>
        <v>0</v>
      </c>
      <c r="AG28" s="12">
        <f t="shared" si="32"/>
        <v>0</v>
      </c>
      <c r="AH28" s="12">
        <f t="shared" si="32"/>
        <v>0</v>
      </c>
      <c r="AI28" s="12">
        <f t="shared" si="32"/>
        <v>0</v>
      </c>
      <c r="AJ28" s="12">
        <f t="shared" si="32"/>
        <v>0</v>
      </c>
    </row>
    <row r="29" spans="1:36">
      <c r="A29" s="102" t="s">
        <v>21</v>
      </c>
      <c r="B29" s="84" t="s">
        <v>92</v>
      </c>
      <c r="C29" s="9">
        <v>23</v>
      </c>
      <c r="D29" s="9"/>
      <c r="E29" s="12">
        <f t="shared" ref="E29:E36" si="33">SUM(F29:AJ29)</f>
        <v>0</v>
      </c>
      <c r="F29" s="12"/>
      <c r="G29" s="85"/>
      <c r="H29" s="85"/>
      <c r="I29" s="85"/>
      <c r="J29" s="85"/>
      <c r="K29" s="85"/>
      <c r="L29" s="85"/>
      <c r="M29" s="85"/>
      <c r="N29" s="85"/>
      <c r="O29" s="85">
        <v>-702</v>
      </c>
      <c r="P29" s="85">
        <v>272</v>
      </c>
      <c r="Q29" s="85">
        <v>-53</v>
      </c>
      <c r="R29" s="85">
        <v>535</v>
      </c>
      <c r="S29" s="85"/>
      <c r="T29" s="85"/>
      <c r="U29" s="85"/>
      <c r="V29" s="85">
        <v>-4038</v>
      </c>
      <c r="W29" s="85"/>
      <c r="X29" s="85"/>
      <c r="Y29" s="85">
        <v>-796</v>
      </c>
      <c r="Z29" s="85">
        <v>318</v>
      </c>
      <c r="AA29" s="85"/>
      <c r="AB29" s="85">
        <v>130</v>
      </c>
      <c r="AC29" s="85">
        <v>950</v>
      </c>
      <c r="AD29" s="85">
        <v>3384</v>
      </c>
      <c r="AE29" s="85"/>
      <c r="AF29" s="85"/>
      <c r="AG29" s="85"/>
      <c r="AH29" s="85"/>
      <c r="AI29" s="85"/>
      <c r="AJ29" s="85"/>
    </row>
    <row r="30" spans="1:36">
      <c r="A30" s="102" t="s">
        <v>21</v>
      </c>
      <c r="B30" s="84" t="s">
        <v>92</v>
      </c>
      <c r="C30" s="9">
        <v>21</v>
      </c>
      <c r="D30" s="9" t="s">
        <v>93</v>
      </c>
      <c r="E30" s="12">
        <f t="shared" si="33"/>
        <v>0</v>
      </c>
      <c r="F30" s="85"/>
      <c r="G30" s="85"/>
      <c r="H30" s="85"/>
      <c r="I30" s="85"/>
      <c r="J30" s="85"/>
      <c r="K30" s="85"/>
      <c r="L30" s="85"/>
      <c r="M30" s="85">
        <v>192</v>
      </c>
      <c r="N30" s="85">
        <v>2020</v>
      </c>
      <c r="O30" s="85"/>
      <c r="P30" s="85">
        <v>156</v>
      </c>
      <c r="Q30" s="85">
        <v>1393</v>
      </c>
      <c r="R30" s="85"/>
      <c r="S30" s="85"/>
      <c r="T30" s="85"/>
      <c r="U30" s="85">
        <v>624</v>
      </c>
      <c r="V30" s="85"/>
      <c r="W30" s="85"/>
      <c r="X30" s="85"/>
      <c r="Y30" s="85"/>
      <c r="Z30" s="85"/>
      <c r="AA30" s="85"/>
      <c r="AB30" s="85"/>
      <c r="AC30" s="85">
        <v>1367</v>
      </c>
      <c r="AD30" s="85">
        <v>-5752</v>
      </c>
      <c r="AE30" s="85"/>
      <c r="AF30" s="85"/>
      <c r="AG30" s="85"/>
      <c r="AH30" s="85"/>
      <c r="AI30" s="85"/>
      <c r="AJ30" s="85"/>
    </row>
    <row r="31" spans="1:36">
      <c r="A31" s="102" t="s">
        <v>23</v>
      </c>
      <c r="B31" s="84" t="s">
        <v>92</v>
      </c>
      <c r="C31" s="9">
        <v>23</v>
      </c>
      <c r="D31" s="9"/>
      <c r="E31" s="12">
        <f t="shared" si="33"/>
        <v>0</v>
      </c>
      <c r="F31" s="85"/>
      <c r="G31" s="85"/>
      <c r="H31" s="85"/>
      <c r="I31" s="85"/>
      <c r="J31" s="85"/>
      <c r="K31" s="85"/>
      <c r="L31" s="85"/>
      <c r="M31" s="85"/>
      <c r="N31" s="85">
        <v>262</v>
      </c>
      <c r="O31" s="85"/>
      <c r="P31" s="85"/>
      <c r="Q31" s="85">
        <v>89</v>
      </c>
      <c r="R31" s="85">
        <v>-1587</v>
      </c>
      <c r="S31" s="85"/>
      <c r="T31" s="85"/>
      <c r="U31" s="85"/>
      <c r="V31" s="85">
        <v>-11120</v>
      </c>
      <c r="W31" s="85"/>
      <c r="X31" s="85"/>
      <c r="Y31" s="85">
        <v>9606</v>
      </c>
      <c r="Z31" s="85">
        <v>2000</v>
      </c>
      <c r="AA31" s="85">
        <v>-800</v>
      </c>
      <c r="AB31" s="85"/>
      <c r="AC31" s="85">
        <v>1000</v>
      </c>
      <c r="AD31" s="85">
        <v>550</v>
      </c>
      <c r="AE31" s="85"/>
      <c r="AF31" s="85"/>
      <c r="AG31" s="85"/>
      <c r="AH31" s="85"/>
      <c r="AI31" s="85"/>
      <c r="AJ31" s="85"/>
    </row>
    <row r="32" spans="1:36">
      <c r="A32" s="102" t="s">
        <v>24</v>
      </c>
      <c r="B32" s="84" t="s">
        <v>92</v>
      </c>
      <c r="C32" s="9">
        <v>23</v>
      </c>
      <c r="D32" s="9"/>
      <c r="E32" s="12">
        <f t="shared" si="33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>
        <v>848</v>
      </c>
      <c r="S32" s="85"/>
      <c r="T32" s="85">
        <v>709</v>
      </c>
      <c r="U32" s="85"/>
      <c r="V32" s="85">
        <v>-1707</v>
      </c>
      <c r="W32" s="85"/>
      <c r="X32" s="85"/>
      <c r="Y32" s="85">
        <v>375</v>
      </c>
      <c r="Z32" s="85">
        <v>90</v>
      </c>
      <c r="AA32" s="85"/>
      <c r="AB32" s="85"/>
      <c r="AC32" s="85"/>
      <c r="AD32" s="85">
        <v>-315</v>
      </c>
      <c r="AE32" s="85"/>
      <c r="AF32" s="85"/>
      <c r="AG32" s="85"/>
      <c r="AH32" s="85"/>
      <c r="AI32" s="85"/>
      <c r="AJ32" s="85"/>
    </row>
    <row r="33" spans="1:36">
      <c r="A33" s="102" t="s">
        <v>146</v>
      </c>
      <c r="B33" s="84" t="s">
        <v>92</v>
      </c>
      <c r="C33" s="9">
        <v>21</v>
      </c>
      <c r="D33" s="9"/>
      <c r="E33" s="12">
        <f t="shared" si="33"/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>
        <v>-800</v>
      </c>
      <c r="W33" s="85"/>
      <c r="X33" s="85"/>
      <c r="Y33" s="85">
        <v>800</v>
      </c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</row>
    <row r="34" spans="1:36">
      <c r="A34" s="102" t="s">
        <v>18</v>
      </c>
      <c r="B34" s="84" t="s">
        <v>90</v>
      </c>
      <c r="C34" s="9">
        <v>21</v>
      </c>
      <c r="D34" s="9"/>
      <c r="E34" s="12">
        <f t="shared" si="33"/>
        <v>0</v>
      </c>
      <c r="F34" s="85"/>
      <c r="G34" s="85"/>
      <c r="H34" s="85"/>
      <c r="I34" s="85"/>
      <c r="J34" s="85"/>
      <c r="K34" s="85"/>
      <c r="L34" s="85"/>
      <c r="M34" s="85"/>
      <c r="N34" s="85">
        <v>162</v>
      </c>
      <c r="O34" s="85"/>
      <c r="P34" s="85">
        <v>55</v>
      </c>
      <c r="Q34" s="85"/>
      <c r="R34" s="85">
        <v>63</v>
      </c>
      <c r="S34" s="85"/>
      <c r="T34" s="85"/>
      <c r="U34" s="85"/>
      <c r="V34" s="85">
        <v>-820</v>
      </c>
      <c r="W34" s="85"/>
      <c r="X34" s="85"/>
      <c r="Y34" s="85">
        <v>2445</v>
      </c>
      <c r="Z34" s="85">
        <v>1940</v>
      </c>
      <c r="AA34" s="85"/>
      <c r="AB34" s="85"/>
      <c r="AC34" s="85">
        <v>-4070</v>
      </c>
      <c r="AD34" s="85">
        <v>225</v>
      </c>
      <c r="AE34" s="85"/>
      <c r="AF34" s="85"/>
      <c r="AG34" s="85"/>
      <c r="AH34" s="85"/>
      <c r="AI34" s="85"/>
      <c r="AJ34" s="85"/>
    </row>
    <row r="35" spans="1:36" ht="26.25">
      <c r="A35" s="102" t="s">
        <v>144</v>
      </c>
      <c r="B35" s="84" t="s">
        <v>90</v>
      </c>
      <c r="C35" s="9">
        <v>21</v>
      </c>
      <c r="D35" s="9" t="s">
        <v>93</v>
      </c>
      <c r="E35" s="12">
        <f t="shared" si="33"/>
        <v>0</v>
      </c>
      <c r="F35" s="85"/>
      <c r="G35" s="85"/>
      <c r="H35" s="85"/>
      <c r="I35" s="85"/>
      <c r="J35" s="85"/>
      <c r="K35" s="85"/>
      <c r="L35" s="85"/>
      <c r="M35" s="85">
        <v>-422</v>
      </c>
      <c r="N35" s="85">
        <v>-1914</v>
      </c>
      <c r="O35" s="85">
        <v>3244</v>
      </c>
      <c r="P35" s="85"/>
      <c r="Q35" s="85">
        <v>300</v>
      </c>
      <c r="R35" s="85">
        <v>-446</v>
      </c>
      <c r="S35" s="85"/>
      <c r="T35" s="85"/>
      <c r="U35" s="85">
        <v>-400</v>
      </c>
      <c r="V35" s="85"/>
      <c r="W35" s="85"/>
      <c r="X35" s="85"/>
      <c r="Y35" s="85">
        <v>-99</v>
      </c>
      <c r="Z35" s="85"/>
      <c r="AA35" s="85"/>
      <c r="AB35" s="85"/>
      <c r="AC35" s="85">
        <v>-263</v>
      </c>
      <c r="AD35" s="85"/>
      <c r="AE35" s="85"/>
      <c r="AF35" s="85"/>
      <c r="AG35" s="85"/>
      <c r="AH35" s="85"/>
      <c r="AI35" s="85"/>
      <c r="AJ35" s="85"/>
    </row>
    <row r="36" spans="1:36" ht="26.25">
      <c r="A36" s="102" t="s">
        <v>144</v>
      </c>
      <c r="B36" s="84" t="s">
        <v>145</v>
      </c>
      <c r="C36" s="9">
        <v>21</v>
      </c>
      <c r="D36" s="9" t="s">
        <v>93</v>
      </c>
      <c r="E36" s="12">
        <f t="shared" si="33"/>
        <v>0</v>
      </c>
      <c r="F36" s="85"/>
      <c r="G36" s="85"/>
      <c r="H36" s="85"/>
      <c r="I36" s="85"/>
      <c r="J36" s="85"/>
      <c r="K36" s="85"/>
      <c r="L36" s="85"/>
      <c r="M36" s="85"/>
      <c r="N36" s="85">
        <v>-29264</v>
      </c>
      <c r="O36" s="85">
        <v>18000</v>
      </c>
      <c r="P36" s="85"/>
      <c r="Q36" s="85">
        <v>-3830</v>
      </c>
      <c r="R36" s="85">
        <v>7010</v>
      </c>
      <c r="S36" s="85"/>
      <c r="T36" s="85">
        <v>82</v>
      </c>
      <c r="U36" s="85">
        <v>4224</v>
      </c>
      <c r="V36" s="85"/>
      <c r="W36" s="85"/>
      <c r="X36" s="85">
        <v>576</v>
      </c>
      <c r="Y36" s="85"/>
      <c r="Z36" s="85"/>
      <c r="AA36" s="85"/>
      <c r="AB36" s="85"/>
      <c r="AC36" s="85">
        <v>9356</v>
      </c>
      <c r="AD36" s="85">
        <v>-6154</v>
      </c>
      <c r="AE36" s="85"/>
      <c r="AF36" s="85"/>
      <c r="AG36" s="85"/>
      <c r="AH36" s="85"/>
      <c r="AI36" s="85"/>
      <c r="AJ36" s="85"/>
    </row>
    <row r="37" spans="1:36">
      <c r="A37" s="99" t="s">
        <v>155</v>
      </c>
      <c r="B37" s="82"/>
      <c r="C37" s="80"/>
      <c r="D37" s="80"/>
      <c r="E37" s="12">
        <f>SUM(F37:AJ37)</f>
        <v>0</v>
      </c>
      <c r="F37" s="12">
        <f t="shared" ref="F37:AE37" si="34">SUM(F38:F39)</f>
        <v>0</v>
      </c>
      <c r="G37" s="12">
        <f t="shared" si="34"/>
        <v>0</v>
      </c>
      <c r="H37" s="12">
        <f t="shared" si="34"/>
        <v>0</v>
      </c>
      <c r="I37" s="12">
        <f t="shared" si="34"/>
        <v>-330</v>
      </c>
      <c r="J37" s="12">
        <f t="shared" si="34"/>
        <v>0</v>
      </c>
      <c r="K37" s="12">
        <f t="shared" si="34"/>
        <v>0</v>
      </c>
      <c r="L37" s="12">
        <f t="shared" si="34"/>
        <v>0</v>
      </c>
      <c r="M37" s="12">
        <f t="shared" si="34"/>
        <v>-2950</v>
      </c>
      <c r="N37" s="12">
        <f t="shared" si="34"/>
        <v>2450</v>
      </c>
      <c r="O37" s="12">
        <f t="shared" si="34"/>
        <v>500</v>
      </c>
      <c r="P37" s="12">
        <f t="shared" si="34"/>
        <v>33</v>
      </c>
      <c r="Q37" s="12">
        <f t="shared" si="34"/>
        <v>23</v>
      </c>
      <c r="R37" s="12">
        <f t="shared" si="34"/>
        <v>274</v>
      </c>
      <c r="S37" s="12">
        <f t="shared" si="34"/>
        <v>0</v>
      </c>
      <c r="T37" s="12">
        <f t="shared" si="34"/>
        <v>-200</v>
      </c>
      <c r="U37" s="12">
        <f t="shared" si="34"/>
        <v>200</v>
      </c>
      <c r="V37" s="12">
        <f t="shared" si="34"/>
        <v>0</v>
      </c>
      <c r="W37" s="12">
        <f t="shared" si="34"/>
        <v>0</v>
      </c>
      <c r="X37" s="12">
        <f t="shared" si="34"/>
        <v>0</v>
      </c>
      <c r="Y37" s="12">
        <f t="shared" si="34"/>
        <v>0</v>
      </c>
      <c r="Z37" s="12">
        <f t="shared" si="34"/>
        <v>0</v>
      </c>
      <c r="AA37" s="12">
        <f t="shared" si="34"/>
        <v>0</v>
      </c>
      <c r="AB37" s="12">
        <f t="shared" si="34"/>
        <v>0</v>
      </c>
      <c r="AC37" s="12">
        <f t="shared" si="34"/>
        <v>0</v>
      </c>
      <c r="AD37" s="12">
        <f t="shared" si="34"/>
        <v>0</v>
      </c>
      <c r="AE37" s="12">
        <f t="shared" si="34"/>
        <v>0</v>
      </c>
      <c r="AF37" s="12"/>
      <c r="AG37" s="12">
        <f>SUM(AG38:AG39)</f>
        <v>0</v>
      </c>
      <c r="AH37" s="12">
        <f>SUM(AH38:AH39)</f>
        <v>0</v>
      </c>
      <c r="AI37" s="12">
        <f>SUM(AI38:AI39)</f>
        <v>0</v>
      </c>
      <c r="AJ37" s="12">
        <f>SUM(AJ38:AJ39)</f>
        <v>0</v>
      </c>
    </row>
    <row r="38" spans="1:36">
      <c r="A38" s="102" t="s">
        <v>154</v>
      </c>
      <c r="B38" s="84" t="s">
        <v>58</v>
      </c>
      <c r="C38" s="9">
        <v>21</v>
      </c>
      <c r="D38" s="9"/>
      <c r="E38" s="85">
        <f>SUM(H38:AJ38)</f>
        <v>0</v>
      </c>
      <c r="F38" s="85"/>
      <c r="G38" s="85"/>
      <c r="H38" s="91"/>
      <c r="I38" s="92"/>
      <c r="J38" s="92"/>
      <c r="K38" s="92"/>
      <c r="L38" s="92"/>
      <c r="M38" s="92">
        <v>-3100</v>
      </c>
      <c r="N38" s="11">
        <v>2600</v>
      </c>
      <c r="O38" s="11">
        <v>500</v>
      </c>
      <c r="P38" s="11">
        <v>33</v>
      </c>
      <c r="Q38" s="11">
        <v>23</v>
      </c>
      <c r="R38" s="11">
        <v>-56</v>
      </c>
      <c r="S38" s="11"/>
      <c r="T38" s="11">
        <v>-200</v>
      </c>
      <c r="U38" s="11">
        <v>200</v>
      </c>
      <c r="V38" s="11"/>
      <c r="W38" s="11"/>
      <c r="X38" s="11"/>
      <c r="Y38" s="11"/>
      <c r="Z38" s="11"/>
      <c r="AA38" s="11"/>
      <c r="AB38" s="104"/>
      <c r="AC38" s="93"/>
      <c r="AD38" s="93"/>
      <c r="AE38" s="93"/>
      <c r="AF38" s="93"/>
      <c r="AG38" s="93"/>
      <c r="AH38" s="93"/>
      <c r="AI38" s="93"/>
      <c r="AJ38" s="93"/>
    </row>
    <row r="39" spans="1:36" ht="26.25">
      <c r="A39" s="103" t="s">
        <v>136</v>
      </c>
      <c r="B39" s="94" t="s">
        <v>122</v>
      </c>
      <c r="C39" s="95">
        <v>21</v>
      </c>
      <c r="D39" s="95"/>
      <c r="E39" s="12">
        <f>SUM(H39:AJ39)</f>
        <v>0</v>
      </c>
      <c r="F39" s="96"/>
      <c r="G39" s="96"/>
      <c r="H39" s="96"/>
      <c r="I39" s="97">
        <v>-330</v>
      </c>
      <c r="J39" s="97"/>
      <c r="K39" s="97"/>
      <c r="L39" s="97"/>
      <c r="M39" s="97">
        <v>150</v>
      </c>
      <c r="N39" s="98">
        <v>-150</v>
      </c>
      <c r="O39" s="98"/>
      <c r="P39" s="98"/>
      <c r="Q39" s="98"/>
      <c r="R39" s="98">
        <v>330</v>
      </c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86"/>
      <c r="AD39" s="98"/>
      <c r="AE39" s="98"/>
      <c r="AF39" s="98"/>
      <c r="AG39" s="98"/>
      <c r="AH39" s="98"/>
      <c r="AI39" s="98"/>
      <c r="AJ39" s="98"/>
    </row>
    <row r="40" spans="1:36" ht="26.25">
      <c r="A40" s="99" t="s">
        <v>156</v>
      </c>
      <c r="B40" s="82"/>
      <c r="C40" s="80"/>
      <c r="D40" s="80"/>
      <c r="E40" s="12">
        <f>SUM(F40:AJ40)</f>
        <v>0</v>
      </c>
      <c r="F40" s="81">
        <f t="shared" ref="F40:AE40" si="35">SUM(F41:F44)</f>
        <v>0</v>
      </c>
      <c r="G40" s="81">
        <f t="shared" si="35"/>
        <v>0</v>
      </c>
      <c r="H40" s="81">
        <f t="shared" si="35"/>
        <v>0</v>
      </c>
      <c r="I40" s="81">
        <f t="shared" si="35"/>
        <v>0</v>
      </c>
      <c r="J40" s="81">
        <f t="shared" si="35"/>
        <v>0</v>
      </c>
      <c r="K40" s="81">
        <f t="shared" si="35"/>
        <v>0</v>
      </c>
      <c r="L40" s="81">
        <f t="shared" si="35"/>
        <v>0</v>
      </c>
      <c r="M40" s="81">
        <f t="shared" si="35"/>
        <v>0</v>
      </c>
      <c r="N40" s="81">
        <f t="shared" si="35"/>
        <v>0</v>
      </c>
      <c r="O40" s="81">
        <f t="shared" si="35"/>
        <v>0</v>
      </c>
      <c r="P40" s="81">
        <f t="shared" si="35"/>
        <v>0</v>
      </c>
      <c r="Q40" s="81">
        <f t="shared" si="35"/>
        <v>0</v>
      </c>
      <c r="R40" s="81">
        <f t="shared" si="35"/>
        <v>582</v>
      </c>
      <c r="S40" s="81">
        <f t="shared" si="35"/>
        <v>-1582</v>
      </c>
      <c r="T40" s="81">
        <f t="shared" si="35"/>
        <v>550</v>
      </c>
      <c r="U40" s="81">
        <f t="shared" si="35"/>
        <v>3100</v>
      </c>
      <c r="V40" s="81">
        <f t="shared" si="35"/>
        <v>0</v>
      </c>
      <c r="W40" s="81">
        <f t="shared" si="35"/>
        <v>-3020</v>
      </c>
      <c r="X40" s="81">
        <f t="shared" si="35"/>
        <v>80</v>
      </c>
      <c r="Y40" s="81">
        <f t="shared" si="35"/>
        <v>30</v>
      </c>
      <c r="Z40" s="81">
        <f t="shared" si="35"/>
        <v>40</v>
      </c>
      <c r="AA40" s="81">
        <f t="shared" si="35"/>
        <v>0</v>
      </c>
      <c r="AB40" s="81">
        <f t="shared" si="35"/>
        <v>0</v>
      </c>
      <c r="AC40" s="81">
        <f t="shared" si="35"/>
        <v>0</v>
      </c>
      <c r="AD40" s="81">
        <f t="shared" si="35"/>
        <v>50</v>
      </c>
      <c r="AE40" s="81">
        <f t="shared" si="35"/>
        <v>0</v>
      </c>
      <c r="AF40" s="81"/>
      <c r="AG40" s="81">
        <f>SUM(AG41:AG44)</f>
        <v>0</v>
      </c>
      <c r="AH40" s="81">
        <f>SUM(AH41:AH44)</f>
        <v>0</v>
      </c>
      <c r="AI40" s="81">
        <f>SUM(AI41:AI44)</f>
        <v>0</v>
      </c>
      <c r="AJ40" s="81">
        <f>SUM(AJ41:AJ44)</f>
        <v>170</v>
      </c>
    </row>
    <row r="41" spans="1:36">
      <c r="A41" s="102" t="s">
        <v>157</v>
      </c>
      <c r="B41" s="84" t="s">
        <v>158</v>
      </c>
      <c r="C41" s="9">
        <v>21</v>
      </c>
      <c r="D41" s="9"/>
      <c r="E41" s="12">
        <f t="shared" ref="E41:E44" si="36">SUM(F41:AJ41)</f>
        <v>0</v>
      </c>
      <c r="F41" s="85"/>
      <c r="G41" s="85"/>
      <c r="H41" s="86"/>
      <c r="I41" s="87"/>
      <c r="J41" s="87"/>
      <c r="K41" s="87"/>
      <c r="L41" s="87"/>
      <c r="M41" s="87"/>
      <c r="N41" s="86"/>
      <c r="O41" s="86"/>
      <c r="P41" s="86"/>
      <c r="Q41" s="86"/>
      <c r="R41" s="86">
        <v>200</v>
      </c>
      <c r="S41" s="86">
        <v>-250</v>
      </c>
      <c r="T41" s="86"/>
      <c r="U41" s="86">
        <v>2850</v>
      </c>
      <c r="V41" s="86"/>
      <c r="W41" s="86">
        <v>-2970</v>
      </c>
      <c r="X41" s="86"/>
      <c r="Y41" s="86"/>
      <c r="Z41" s="86"/>
      <c r="AA41" s="86"/>
      <c r="AB41" s="86"/>
      <c r="AC41" s="86"/>
      <c r="AD41" s="86">
        <v>50</v>
      </c>
      <c r="AE41" s="86"/>
      <c r="AF41" s="86"/>
      <c r="AG41" s="86"/>
      <c r="AH41" s="86"/>
      <c r="AI41" s="86"/>
      <c r="AJ41" s="86">
        <v>120</v>
      </c>
    </row>
    <row r="42" spans="1:36">
      <c r="A42" s="102" t="s">
        <v>160</v>
      </c>
      <c r="B42" s="84" t="s">
        <v>161</v>
      </c>
      <c r="C42" s="9">
        <v>21</v>
      </c>
      <c r="D42" s="9"/>
      <c r="E42" s="12">
        <f t="shared" si="36"/>
        <v>0</v>
      </c>
      <c r="F42" s="85"/>
      <c r="G42" s="85"/>
      <c r="H42" s="88"/>
      <c r="I42" s="89"/>
      <c r="J42" s="89"/>
      <c r="K42" s="89"/>
      <c r="L42" s="89"/>
      <c r="M42" s="89"/>
      <c r="N42" s="88"/>
      <c r="O42" s="88"/>
      <c r="P42" s="88"/>
      <c r="Q42" s="88"/>
      <c r="R42" s="88"/>
      <c r="S42" s="88"/>
      <c r="T42" s="88"/>
      <c r="U42" s="88"/>
      <c r="V42" s="88"/>
      <c r="W42" s="88">
        <v>-50</v>
      </c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>
        <v>50</v>
      </c>
    </row>
    <row r="43" spans="1:36" ht="26.25">
      <c r="A43" s="102" t="s">
        <v>136</v>
      </c>
      <c r="B43" s="84" t="s">
        <v>122</v>
      </c>
      <c r="C43" s="9">
        <v>21</v>
      </c>
      <c r="D43" s="9"/>
      <c r="E43" s="12">
        <f t="shared" si="36"/>
        <v>0</v>
      </c>
      <c r="F43" s="85"/>
      <c r="G43" s="85"/>
      <c r="H43" s="88"/>
      <c r="I43" s="89"/>
      <c r="J43" s="89"/>
      <c r="K43" s="89"/>
      <c r="L43" s="89"/>
      <c r="M43" s="89"/>
      <c r="N43" s="88"/>
      <c r="O43" s="88"/>
      <c r="P43" s="88"/>
      <c r="Q43" s="88"/>
      <c r="R43" s="88"/>
      <c r="S43" s="88">
        <v>-1000</v>
      </c>
      <c r="T43" s="88">
        <v>750</v>
      </c>
      <c r="U43" s="88">
        <v>250</v>
      </c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</row>
    <row r="44" spans="1:36">
      <c r="A44" s="102" t="s">
        <v>162</v>
      </c>
      <c r="B44" s="84" t="s">
        <v>163</v>
      </c>
      <c r="C44" s="9">
        <v>21</v>
      </c>
      <c r="D44" s="9"/>
      <c r="E44" s="12">
        <f t="shared" si="36"/>
        <v>0</v>
      </c>
      <c r="F44" s="85"/>
      <c r="G44" s="85"/>
      <c r="H44" s="88"/>
      <c r="I44" s="89"/>
      <c r="J44" s="89"/>
      <c r="K44" s="89"/>
      <c r="L44" s="89"/>
      <c r="M44" s="89"/>
      <c r="N44" s="88"/>
      <c r="O44" s="88"/>
      <c r="P44" s="88"/>
      <c r="Q44" s="88"/>
      <c r="R44" s="88">
        <v>382</v>
      </c>
      <c r="S44" s="88">
        <v>-332</v>
      </c>
      <c r="T44" s="88">
        <v>-200</v>
      </c>
      <c r="U44" s="88"/>
      <c r="V44" s="88"/>
      <c r="W44" s="88"/>
      <c r="X44" s="88">
        <v>80</v>
      </c>
      <c r="Y44" s="88">
        <v>30</v>
      </c>
      <c r="Z44" s="88">
        <v>40</v>
      </c>
      <c r="AA44" s="88"/>
      <c r="AB44" s="88"/>
      <c r="AC44" s="88"/>
      <c r="AD44" s="88"/>
      <c r="AE44" s="88"/>
      <c r="AF44" s="88"/>
      <c r="AG44" s="88"/>
      <c r="AH44" s="88"/>
      <c r="AI44" s="88"/>
      <c r="AJ44" s="88"/>
    </row>
    <row r="45" spans="1:36">
      <c r="A45" s="107"/>
      <c r="B45" s="108"/>
      <c r="C45" s="109"/>
      <c r="D45" s="109"/>
      <c r="E45" s="21"/>
      <c r="F45" s="112" t="s">
        <v>184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>
      <c r="A46" s="111" t="s">
        <v>16</v>
      </c>
      <c r="B46" s="108"/>
      <c r="C46" s="109"/>
      <c r="D46" s="109"/>
      <c r="E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>
      <c r="A47" s="107"/>
      <c r="B47" s="108"/>
      <c r="C47" s="109"/>
      <c r="D47" s="109"/>
      <c r="E47" s="21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6">
      <c r="A48" s="111" t="s">
        <v>17</v>
      </c>
      <c r="B48" s="108"/>
      <c r="C48" s="109"/>
      <c r="D48" s="109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1:36">
      <c r="A49" s="111" t="s">
        <v>26</v>
      </c>
      <c r="B49" s="108"/>
      <c r="C49" s="109"/>
      <c r="D49" s="109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1" spans="1:36">
      <c r="A51" s="19"/>
      <c r="B51" s="20"/>
      <c r="C51" s="20"/>
      <c r="D51" s="20"/>
      <c r="E51" s="21"/>
      <c r="F51" s="22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>
      <c r="B52" s="100"/>
      <c r="C52" s="100"/>
      <c r="D52" s="100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0"/>
      <c r="W52" s="105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>
      <c r="A53" s="24"/>
      <c r="B53" s="20"/>
      <c r="C53" s="20"/>
      <c r="D53" s="20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>
      <c r="A54" s="27"/>
      <c r="B54" s="20"/>
      <c r="C54" s="20"/>
      <c r="D54" s="20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>
      <c r="A55" s="28"/>
      <c r="F55" s="3"/>
      <c r="G55" s="3"/>
    </row>
    <row r="56" spans="1:36">
      <c r="A56" s="28"/>
      <c r="F56" s="3"/>
      <c r="G56" s="3"/>
    </row>
    <row r="57" spans="1:36">
      <c r="A57" s="28"/>
      <c r="E57" s="29"/>
      <c r="F57" s="30"/>
      <c r="G57" s="30"/>
      <c r="H57" s="101"/>
      <c r="I57" s="101"/>
      <c r="J57" s="101"/>
      <c r="K57" s="101"/>
      <c r="L57" s="101"/>
      <c r="M57" s="101"/>
    </row>
  </sheetData>
  <mergeCells count="1">
    <mergeCell ref="F45:T4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&amp;RLisa 1
Tartu Linnavalitsuse 10. 12. 2013. a 
korralduse nr juurde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74"/>
  <sheetViews>
    <sheetView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D1" sqref="D1"/>
    </sheetView>
  </sheetViews>
  <sheetFormatPr defaultRowHeight="12"/>
  <cols>
    <col min="1" max="1" width="19.85546875" style="35" customWidth="1"/>
    <col min="2" max="2" width="6.140625" style="78" bestFit="1" customWidth="1"/>
    <col min="3" max="3" width="6.5703125" style="35" bestFit="1" customWidth="1"/>
    <col min="4" max="4" width="4.85546875" style="35" bestFit="1" customWidth="1"/>
    <col min="5" max="6" width="5.7109375" style="35" bestFit="1" customWidth="1"/>
    <col min="7" max="7" width="4.85546875" style="35" customWidth="1"/>
    <col min="8" max="8" width="5.7109375" style="35" bestFit="1" customWidth="1"/>
    <col min="9" max="9" width="5.42578125" style="35" customWidth="1"/>
    <col min="10" max="10" width="5.42578125" style="35" bestFit="1" customWidth="1"/>
    <col min="11" max="11" width="6.28515625" style="35" bestFit="1" customWidth="1"/>
    <col min="12" max="12" width="5.5703125" style="35" customWidth="1"/>
    <col min="13" max="13" width="4.85546875" style="35" bestFit="1" customWidth="1"/>
    <col min="14" max="14" width="5.7109375" style="35" bestFit="1" customWidth="1"/>
    <col min="15" max="15" width="6.28515625" style="35" bestFit="1" customWidth="1"/>
    <col min="16" max="16" width="5.42578125" style="35" bestFit="1" customWidth="1"/>
    <col min="17" max="18" width="5.42578125" style="35" customWidth="1"/>
    <col min="19" max="19" width="6.5703125" style="35" bestFit="1" customWidth="1"/>
    <col min="20" max="20" width="6.28515625" style="35" bestFit="1" customWidth="1"/>
    <col min="21" max="21" width="6.28515625" style="35" customWidth="1"/>
    <col min="22" max="22" width="5.7109375" style="35" bestFit="1" customWidth="1"/>
    <col min="23" max="23" width="6.28515625" style="35" bestFit="1" customWidth="1"/>
    <col min="24" max="25" width="6.5703125" style="35" bestFit="1" customWidth="1"/>
    <col min="26" max="29" width="6.5703125" style="35" customWidth="1"/>
    <col min="30" max="30" width="6.5703125" style="35" bestFit="1" customWidth="1"/>
    <col min="31" max="31" width="6.5703125" style="35" customWidth="1"/>
    <col min="32" max="32" width="6.5703125" style="35" bestFit="1" customWidth="1"/>
    <col min="33" max="33" width="5.42578125" style="35" bestFit="1" customWidth="1"/>
    <col min="34" max="34" width="4.85546875" style="35" bestFit="1" customWidth="1"/>
    <col min="35" max="16384" width="9.140625" style="35"/>
  </cols>
  <sheetData>
    <row r="1" spans="1:34">
      <c r="B1" s="33"/>
      <c r="C1" s="34"/>
      <c r="D1" s="32" t="s">
        <v>108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34">
      <c r="A2" s="34"/>
      <c r="B2" s="36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7" t="s">
        <v>29</v>
      </c>
      <c r="P2" s="34"/>
      <c r="Q2" s="34"/>
      <c r="R2" s="34"/>
      <c r="S2" s="34"/>
      <c r="T2" s="34"/>
      <c r="U2" s="34"/>
      <c r="V2" s="34"/>
      <c r="W2" s="34"/>
    </row>
    <row r="3" spans="1:34" ht="117.75">
      <c r="A3" s="38" t="s">
        <v>185</v>
      </c>
      <c r="B3" s="39" t="s">
        <v>30</v>
      </c>
      <c r="C3" s="40" t="s">
        <v>31</v>
      </c>
      <c r="D3" s="41" t="s">
        <v>33</v>
      </c>
      <c r="E3" s="41" t="s">
        <v>5</v>
      </c>
      <c r="F3" s="41" t="s">
        <v>34</v>
      </c>
      <c r="G3" s="41" t="s">
        <v>35</v>
      </c>
      <c r="H3" s="41" t="s">
        <v>36</v>
      </c>
      <c r="I3" s="41" t="s">
        <v>6</v>
      </c>
      <c r="J3" s="41" t="s">
        <v>8</v>
      </c>
      <c r="K3" s="41" t="s">
        <v>9</v>
      </c>
      <c r="L3" s="42" t="s">
        <v>37</v>
      </c>
      <c r="M3" s="42" t="s">
        <v>38</v>
      </c>
      <c r="N3" s="42" t="s">
        <v>27</v>
      </c>
      <c r="O3" s="42" t="s">
        <v>10</v>
      </c>
      <c r="P3" s="41" t="s">
        <v>11</v>
      </c>
      <c r="Q3" s="41" t="s">
        <v>39</v>
      </c>
      <c r="R3" s="41" t="s">
        <v>182</v>
      </c>
      <c r="S3" s="41" t="s">
        <v>12</v>
      </c>
      <c r="T3" s="42" t="s">
        <v>40</v>
      </c>
      <c r="U3" s="42" t="s">
        <v>13</v>
      </c>
      <c r="V3" s="42" t="s">
        <v>28</v>
      </c>
      <c r="W3" s="42" t="s">
        <v>42</v>
      </c>
      <c r="X3" s="43" t="s">
        <v>43</v>
      </c>
      <c r="Y3" s="44" t="s">
        <v>44</v>
      </c>
      <c r="Z3" s="44" t="s">
        <v>153</v>
      </c>
      <c r="AA3" s="44" t="s">
        <v>148</v>
      </c>
      <c r="AB3" s="44" t="s">
        <v>150</v>
      </c>
      <c r="AC3" s="44" t="s">
        <v>45</v>
      </c>
      <c r="AD3" s="44" t="s">
        <v>46</v>
      </c>
      <c r="AE3" s="44" t="s">
        <v>47</v>
      </c>
      <c r="AF3" s="44" t="s">
        <v>178</v>
      </c>
      <c r="AG3" s="44" t="s">
        <v>48</v>
      </c>
      <c r="AH3" s="44" t="s">
        <v>49</v>
      </c>
    </row>
    <row r="4" spans="1:34">
      <c r="A4" s="45"/>
      <c r="B4" s="46"/>
      <c r="C4" s="47"/>
      <c r="D4" s="48">
        <v>5001</v>
      </c>
      <c r="E4" s="48">
        <v>5002</v>
      </c>
      <c r="F4" s="48">
        <v>5005</v>
      </c>
      <c r="G4" s="48">
        <v>505</v>
      </c>
      <c r="H4" s="48">
        <v>506</v>
      </c>
      <c r="I4" s="48">
        <v>5500</v>
      </c>
      <c r="J4" s="48">
        <v>5503</v>
      </c>
      <c r="K4" s="48">
        <v>5504</v>
      </c>
      <c r="L4" s="48">
        <v>5511</v>
      </c>
      <c r="M4" s="48">
        <v>5512</v>
      </c>
      <c r="N4" s="48">
        <v>5513</v>
      </c>
      <c r="O4" s="48" t="s">
        <v>51</v>
      </c>
      <c r="P4" s="48">
        <v>5515</v>
      </c>
      <c r="Q4" s="48">
        <v>5521</v>
      </c>
      <c r="R4" s="48">
        <v>5522</v>
      </c>
      <c r="S4" s="48">
        <v>5524</v>
      </c>
      <c r="T4" s="48">
        <v>5525</v>
      </c>
      <c r="U4" s="48">
        <v>5532</v>
      </c>
      <c r="V4" s="48">
        <v>5539</v>
      </c>
      <c r="W4" s="48">
        <v>5540</v>
      </c>
      <c r="X4" s="49"/>
      <c r="Y4" s="49" t="s">
        <v>52</v>
      </c>
      <c r="Z4" s="49" t="s">
        <v>170</v>
      </c>
      <c r="AA4" s="49" t="s">
        <v>147</v>
      </c>
      <c r="AB4" s="49" t="s">
        <v>149</v>
      </c>
      <c r="AC4" s="49" t="s">
        <v>53</v>
      </c>
      <c r="AD4" s="49" t="s">
        <v>54</v>
      </c>
      <c r="AE4" s="49" t="s">
        <v>55</v>
      </c>
      <c r="AF4" s="49" t="s">
        <v>177</v>
      </c>
      <c r="AG4" s="49">
        <v>3233</v>
      </c>
      <c r="AH4" s="49">
        <v>3888</v>
      </c>
    </row>
    <row r="5" spans="1:34">
      <c r="A5" s="45" t="s">
        <v>56</v>
      </c>
      <c r="B5" s="46"/>
      <c r="C5" s="50">
        <f>SUM(D5:W5)</f>
        <v>377364</v>
      </c>
      <c r="D5" s="50">
        <f>SUM(D6,D9,D53,D56,D59,D61)</f>
        <v>1500</v>
      </c>
      <c r="E5" s="50">
        <f>SUM(E6,E9,E53,E56,E59,E61)</f>
        <v>18567</v>
      </c>
      <c r="F5" s="50">
        <f>SUM(F6,F9,F53,F56,F59,F61)</f>
        <v>16336</v>
      </c>
      <c r="G5" s="50">
        <f>SUM(G6,G9,G53,G56,G59,G61)</f>
        <v>1138</v>
      </c>
      <c r="H5" s="50">
        <f>SUM(H6,H9,H53,H56,H59,H61)</f>
        <v>13155</v>
      </c>
      <c r="I5" s="50">
        <f>SUM(I6,I9,I53,I56,I59,I61)</f>
        <v>3579</v>
      </c>
      <c r="J5" s="50">
        <f>SUM(J6,J9,J53,J56,J59,J61)</f>
        <v>14726</v>
      </c>
      <c r="K5" s="50">
        <f>SUM(K6,K9,K53,K56,K59,K61)</f>
        <v>75473</v>
      </c>
      <c r="L5" s="50">
        <f>SUM(L6,L9,L53,L56,L59,L61)</f>
        <v>80103</v>
      </c>
      <c r="M5" s="50">
        <f>SUM(M6,M9,M53,M56,M59,M61)</f>
        <v>2339</v>
      </c>
      <c r="N5" s="50">
        <f>SUM(N6,N9,N53,N56,N59,N61)</f>
        <v>210</v>
      </c>
      <c r="O5" s="50">
        <f>SUM(O6,O9,O53,O56,O59,O61)</f>
        <v>13786</v>
      </c>
      <c r="P5" s="50">
        <f>SUM(P6,P9,P53,P56,P59,P61)</f>
        <v>6361</v>
      </c>
      <c r="Q5" s="50">
        <f>SUM(Q6,Q9,Q53,Q56,Q59,Q61)</f>
        <v>39705</v>
      </c>
      <c r="R5" s="50">
        <f t="shared" ref="R5:U5" si="0">SUM(R6,R9,R53,R56,R59,R61)</f>
        <v>40</v>
      </c>
      <c r="S5" s="50">
        <f t="shared" si="0"/>
        <v>15932</v>
      </c>
      <c r="T5" s="50">
        <f t="shared" si="0"/>
        <v>74559</v>
      </c>
      <c r="U5" s="50">
        <f t="shared" si="0"/>
        <v>79</v>
      </c>
      <c r="V5" s="50">
        <f>SUM(V6,V9,V53,V56,V59,V61)</f>
        <v>15</v>
      </c>
      <c r="W5" s="50">
        <f>SUM(W6,W9,W53,W56,W59,W61)</f>
        <v>-239</v>
      </c>
      <c r="X5" s="50">
        <f>SUM(Y5:AH5)</f>
        <v>377364</v>
      </c>
      <c r="Y5" s="50">
        <f>SUM(Y6,Y9,Y53,Y56,Y59,Y61)</f>
        <v>48744</v>
      </c>
      <c r="Z5" s="50">
        <f>SUM(Z6,Z9,Z53,Z56,Z59,Z61)</f>
        <v>-3951</v>
      </c>
      <c r="AA5" s="50">
        <f>SUM(AA6,AA9,AA53,AA56,AA59,AA61)</f>
        <v>15976</v>
      </c>
      <c r="AB5" s="50">
        <f>SUM(AB6,AB9,AB53,AB56,AB59,AB61)</f>
        <v>14815</v>
      </c>
      <c r="AC5" s="50">
        <f>SUM(AC6,AC9,AC53,AC56,AC59,AC61)</f>
        <v>6417</v>
      </c>
      <c r="AD5" s="50">
        <f>SUM(AD6,AD9,AD53,AD56,AD59,AD61)</f>
        <v>276581</v>
      </c>
      <c r="AE5" s="50">
        <f>SUM(AE6,AE9,AE53,AE56,AE59,AE61)</f>
        <v>7133</v>
      </c>
      <c r="AF5" s="50">
        <f>SUM(AF6,AF9,AF53,AF56,AF59,AF61)</f>
        <v>7710</v>
      </c>
      <c r="AG5" s="50">
        <f>SUM(AG6,AG9,AG53,AG56,AG59,AG61)</f>
        <v>2339</v>
      </c>
      <c r="AH5" s="50">
        <f>SUM(AH6,AH9,AH53,AH56,AH59,AH61)</f>
        <v>1600</v>
      </c>
    </row>
    <row r="6" spans="1:34">
      <c r="A6" s="51" t="s">
        <v>57</v>
      </c>
      <c r="B6" s="54"/>
      <c r="C6" s="52">
        <f>SUM(D6:V6)</f>
        <v>17915</v>
      </c>
      <c r="D6" s="50">
        <f t="shared" ref="D6:W6" si="1">SUM(D7:D8)</f>
        <v>1500</v>
      </c>
      <c r="E6" s="50">
        <f t="shared" si="1"/>
        <v>3000</v>
      </c>
      <c r="F6" s="50">
        <f t="shared" si="1"/>
        <v>0</v>
      </c>
      <c r="G6" s="50">
        <f t="shared" si="1"/>
        <v>0</v>
      </c>
      <c r="H6" s="50">
        <f t="shared" si="1"/>
        <v>1530</v>
      </c>
      <c r="I6" s="50">
        <f t="shared" si="1"/>
        <v>0</v>
      </c>
      <c r="J6" s="50">
        <f t="shared" si="1"/>
        <v>3857</v>
      </c>
      <c r="K6" s="50">
        <f t="shared" si="1"/>
        <v>0</v>
      </c>
      <c r="L6" s="50">
        <f t="shared" si="1"/>
        <v>0</v>
      </c>
      <c r="M6" s="50">
        <f t="shared" si="1"/>
        <v>0</v>
      </c>
      <c r="N6" s="50">
        <f t="shared" si="1"/>
        <v>0</v>
      </c>
      <c r="O6" s="50">
        <f t="shared" si="1"/>
        <v>8458</v>
      </c>
      <c r="P6" s="50">
        <f t="shared" si="1"/>
        <v>5138</v>
      </c>
      <c r="Q6" s="50">
        <f t="shared" si="1"/>
        <v>0</v>
      </c>
      <c r="R6" s="50">
        <f t="shared" ref="R6:U6" si="2">SUM(R7:R8)</f>
        <v>0</v>
      </c>
      <c r="S6" s="50">
        <f t="shared" si="2"/>
        <v>0</v>
      </c>
      <c r="T6" s="50">
        <f t="shared" si="2"/>
        <v>-5568</v>
      </c>
      <c r="U6" s="50">
        <f t="shared" si="2"/>
        <v>0</v>
      </c>
      <c r="V6" s="50">
        <f t="shared" si="1"/>
        <v>0</v>
      </c>
      <c r="W6" s="50">
        <f t="shared" si="1"/>
        <v>-5328</v>
      </c>
      <c r="X6" s="50">
        <f>SUM(Y6:AH6)</f>
        <v>12587</v>
      </c>
      <c r="Y6" s="50">
        <f t="shared" ref="Y6:AH6" si="3">SUM(Y7:Y8)</f>
        <v>0</v>
      </c>
      <c r="Z6" s="50">
        <f t="shared" si="3"/>
        <v>0</v>
      </c>
      <c r="AA6" s="50">
        <f t="shared" si="3"/>
        <v>10887</v>
      </c>
      <c r="AB6" s="50">
        <f t="shared" si="3"/>
        <v>1700</v>
      </c>
      <c r="AC6" s="50">
        <f t="shared" si="3"/>
        <v>0</v>
      </c>
      <c r="AD6" s="50">
        <f t="shared" si="3"/>
        <v>0</v>
      </c>
      <c r="AE6" s="50">
        <f t="shared" si="3"/>
        <v>0</v>
      </c>
      <c r="AF6" s="50">
        <f t="shared" si="3"/>
        <v>0</v>
      </c>
      <c r="AG6" s="50">
        <f t="shared" si="3"/>
        <v>0</v>
      </c>
      <c r="AH6" s="50">
        <f t="shared" si="3"/>
        <v>0</v>
      </c>
    </row>
    <row r="7" spans="1:34" ht="24">
      <c r="A7" s="58" t="s">
        <v>136</v>
      </c>
      <c r="B7" s="110" t="s">
        <v>122</v>
      </c>
      <c r="C7" s="60">
        <f>SUM(D7:W7)</f>
        <v>10887</v>
      </c>
      <c r="D7" s="57">
        <v>1500</v>
      </c>
      <c r="E7" s="57">
        <v>3000</v>
      </c>
      <c r="F7" s="57"/>
      <c r="G7" s="57"/>
      <c r="H7" s="57">
        <v>1530</v>
      </c>
      <c r="I7" s="57"/>
      <c r="J7" s="57">
        <v>4857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0">
        <f>SUM(Y7:AH7)</f>
        <v>10887</v>
      </c>
      <c r="Y7" s="57"/>
      <c r="Z7" s="57"/>
      <c r="AA7" s="57">
        <v>10887</v>
      </c>
      <c r="AB7" s="57"/>
      <c r="AC7" s="57"/>
      <c r="AD7" s="57"/>
      <c r="AE7" s="57"/>
      <c r="AF7" s="57"/>
      <c r="AG7" s="57"/>
      <c r="AH7" s="57"/>
    </row>
    <row r="8" spans="1:34">
      <c r="A8" s="58" t="s">
        <v>151</v>
      </c>
      <c r="B8" s="110" t="s">
        <v>186</v>
      </c>
      <c r="C8" s="60">
        <f>SUM(D8:W8)</f>
        <v>1700</v>
      </c>
      <c r="D8" s="57"/>
      <c r="E8" s="57"/>
      <c r="F8" s="57"/>
      <c r="G8" s="57"/>
      <c r="H8" s="57"/>
      <c r="I8" s="57"/>
      <c r="J8" s="57">
        <v>-1000</v>
      </c>
      <c r="K8" s="57"/>
      <c r="L8" s="57"/>
      <c r="M8" s="57"/>
      <c r="N8" s="57"/>
      <c r="O8" s="57">
        <v>8458</v>
      </c>
      <c r="P8" s="57">
        <v>5138</v>
      </c>
      <c r="Q8" s="57"/>
      <c r="R8" s="57"/>
      <c r="S8" s="57"/>
      <c r="T8" s="57">
        <v>-5568</v>
      </c>
      <c r="U8" s="57"/>
      <c r="V8" s="57"/>
      <c r="W8" s="57">
        <v>-5328</v>
      </c>
      <c r="X8" s="50">
        <f>SUM(Y8:AH8)</f>
        <v>1700</v>
      </c>
      <c r="Y8" s="57"/>
      <c r="Z8" s="57"/>
      <c r="AA8" s="57"/>
      <c r="AB8" s="57">
        <v>1700</v>
      </c>
      <c r="AC8" s="57"/>
      <c r="AD8" s="57"/>
      <c r="AE8" s="57"/>
      <c r="AF8" s="57"/>
      <c r="AG8" s="57"/>
      <c r="AH8" s="57"/>
    </row>
    <row r="9" spans="1:34">
      <c r="A9" s="51" t="s">
        <v>20</v>
      </c>
      <c r="B9" s="54"/>
      <c r="C9" s="52">
        <f>SUM(D9:V9)</f>
        <v>252617</v>
      </c>
      <c r="D9" s="50">
        <f>SUM(D10,D38,D42,D52:D52)</f>
        <v>0</v>
      </c>
      <c r="E9" s="50">
        <f>SUM(E10,E38,E42,E52:E52)</f>
        <v>14767</v>
      </c>
      <c r="F9" s="50">
        <f>SUM(F10,F38,F42,F52:F52)</f>
        <v>16336</v>
      </c>
      <c r="G9" s="50">
        <f>SUM(G10,G38,G42,G52:G52)</f>
        <v>1138</v>
      </c>
      <c r="H9" s="50">
        <f>SUM(H10,H38,H42,H52:H52)</f>
        <v>11353</v>
      </c>
      <c r="I9" s="50">
        <f>SUM(I10,I38,I42,I52:I52)</f>
        <v>411</v>
      </c>
      <c r="J9" s="50">
        <f>SUM(J10,J38,J42,J52:J52)</f>
        <v>10554</v>
      </c>
      <c r="K9" s="50">
        <f>SUM(K10,K38,K42,K52:K52)</f>
        <v>74333</v>
      </c>
      <c r="L9" s="50">
        <f>SUM(L10,L38,L42,L52:L52)</f>
        <v>1103</v>
      </c>
      <c r="M9" s="50">
        <f>SUM(M10,M38,M42,M52:M52)</f>
        <v>0</v>
      </c>
      <c r="N9" s="50">
        <f>SUM(N10,N38,N42,N52:N52)</f>
        <v>210</v>
      </c>
      <c r="O9" s="50">
        <f>SUM(O10,O38,O42,O52:O52)</f>
        <v>5328</v>
      </c>
      <c r="P9" s="50">
        <f>SUM(P10,P38,P42,P52:P52)</f>
        <v>1223</v>
      </c>
      <c r="Q9" s="50">
        <f>SUM(Q10,Q38,Q42,Q52:Q52)</f>
        <v>39705</v>
      </c>
      <c r="R9" s="50">
        <f>SUM(R10,R38,R42,R52:R52)</f>
        <v>40</v>
      </c>
      <c r="S9" s="50">
        <f>SUM(S10,S38,S42,S52:S52)</f>
        <v>15932</v>
      </c>
      <c r="T9" s="50">
        <f>SUM(T10,T38,T42,T52:T52)</f>
        <v>60090</v>
      </c>
      <c r="U9" s="50">
        <f>SUM(U10,U38,U42,U52:U52)</f>
        <v>79</v>
      </c>
      <c r="V9" s="50">
        <f>SUM(V10,V38,V42,V52:V52)</f>
        <v>15</v>
      </c>
      <c r="W9" s="50">
        <f>SUM(W10,W38,W42,W52:W52)</f>
        <v>0</v>
      </c>
      <c r="X9" s="50">
        <f>SUM(X10,X38,X42,X52:X52)</f>
        <v>252617</v>
      </c>
      <c r="Y9" s="50">
        <f>SUM(Y10,Y38,Y42,Y52:Y52)</f>
        <v>41156</v>
      </c>
      <c r="Z9" s="50">
        <f t="shared" ref="Z9:AB9" si="4">SUM(Z10,Z38,Z42,Z52:Z52)</f>
        <v>1549</v>
      </c>
      <c r="AA9" s="50">
        <f t="shared" si="4"/>
        <v>0</v>
      </c>
      <c r="AB9" s="50">
        <f t="shared" si="4"/>
        <v>6800</v>
      </c>
      <c r="AC9" s="50">
        <f>SUM(AC10,AC38,AC42,AC52:AC52)</f>
        <v>787</v>
      </c>
      <c r="AD9" s="50">
        <f>SUM(AD10,AD38,AD42,AD52:AD52)</f>
        <v>189243</v>
      </c>
      <c r="AE9" s="50">
        <f>SUM(AE10,AE38,AE42,AE52:AE52)</f>
        <v>6012</v>
      </c>
      <c r="AF9" s="50">
        <f>SUM(AF10,AF38,AF42,AF52:AF52)</f>
        <v>7070</v>
      </c>
      <c r="AG9" s="50">
        <f>SUM(AG10,AG38,AG42,AG52:AG52)</f>
        <v>0</v>
      </c>
      <c r="AH9" s="50">
        <f>SUM(AH10,AH38,AH42,AH52:AH52)</f>
        <v>0</v>
      </c>
    </row>
    <row r="10" spans="1:34">
      <c r="A10" s="55" t="s">
        <v>61</v>
      </c>
      <c r="B10" s="54" t="s">
        <v>62</v>
      </c>
      <c r="C10" s="52">
        <f>SUM(D10:V10)</f>
        <v>44486</v>
      </c>
      <c r="D10" s="50">
        <f t="shared" ref="D10:W10" si="5">SUM(D11:D37)</f>
        <v>0</v>
      </c>
      <c r="E10" s="50">
        <f t="shared" si="5"/>
        <v>0</v>
      </c>
      <c r="F10" s="50">
        <f t="shared" si="5"/>
        <v>134</v>
      </c>
      <c r="G10" s="50">
        <f t="shared" si="5"/>
        <v>0</v>
      </c>
      <c r="H10" s="50">
        <f t="shared" si="5"/>
        <v>46</v>
      </c>
      <c r="I10" s="50">
        <f t="shared" si="5"/>
        <v>125</v>
      </c>
      <c r="J10" s="50">
        <f t="shared" si="5"/>
        <v>0</v>
      </c>
      <c r="K10" s="50">
        <f t="shared" si="5"/>
        <v>3765</v>
      </c>
      <c r="L10" s="50">
        <f t="shared" si="5"/>
        <v>57</v>
      </c>
      <c r="M10" s="50">
        <f t="shared" si="5"/>
        <v>0</v>
      </c>
      <c r="N10" s="50">
        <f t="shared" si="5"/>
        <v>0</v>
      </c>
      <c r="O10" s="50">
        <f t="shared" si="5"/>
        <v>0</v>
      </c>
      <c r="P10" s="50">
        <f t="shared" si="5"/>
        <v>1076</v>
      </c>
      <c r="Q10" s="50">
        <f t="shared" si="5"/>
        <v>36770</v>
      </c>
      <c r="R10" s="50">
        <f t="shared" ref="R10" si="6">SUM(R11:R37)</f>
        <v>0</v>
      </c>
      <c r="S10" s="50">
        <f t="shared" si="5"/>
        <v>2528</v>
      </c>
      <c r="T10" s="50">
        <f t="shared" si="5"/>
        <v>-15</v>
      </c>
      <c r="U10" s="50">
        <f t="shared" ref="U10" si="7">SUM(U11:U37)</f>
        <v>0</v>
      </c>
      <c r="V10" s="50">
        <f t="shared" si="5"/>
        <v>0</v>
      </c>
      <c r="W10" s="50">
        <f t="shared" si="5"/>
        <v>0</v>
      </c>
      <c r="X10" s="50">
        <f>SUM(Y10:AH10)</f>
        <v>44486</v>
      </c>
      <c r="Y10" s="50">
        <f t="shared" ref="Y10:AH10" si="8">SUM(Y11:Y37)</f>
        <v>36770</v>
      </c>
      <c r="Z10" s="50">
        <f t="shared" ref="Z10:AB10" si="9">SUM(Z11:Z37)</f>
        <v>0</v>
      </c>
      <c r="AA10" s="50">
        <f t="shared" si="9"/>
        <v>0</v>
      </c>
      <c r="AB10" s="50">
        <f t="shared" si="9"/>
        <v>0</v>
      </c>
      <c r="AC10" s="50">
        <f t="shared" si="8"/>
        <v>787</v>
      </c>
      <c r="AD10" s="50">
        <f t="shared" si="8"/>
        <v>5794</v>
      </c>
      <c r="AE10" s="50">
        <f t="shared" si="8"/>
        <v>1135</v>
      </c>
      <c r="AF10" s="50">
        <f t="shared" si="8"/>
        <v>0</v>
      </c>
      <c r="AG10" s="50">
        <f t="shared" si="8"/>
        <v>0</v>
      </c>
      <c r="AH10" s="50">
        <f t="shared" si="8"/>
        <v>0</v>
      </c>
    </row>
    <row r="11" spans="1:34">
      <c r="A11" s="56" t="s">
        <v>63</v>
      </c>
      <c r="B11" s="54"/>
      <c r="C11" s="52">
        <f>SUM(D11:V11)</f>
        <v>4000</v>
      </c>
      <c r="D11" s="57"/>
      <c r="E11" s="57"/>
      <c r="F11" s="57"/>
      <c r="G11" s="57"/>
      <c r="H11" s="57"/>
      <c r="I11" s="57">
        <v>125</v>
      </c>
      <c r="J11" s="57"/>
      <c r="K11" s="57">
        <v>3845</v>
      </c>
      <c r="L11" s="57"/>
      <c r="M11" s="57"/>
      <c r="N11" s="57"/>
      <c r="O11" s="57"/>
      <c r="P11" s="57"/>
      <c r="Q11" s="57"/>
      <c r="R11" s="57"/>
      <c r="S11" s="57">
        <v>30</v>
      </c>
      <c r="T11" s="57"/>
      <c r="U11" s="57"/>
      <c r="V11" s="57"/>
      <c r="W11" s="57"/>
      <c r="X11" s="50">
        <f>SUM(Y11:AH11)</f>
        <v>4000</v>
      </c>
      <c r="Y11" s="57"/>
      <c r="Z11" s="57"/>
      <c r="AA11" s="57"/>
      <c r="AB11" s="57"/>
      <c r="AC11" s="57"/>
      <c r="AD11" s="57">
        <v>4000</v>
      </c>
      <c r="AE11" s="57"/>
      <c r="AF11" s="57"/>
      <c r="AG11" s="57"/>
      <c r="AH11" s="57"/>
    </row>
    <row r="12" spans="1:34">
      <c r="A12" s="56" t="s">
        <v>64</v>
      </c>
      <c r="B12" s="54"/>
      <c r="C12" s="52">
        <f>SUM(D12:V12)</f>
        <v>760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>
        <v>760</v>
      </c>
      <c r="R12" s="57"/>
      <c r="S12" s="57"/>
      <c r="T12" s="57"/>
      <c r="U12" s="57"/>
      <c r="V12" s="57"/>
      <c r="W12" s="57"/>
      <c r="X12" s="50">
        <f>SUM(Y12:AH12)</f>
        <v>760</v>
      </c>
      <c r="Y12" s="57">
        <v>760</v>
      </c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>
      <c r="A13" s="56" t="s">
        <v>107</v>
      </c>
      <c r="B13" s="54"/>
      <c r="C13" s="52">
        <f>SUM(D13:V13)</f>
        <v>730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>
        <v>730</v>
      </c>
      <c r="R13" s="57"/>
      <c r="S13" s="57"/>
      <c r="T13" s="57"/>
      <c r="U13" s="57"/>
      <c r="V13" s="57"/>
      <c r="W13" s="57"/>
      <c r="X13" s="50">
        <f>SUM(Y13:AH13)</f>
        <v>730</v>
      </c>
      <c r="Y13" s="57">
        <v>730</v>
      </c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>
      <c r="A14" s="56" t="s">
        <v>65</v>
      </c>
      <c r="B14" s="54"/>
      <c r="C14" s="52">
        <f>SUM(D14:V14)</f>
        <v>1586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>
        <v>526</v>
      </c>
      <c r="Q14" s="57">
        <v>1060</v>
      </c>
      <c r="R14" s="57"/>
      <c r="S14" s="57"/>
      <c r="T14" s="57"/>
      <c r="U14" s="57"/>
      <c r="V14" s="57"/>
      <c r="W14" s="57"/>
      <c r="X14" s="50">
        <f>SUM(Y14:AH14)</f>
        <v>1586</v>
      </c>
      <c r="Y14" s="57">
        <v>1060</v>
      </c>
      <c r="Z14" s="57"/>
      <c r="AA14" s="57"/>
      <c r="AB14" s="57"/>
      <c r="AC14" s="57"/>
      <c r="AD14" s="57"/>
      <c r="AE14" s="57">
        <v>526</v>
      </c>
      <c r="AF14" s="57"/>
      <c r="AG14" s="57"/>
      <c r="AH14" s="57"/>
    </row>
    <row r="15" spans="1:34">
      <c r="A15" s="56" t="s">
        <v>66</v>
      </c>
      <c r="B15" s="54"/>
      <c r="C15" s="52">
        <f>SUM(D15:V15)</f>
        <v>1940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>
        <v>1940</v>
      </c>
      <c r="R15" s="57"/>
      <c r="S15" s="57"/>
      <c r="T15" s="57"/>
      <c r="U15" s="57"/>
      <c r="V15" s="57"/>
      <c r="W15" s="57"/>
      <c r="X15" s="50">
        <f>SUM(Y15:AH15)</f>
        <v>1940</v>
      </c>
      <c r="Y15" s="57">
        <v>1940</v>
      </c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>
      <c r="A16" s="56" t="s">
        <v>67</v>
      </c>
      <c r="B16" s="54"/>
      <c r="C16" s="52">
        <f>SUM(D16:V16)</f>
        <v>1820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>
        <v>1820</v>
      </c>
      <c r="R16" s="57"/>
      <c r="S16" s="57"/>
      <c r="T16" s="57"/>
      <c r="U16" s="57"/>
      <c r="V16" s="57"/>
      <c r="W16" s="57"/>
      <c r="X16" s="50">
        <f>SUM(Y16:AH16)</f>
        <v>1820</v>
      </c>
      <c r="Y16" s="57">
        <v>1820</v>
      </c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>
      <c r="A17" s="56" t="s">
        <v>68</v>
      </c>
      <c r="B17" s="54"/>
      <c r="C17" s="52">
        <f>SUM(D17:V17)</f>
        <v>800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>
        <v>800</v>
      </c>
      <c r="R17" s="57"/>
      <c r="S17" s="57"/>
      <c r="T17" s="57"/>
      <c r="U17" s="57"/>
      <c r="V17" s="57"/>
      <c r="W17" s="57"/>
      <c r="X17" s="50">
        <f>SUM(Y17:AH17)</f>
        <v>800</v>
      </c>
      <c r="Y17" s="57">
        <v>800</v>
      </c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>
      <c r="A18" s="56" t="s">
        <v>69</v>
      </c>
      <c r="B18" s="54"/>
      <c r="C18" s="52">
        <f>SUM(D18:V18)</f>
        <v>2000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>
        <v>2000</v>
      </c>
      <c r="R18" s="57"/>
      <c r="S18" s="57"/>
      <c r="T18" s="57"/>
      <c r="U18" s="57"/>
      <c r="V18" s="57"/>
      <c r="W18" s="57"/>
      <c r="X18" s="50">
        <f>SUM(Y18:AH18)</f>
        <v>2000</v>
      </c>
      <c r="Y18" s="57">
        <v>2000</v>
      </c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>
      <c r="A19" s="56" t="s">
        <v>70</v>
      </c>
      <c r="B19" s="54"/>
      <c r="C19" s="52">
        <f>SUM(D19:V19)</f>
        <v>2650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>
        <v>2650</v>
      </c>
      <c r="R19" s="57"/>
      <c r="S19" s="57"/>
      <c r="T19" s="57"/>
      <c r="U19" s="57"/>
      <c r="V19" s="57"/>
      <c r="W19" s="57"/>
      <c r="X19" s="50">
        <f>SUM(Y19:AH19)</f>
        <v>2650</v>
      </c>
      <c r="Y19" s="57">
        <v>2650</v>
      </c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>
      <c r="A20" s="56" t="s">
        <v>71</v>
      </c>
      <c r="B20" s="54"/>
      <c r="C20" s="52">
        <f>SUM(D20:V20)</f>
        <v>1340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>
        <v>1340</v>
      </c>
      <c r="R20" s="57"/>
      <c r="S20" s="57"/>
      <c r="T20" s="57"/>
      <c r="U20" s="57"/>
      <c r="V20" s="57"/>
      <c r="W20" s="57"/>
      <c r="X20" s="50">
        <f>SUM(Y20:AH20)</f>
        <v>1340</v>
      </c>
      <c r="Y20" s="57">
        <v>1340</v>
      </c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>
      <c r="A21" s="56" t="s">
        <v>72</v>
      </c>
      <c r="B21" s="54"/>
      <c r="C21" s="52">
        <f>SUM(D21:V21)</f>
        <v>1600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>
        <v>1600</v>
      </c>
      <c r="R21" s="57"/>
      <c r="S21" s="57"/>
      <c r="T21" s="57"/>
      <c r="U21" s="57"/>
      <c r="V21" s="57"/>
      <c r="W21" s="57"/>
      <c r="X21" s="50">
        <f>SUM(Y21:AH21)</f>
        <v>1600</v>
      </c>
      <c r="Y21" s="57">
        <v>1600</v>
      </c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>
      <c r="A22" s="56" t="s">
        <v>73</v>
      </c>
      <c r="B22" s="54"/>
      <c r="C22" s="52">
        <f>SUM(D22:V22)</f>
        <v>1170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>
        <v>1170</v>
      </c>
      <c r="R22" s="57"/>
      <c r="S22" s="57"/>
      <c r="T22" s="57"/>
      <c r="U22" s="57"/>
      <c r="V22" s="57"/>
      <c r="W22" s="57"/>
      <c r="X22" s="50">
        <f>SUM(Y22:AH22)</f>
        <v>1170</v>
      </c>
      <c r="Y22" s="57">
        <v>1170</v>
      </c>
      <c r="Z22" s="57"/>
      <c r="AA22" s="57"/>
      <c r="AB22" s="57"/>
      <c r="AC22" s="57"/>
      <c r="AD22" s="57"/>
      <c r="AE22" s="57"/>
      <c r="AF22" s="57"/>
      <c r="AG22" s="57"/>
      <c r="AH22" s="57"/>
    </row>
    <row r="23" spans="1:34">
      <c r="A23" s="56" t="s">
        <v>74</v>
      </c>
      <c r="B23" s="54"/>
      <c r="C23" s="52">
        <f>SUM(D23:V23)</f>
        <v>740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>
        <v>740</v>
      </c>
      <c r="R23" s="57"/>
      <c r="S23" s="57"/>
      <c r="T23" s="57"/>
      <c r="U23" s="57"/>
      <c r="V23" s="57"/>
      <c r="W23" s="57"/>
      <c r="X23" s="50">
        <f>SUM(Y23:AH23)</f>
        <v>740</v>
      </c>
      <c r="Y23" s="57">
        <v>740</v>
      </c>
      <c r="Z23" s="57"/>
      <c r="AA23" s="57"/>
      <c r="AB23" s="57"/>
      <c r="AC23" s="57"/>
      <c r="AD23" s="57"/>
      <c r="AE23" s="57"/>
      <c r="AF23" s="57"/>
      <c r="AG23" s="57"/>
      <c r="AH23" s="57"/>
    </row>
    <row r="24" spans="1:34">
      <c r="A24" s="56" t="s">
        <v>75</v>
      </c>
      <c r="B24" s="54"/>
      <c r="C24" s="52">
        <f>SUM(D24:V24)</f>
        <v>1260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>
        <v>1260</v>
      </c>
      <c r="R24" s="57"/>
      <c r="S24" s="57"/>
      <c r="T24" s="57"/>
      <c r="U24" s="57"/>
      <c r="V24" s="57"/>
      <c r="W24" s="57"/>
      <c r="X24" s="50">
        <f>SUM(Y24:AH24)</f>
        <v>1260</v>
      </c>
      <c r="Y24" s="57">
        <v>1260</v>
      </c>
      <c r="Z24" s="57"/>
      <c r="AA24" s="57"/>
      <c r="AB24" s="57"/>
      <c r="AC24" s="57"/>
      <c r="AD24" s="57"/>
      <c r="AE24" s="57"/>
      <c r="AF24" s="57"/>
      <c r="AG24" s="57"/>
      <c r="AH24" s="57"/>
    </row>
    <row r="25" spans="1:34">
      <c r="A25" s="56" t="s">
        <v>76</v>
      </c>
      <c r="B25" s="54"/>
      <c r="C25" s="52">
        <f>SUM(D25:V25)</f>
        <v>1660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>
        <v>1660</v>
      </c>
      <c r="R25" s="57"/>
      <c r="S25" s="57"/>
      <c r="T25" s="57"/>
      <c r="U25" s="57"/>
      <c r="V25" s="57"/>
      <c r="W25" s="57"/>
      <c r="X25" s="50">
        <f>SUM(Y25:AH25)</f>
        <v>1660</v>
      </c>
      <c r="Y25" s="57">
        <v>1660</v>
      </c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>
      <c r="A26" s="56" t="s">
        <v>77</v>
      </c>
      <c r="B26" s="54"/>
      <c r="C26" s="52">
        <f>SUM(D26:V26)</f>
        <v>2632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>
        <v>2300</v>
      </c>
      <c r="R26" s="57"/>
      <c r="S26" s="57">
        <v>332</v>
      </c>
      <c r="T26" s="57"/>
      <c r="U26" s="57"/>
      <c r="V26" s="57"/>
      <c r="W26" s="57"/>
      <c r="X26" s="50">
        <f>SUM(Y26:AH26)</f>
        <v>2632</v>
      </c>
      <c r="Y26" s="57">
        <f>860+1070+370</f>
        <v>2300</v>
      </c>
      <c r="Z26" s="57"/>
      <c r="AA26" s="57"/>
      <c r="AB26" s="57"/>
      <c r="AC26" s="57"/>
      <c r="AD26" s="57">
        <v>332</v>
      </c>
      <c r="AE26" s="57"/>
      <c r="AF26" s="57"/>
      <c r="AG26" s="57"/>
      <c r="AH26" s="57"/>
    </row>
    <row r="27" spans="1:34">
      <c r="A27" s="56" t="s">
        <v>78</v>
      </c>
      <c r="B27" s="54"/>
      <c r="C27" s="52">
        <f>SUM(D27:V27)</f>
        <v>924</v>
      </c>
      <c r="D27" s="57"/>
      <c r="E27" s="57"/>
      <c r="F27" s="57"/>
      <c r="G27" s="57"/>
      <c r="H27" s="57"/>
      <c r="I27" s="57"/>
      <c r="J27" s="57"/>
      <c r="K27" s="57"/>
      <c r="L27" s="57">
        <v>304</v>
      </c>
      <c r="M27" s="57"/>
      <c r="N27" s="57"/>
      <c r="O27" s="57"/>
      <c r="P27" s="57"/>
      <c r="Q27" s="57">
        <v>620</v>
      </c>
      <c r="R27" s="57"/>
      <c r="S27" s="57"/>
      <c r="T27" s="57"/>
      <c r="U27" s="57"/>
      <c r="V27" s="57"/>
      <c r="W27" s="57"/>
      <c r="X27" s="50">
        <f>SUM(Y27:AH27)</f>
        <v>924</v>
      </c>
      <c r="Y27" s="57">
        <f>160+300+160</f>
        <v>620</v>
      </c>
      <c r="Z27" s="57"/>
      <c r="AA27" s="57"/>
      <c r="AB27" s="57"/>
      <c r="AC27" s="57">
        <v>304</v>
      </c>
      <c r="AD27" s="57"/>
      <c r="AE27" s="57"/>
      <c r="AF27" s="57"/>
      <c r="AG27" s="57"/>
      <c r="AH27" s="57"/>
    </row>
    <row r="28" spans="1:34">
      <c r="A28" s="56" t="s">
        <v>79</v>
      </c>
      <c r="B28" s="54"/>
      <c r="C28" s="52">
        <f>SUM(D28:V28)</f>
        <v>1620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>
        <v>1620</v>
      </c>
      <c r="R28" s="57"/>
      <c r="S28" s="57"/>
      <c r="T28" s="57"/>
      <c r="U28" s="57"/>
      <c r="V28" s="57"/>
      <c r="W28" s="57"/>
      <c r="X28" s="50">
        <f>SUM(Y28:AH28)</f>
        <v>1620</v>
      </c>
      <c r="Y28" s="57">
        <v>1620</v>
      </c>
      <c r="Z28" s="57"/>
      <c r="AA28" s="57"/>
      <c r="AB28" s="57"/>
      <c r="AC28" s="57"/>
      <c r="AD28" s="57"/>
      <c r="AE28" s="57"/>
      <c r="AF28" s="57"/>
      <c r="AG28" s="57"/>
      <c r="AH28" s="57"/>
    </row>
    <row r="29" spans="1:34">
      <c r="A29" s="56" t="s">
        <v>80</v>
      </c>
      <c r="B29" s="54"/>
      <c r="C29" s="52">
        <f>SUM(D29:V29)</f>
        <v>957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>
        <v>315</v>
      </c>
      <c r="Q29" s="57">
        <v>520</v>
      </c>
      <c r="R29" s="57"/>
      <c r="S29" s="57">
        <v>122</v>
      </c>
      <c r="T29" s="57"/>
      <c r="U29" s="57"/>
      <c r="V29" s="57"/>
      <c r="W29" s="57"/>
      <c r="X29" s="50">
        <f>SUM(Y29:AH29)</f>
        <v>957</v>
      </c>
      <c r="Y29" s="57">
        <f>180+210+130</f>
        <v>520</v>
      </c>
      <c r="Z29" s="57"/>
      <c r="AA29" s="57"/>
      <c r="AB29" s="57"/>
      <c r="AC29" s="57">
        <v>122</v>
      </c>
      <c r="AD29" s="57"/>
      <c r="AE29" s="57">
        <v>315</v>
      </c>
      <c r="AF29" s="57"/>
      <c r="AG29" s="57"/>
      <c r="AH29" s="57"/>
    </row>
    <row r="30" spans="1:34">
      <c r="A30" s="56" t="s">
        <v>81</v>
      </c>
      <c r="B30" s="54"/>
      <c r="C30" s="52">
        <f>SUM(D30:V30)</f>
        <v>1150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>
        <v>1150</v>
      </c>
      <c r="R30" s="57"/>
      <c r="S30" s="57"/>
      <c r="T30" s="57"/>
      <c r="U30" s="57"/>
      <c r="V30" s="57"/>
      <c r="W30" s="57"/>
      <c r="X30" s="50">
        <f>SUM(Y30:AH30)</f>
        <v>1150</v>
      </c>
      <c r="Y30" s="57">
        <v>1150</v>
      </c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>
      <c r="A31" s="56" t="s">
        <v>82</v>
      </c>
      <c r="B31" s="54"/>
      <c r="C31" s="52">
        <f>SUM(D31:V31)</f>
        <v>2043</v>
      </c>
      <c r="D31" s="57"/>
      <c r="E31" s="57"/>
      <c r="F31" s="57">
        <v>134</v>
      </c>
      <c r="G31" s="57"/>
      <c r="H31" s="57">
        <v>46</v>
      </c>
      <c r="I31" s="57"/>
      <c r="J31" s="57"/>
      <c r="K31" s="57"/>
      <c r="L31" s="57">
        <v>-107</v>
      </c>
      <c r="M31" s="57"/>
      <c r="N31" s="57"/>
      <c r="O31" s="57"/>
      <c r="P31" s="57"/>
      <c r="Q31" s="57">
        <v>1970</v>
      </c>
      <c r="R31" s="57"/>
      <c r="S31" s="57"/>
      <c r="T31" s="57"/>
      <c r="U31" s="57"/>
      <c r="V31" s="57"/>
      <c r="W31" s="57"/>
      <c r="X31" s="50">
        <f>SUM(Y31:AH31)</f>
        <v>2043</v>
      </c>
      <c r="Y31" s="57">
        <f>830+910+230</f>
        <v>1970</v>
      </c>
      <c r="Z31" s="57"/>
      <c r="AA31" s="57"/>
      <c r="AB31" s="57"/>
      <c r="AC31" s="57"/>
      <c r="AD31" s="57"/>
      <c r="AE31" s="57">
        <v>73</v>
      </c>
      <c r="AF31" s="57"/>
      <c r="AG31" s="57"/>
      <c r="AH31" s="57"/>
    </row>
    <row r="32" spans="1:34">
      <c r="A32" s="56" t="s">
        <v>83</v>
      </c>
      <c r="B32" s="54"/>
      <c r="C32" s="52">
        <f>SUM(D32:V32)</f>
        <v>1230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>
        <v>1230</v>
      </c>
      <c r="R32" s="57"/>
      <c r="S32" s="57"/>
      <c r="T32" s="57"/>
      <c r="U32" s="57"/>
      <c r="V32" s="57"/>
      <c r="W32" s="57"/>
      <c r="X32" s="50">
        <f>SUM(Y32:AH32)</f>
        <v>1230</v>
      </c>
      <c r="Y32" s="57">
        <v>1230</v>
      </c>
      <c r="Z32" s="57"/>
      <c r="AA32" s="57"/>
      <c r="AB32" s="57"/>
      <c r="AC32" s="57"/>
      <c r="AD32" s="57"/>
      <c r="AE32" s="57"/>
      <c r="AF32" s="57"/>
      <c r="AG32" s="57"/>
      <c r="AH32" s="57"/>
    </row>
    <row r="33" spans="1:34">
      <c r="A33" s="56" t="s">
        <v>84</v>
      </c>
      <c r="B33" s="54"/>
      <c r="C33" s="52">
        <f>SUM(D33:V33)</f>
        <v>3983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>
        <v>2300</v>
      </c>
      <c r="R33" s="57"/>
      <c r="S33" s="57">
        <v>1683</v>
      </c>
      <c r="T33" s="57"/>
      <c r="U33" s="57"/>
      <c r="V33" s="57"/>
      <c r="W33" s="57"/>
      <c r="X33" s="50">
        <f>SUM(Y33:AH33)</f>
        <v>3983</v>
      </c>
      <c r="Y33" s="57">
        <v>2300</v>
      </c>
      <c r="Z33" s="57"/>
      <c r="AA33" s="57"/>
      <c r="AB33" s="57"/>
      <c r="AC33" s="57"/>
      <c r="AD33" s="57">
        <v>1462</v>
      </c>
      <c r="AE33" s="57">
        <v>221</v>
      </c>
      <c r="AF33" s="57"/>
      <c r="AG33" s="57"/>
      <c r="AH33" s="57"/>
    </row>
    <row r="34" spans="1:34">
      <c r="A34" s="56" t="s">
        <v>85</v>
      </c>
      <c r="B34" s="54"/>
      <c r="C34" s="52">
        <f>SUM(D34:V34)</f>
        <v>220</v>
      </c>
      <c r="D34" s="57"/>
      <c r="E34" s="57"/>
      <c r="F34" s="57"/>
      <c r="G34" s="57"/>
      <c r="H34" s="57"/>
      <c r="I34" s="57"/>
      <c r="J34" s="57"/>
      <c r="K34" s="57">
        <v>-80</v>
      </c>
      <c r="L34" s="57">
        <v>-140</v>
      </c>
      <c r="M34" s="57"/>
      <c r="N34" s="57"/>
      <c r="O34" s="57"/>
      <c r="P34" s="57">
        <v>235</v>
      </c>
      <c r="Q34" s="57">
        <v>220</v>
      </c>
      <c r="R34" s="57"/>
      <c r="S34" s="57"/>
      <c r="T34" s="57">
        <v>-15</v>
      </c>
      <c r="U34" s="57"/>
      <c r="V34" s="57"/>
      <c r="W34" s="57"/>
      <c r="X34" s="50">
        <f>SUM(Y34:AH34)</f>
        <v>220</v>
      </c>
      <c r="Y34" s="57">
        <v>220</v>
      </c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>
      <c r="A35" s="56" t="s">
        <v>86</v>
      </c>
      <c r="B35" s="54"/>
      <c r="C35" s="52">
        <f>SUM(D35:V35)</f>
        <v>800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>
        <v>800</v>
      </c>
      <c r="R35" s="57"/>
      <c r="S35" s="57"/>
      <c r="T35" s="57"/>
      <c r="U35" s="57"/>
      <c r="V35" s="57"/>
      <c r="W35" s="57"/>
      <c r="X35" s="50">
        <f>SUM(Y35:AH35)</f>
        <v>800</v>
      </c>
      <c r="Y35" s="57">
        <v>800</v>
      </c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>
      <c r="A36" s="56" t="s">
        <v>87</v>
      </c>
      <c r="B36" s="54"/>
      <c r="C36" s="52">
        <f>SUM(D36:V36)</f>
        <v>2200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>
        <v>2200</v>
      </c>
      <c r="R36" s="57"/>
      <c r="S36" s="57"/>
      <c r="T36" s="57"/>
      <c r="U36" s="57"/>
      <c r="V36" s="57"/>
      <c r="W36" s="57"/>
      <c r="X36" s="50">
        <f>SUM(Y36:AH36)</f>
        <v>2200</v>
      </c>
      <c r="Y36" s="57">
        <v>2200</v>
      </c>
      <c r="Z36" s="57"/>
      <c r="AA36" s="57"/>
      <c r="AB36" s="57"/>
      <c r="AC36" s="57"/>
      <c r="AD36" s="57"/>
      <c r="AE36" s="57"/>
      <c r="AF36" s="57"/>
      <c r="AG36" s="57"/>
      <c r="AH36" s="57"/>
    </row>
    <row r="37" spans="1:34">
      <c r="A37" s="56" t="s">
        <v>88</v>
      </c>
      <c r="B37" s="54"/>
      <c r="C37" s="52">
        <f>SUM(D37:V37)</f>
        <v>2671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>
        <v>2310</v>
      </c>
      <c r="R37" s="57"/>
      <c r="S37" s="57">
        <v>361</v>
      </c>
      <c r="T37" s="57"/>
      <c r="U37" s="57"/>
      <c r="V37" s="57"/>
      <c r="W37" s="57"/>
      <c r="X37" s="50">
        <f>SUM(Y37:AH37)</f>
        <v>2671</v>
      </c>
      <c r="Y37" s="57">
        <f>1000+1050+260</f>
        <v>2310</v>
      </c>
      <c r="Z37" s="57"/>
      <c r="AA37" s="57"/>
      <c r="AB37" s="57"/>
      <c r="AC37" s="57">
        <v>361</v>
      </c>
      <c r="AD37" s="57"/>
      <c r="AE37" s="57"/>
      <c r="AF37" s="57"/>
      <c r="AG37" s="57"/>
      <c r="AH37" s="57"/>
    </row>
    <row r="38" spans="1:34">
      <c r="A38" s="53" t="s">
        <v>89</v>
      </c>
      <c r="B38" s="54" t="s">
        <v>90</v>
      </c>
      <c r="C38" s="52">
        <f>SUM(D38:V38)</f>
        <v>11585</v>
      </c>
      <c r="D38" s="50">
        <f t="shared" ref="D38:AH38" si="10">SUM(D39:D41)</f>
        <v>0</v>
      </c>
      <c r="E38" s="50">
        <f t="shared" si="10"/>
        <v>0</v>
      </c>
      <c r="F38" s="50">
        <f t="shared" si="10"/>
        <v>0</v>
      </c>
      <c r="G38" s="50">
        <f t="shared" si="10"/>
        <v>0</v>
      </c>
      <c r="H38" s="50">
        <f t="shared" si="10"/>
        <v>0</v>
      </c>
      <c r="I38" s="50">
        <f t="shared" si="10"/>
        <v>0</v>
      </c>
      <c r="J38" s="50">
        <f t="shared" si="10"/>
        <v>0</v>
      </c>
      <c r="K38" s="50">
        <f t="shared" si="10"/>
        <v>1012</v>
      </c>
      <c r="L38" s="50">
        <f t="shared" si="10"/>
        <v>0</v>
      </c>
      <c r="M38" s="50">
        <f t="shared" si="10"/>
        <v>0</v>
      </c>
      <c r="N38" s="50">
        <f t="shared" si="10"/>
        <v>42</v>
      </c>
      <c r="O38" s="50">
        <f t="shared" si="10"/>
        <v>3865</v>
      </c>
      <c r="P38" s="50">
        <f t="shared" si="10"/>
        <v>0</v>
      </c>
      <c r="Q38" s="50">
        <f t="shared" si="10"/>
        <v>2935</v>
      </c>
      <c r="R38" s="50">
        <f t="shared" si="10"/>
        <v>0</v>
      </c>
      <c r="S38" s="50">
        <f t="shared" si="10"/>
        <v>2301</v>
      </c>
      <c r="T38" s="50">
        <f t="shared" si="10"/>
        <v>1415</v>
      </c>
      <c r="U38" s="50"/>
      <c r="V38" s="50">
        <f t="shared" si="10"/>
        <v>15</v>
      </c>
      <c r="W38" s="50">
        <f t="shared" si="10"/>
        <v>0</v>
      </c>
      <c r="X38" s="50">
        <f t="shared" si="10"/>
        <v>11585</v>
      </c>
      <c r="Y38" s="50">
        <f t="shared" si="10"/>
        <v>2386</v>
      </c>
      <c r="Z38" s="50"/>
      <c r="AA38" s="50">
        <f t="shared" si="10"/>
        <v>0</v>
      </c>
      <c r="AB38" s="50"/>
      <c r="AC38" s="50">
        <f t="shared" si="10"/>
        <v>0</v>
      </c>
      <c r="AD38" s="50">
        <f t="shared" si="10"/>
        <v>6115</v>
      </c>
      <c r="AE38" s="50">
        <f t="shared" si="10"/>
        <v>3084</v>
      </c>
      <c r="AF38" s="50">
        <f t="shared" si="10"/>
        <v>0</v>
      </c>
      <c r="AG38" s="50">
        <f t="shared" si="10"/>
        <v>0</v>
      </c>
      <c r="AH38" s="50">
        <f t="shared" si="10"/>
        <v>0</v>
      </c>
    </row>
    <row r="39" spans="1:34">
      <c r="A39" s="58" t="s">
        <v>179</v>
      </c>
      <c r="B39" s="59"/>
      <c r="C39" s="60">
        <f>SUM(D39:V39)</f>
        <v>800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>
        <v>800</v>
      </c>
      <c r="R39" s="57"/>
      <c r="S39" s="57"/>
      <c r="T39" s="57"/>
      <c r="U39" s="57"/>
      <c r="V39" s="57"/>
      <c r="W39" s="57"/>
      <c r="X39" s="57">
        <f>SUM(Y39:AH39)</f>
        <v>800</v>
      </c>
      <c r="Y39" s="57">
        <v>800</v>
      </c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>
      <c r="A40" s="58" t="s">
        <v>18</v>
      </c>
      <c r="B40" s="59"/>
      <c r="C40" s="60">
        <f>SUM(D40:V40)</f>
        <v>8535</v>
      </c>
      <c r="D40" s="57"/>
      <c r="E40" s="57"/>
      <c r="F40" s="57"/>
      <c r="G40" s="57"/>
      <c r="H40" s="57"/>
      <c r="I40" s="57"/>
      <c r="J40" s="57"/>
      <c r="K40" s="57">
        <v>1012</v>
      </c>
      <c r="L40" s="57"/>
      <c r="M40" s="57"/>
      <c r="N40" s="57"/>
      <c r="O40" s="57">
        <v>3865</v>
      </c>
      <c r="P40" s="57"/>
      <c r="Q40" s="57">
        <v>1586</v>
      </c>
      <c r="R40" s="57"/>
      <c r="S40" s="57">
        <v>2072</v>
      </c>
      <c r="T40" s="57"/>
      <c r="U40" s="57"/>
      <c r="V40" s="57"/>
      <c r="W40" s="57"/>
      <c r="X40" s="57">
        <f>SUM(Y40:AH40)</f>
        <v>8535</v>
      </c>
      <c r="Y40" s="57">
        <v>1586</v>
      </c>
      <c r="Z40" s="57"/>
      <c r="AA40" s="57"/>
      <c r="AB40" s="57"/>
      <c r="AC40" s="57"/>
      <c r="AD40" s="57">
        <v>3865</v>
      </c>
      <c r="AE40" s="57">
        <v>3084</v>
      </c>
      <c r="AF40" s="57"/>
      <c r="AG40" s="57"/>
      <c r="AH40" s="57"/>
    </row>
    <row r="41" spans="1:34">
      <c r="A41" s="58" t="s">
        <v>19</v>
      </c>
      <c r="B41" s="59"/>
      <c r="C41" s="60">
        <f>SUM(D41:V41)</f>
        <v>2250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>
        <v>42</v>
      </c>
      <c r="O41" s="57"/>
      <c r="P41" s="57"/>
      <c r="Q41" s="57">
        <v>549</v>
      </c>
      <c r="R41" s="57"/>
      <c r="S41" s="57">
        <v>229</v>
      </c>
      <c r="T41" s="57">
        <v>1415</v>
      </c>
      <c r="U41" s="57"/>
      <c r="V41" s="57">
        <v>15</v>
      </c>
      <c r="W41" s="57"/>
      <c r="X41" s="57">
        <f>SUM(Y41:AH41)</f>
        <v>2250</v>
      </c>
      <c r="Y41" s="57"/>
      <c r="Z41" s="57"/>
      <c r="AA41" s="57"/>
      <c r="AB41" s="57"/>
      <c r="AC41" s="57"/>
      <c r="AD41" s="57">
        <v>2250</v>
      </c>
      <c r="AE41" s="57"/>
      <c r="AF41" s="57"/>
      <c r="AG41" s="57"/>
      <c r="AH41" s="57"/>
    </row>
    <row r="42" spans="1:34">
      <c r="A42" s="53" t="s">
        <v>91</v>
      </c>
      <c r="B42" s="54" t="s">
        <v>92</v>
      </c>
      <c r="C42" s="52">
        <f>SUM(C43:C51)</f>
        <v>89761</v>
      </c>
      <c r="D42" s="52">
        <f>SUM(D43:D51)</f>
        <v>0</v>
      </c>
      <c r="E42" s="52">
        <f>SUM(E43:E51)</f>
        <v>3267</v>
      </c>
      <c r="F42" s="52">
        <f>SUM(F43:F51)</f>
        <v>5460</v>
      </c>
      <c r="G42" s="52">
        <f>SUM(G43:G51)</f>
        <v>138</v>
      </c>
      <c r="H42" s="52">
        <f>SUM(H43:H51)</f>
        <v>3061</v>
      </c>
      <c r="I42" s="52">
        <f>SUM(I43:I51)</f>
        <v>166</v>
      </c>
      <c r="J42" s="52">
        <f>SUM(J43:J51)</f>
        <v>6500</v>
      </c>
      <c r="K42" s="52">
        <f>SUM(K43:K51)</f>
        <v>2428</v>
      </c>
      <c r="L42" s="52">
        <f>SUM(L43:L51)</f>
        <v>546</v>
      </c>
      <c r="M42" s="52">
        <f>SUM(M43:M51)</f>
        <v>0</v>
      </c>
      <c r="N42" s="52">
        <f>SUM(N43:N51)</f>
        <v>168</v>
      </c>
      <c r="O42" s="52">
        <f>SUM(O43:O51)</f>
        <v>1463</v>
      </c>
      <c r="P42" s="52">
        <f>SUM(P43:P51)</f>
        <v>147</v>
      </c>
      <c r="Q42" s="52">
        <f>SUM(Q43:Q51)</f>
        <v>0</v>
      </c>
      <c r="R42" s="52">
        <f>SUM(R43:R51)</f>
        <v>40</v>
      </c>
      <c r="S42" s="52">
        <f>SUM(S43:S51)</f>
        <v>7608</v>
      </c>
      <c r="T42" s="52">
        <f>SUM(T43:T51)</f>
        <v>58690</v>
      </c>
      <c r="U42" s="52">
        <f>SUM(U43:U51)</f>
        <v>79</v>
      </c>
      <c r="V42" s="52">
        <f>SUM(V43:V51)</f>
        <v>0</v>
      </c>
      <c r="W42" s="52">
        <f>SUM(W43:W51)</f>
        <v>0</v>
      </c>
      <c r="X42" s="52">
        <f>SUM(X43:X51)</f>
        <v>89761</v>
      </c>
      <c r="Y42" s="52">
        <f>SUM(Y43:Y51)</f>
        <v>2000</v>
      </c>
      <c r="Z42" s="52">
        <f>SUM(Z43:Z51)</f>
        <v>0</v>
      </c>
      <c r="AA42" s="52">
        <f>SUM(AA43:AA51)</f>
        <v>0</v>
      </c>
      <c r="AB42" s="52">
        <f>SUM(AB43:AB51)</f>
        <v>6800</v>
      </c>
      <c r="AC42" s="52">
        <f>SUM(AC43:AC51)</f>
        <v>0</v>
      </c>
      <c r="AD42" s="52">
        <f>SUM(AD43:AD51)</f>
        <v>72098</v>
      </c>
      <c r="AE42" s="52">
        <f>SUM(AE43:AE51)</f>
        <v>1793</v>
      </c>
      <c r="AF42" s="52">
        <f>SUM(AF43:AF51)</f>
        <v>7070</v>
      </c>
      <c r="AG42" s="52">
        <f>SUM(AG43:AG51)</f>
        <v>0</v>
      </c>
      <c r="AH42" s="52">
        <f>SUM(AH43:AH51)</f>
        <v>0</v>
      </c>
    </row>
    <row r="43" spans="1:34">
      <c r="A43" s="58" t="s">
        <v>21</v>
      </c>
      <c r="B43" s="61"/>
      <c r="C43" s="52">
        <f>SUM(D43:V43)</f>
        <v>8170</v>
      </c>
      <c r="D43" s="57"/>
      <c r="E43" s="57">
        <v>749</v>
      </c>
      <c r="F43" s="57"/>
      <c r="G43" s="57"/>
      <c r="H43" s="57">
        <v>254</v>
      </c>
      <c r="I43" s="57"/>
      <c r="J43" s="57">
        <v>163</v>
      </c>
      <c r="K43" s="57">
        <v>4093</v>
      </c>
      <c r="L43" s="57"/>
      <c r="M43" s="57"/>
      <c r="N43" s="57"/>
      <c r="O43" s="57"/>
      <c r="P43" s="57">
        <v>147</v>
      </c>
      <c r="Q43" s="57"/>
      <c r="R43" s="57"/>
      <c r="S43" s="57">
        <v>1694</v>
      </c>
      <c r="T43" s="57">
        <v>991</v>
      </c>
      <c r="U43" s="57">
        <v>79</v>
      </c>
      <c r="V43" s="57"/>
      <c r="W43" s="57"/>
      <c r="X43" s="50">
        <f>SUM(Y43:AH43)</f>
        <v>8170</v>
      </c>
      <c r="Y43" s="57"/>
      <c r="Z43" s="57"/>
      <c r="AA43" s="57"/>
      <c r="AB43" s="57"/>
      <c r="AC43" s="57"/>
      <c r="AD43" s="57">
        <v>500</v>
      </c>
      <c r="AE43" s="57">
        <v>600</v>
      </c>
      <c r="AF43" s="57">
        <v>7070</v>
      </c>
      <c r="AG43" s="57"/>
      <c r="AH43" s="57"/>
    </row>
    <row r="44" spans="1:34">
      <c r="A44" s="62" t="s">
        <v>22</v>
      </c>
      <c r="B44" s="59"/>
      <c r="C44" s="52">
        <f>SUM(D44:V44)</f>
        <v>18300</v>
      </c>
      <c r="D44" s="57"/>
      <c r="E44" s="57">
        <v>1100</v>
      </c>
      <c r="F44" s="57"/>
      <c r="G44" s="57"/>
      <c r="H44" s="57">
        <v>374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>
        <v>526</v>
      </c>
      <c r="T44" s="57">
        <v>16300</v>
      </c>
      <c r="U44" s="57"/>
      <c r="V44" s="57"/>
      <c r="W44" s="57"/>
      <c r="X44" s="50">
        <f>SUM(Y44:AH44)</f>
        <v>18300</v>
      </c>
      <c r="Y44" s="57">
        <v>2000</v>
      </c>
      <c r="Z44" s="57"/>
      <c r="AA44" s="57"/>
      <c r="AB44" s="57"/>
      <c r="AC44" s="57"/>
      <c r="AD44" s="57">
        <v>16000</v>
      </c>
      <c r="AE44" s="57">
        <v>300</v>
      </c>
      <c r="AF44" s="57"/>
      <c r="AG44" s="57"/>
      <c r="AH44" s="57"/>
    </row>
    <row r="45" spans="1:34">
      <c r="A45" s="62" t="s">
        <v>94</v>
      </c>
      <c r="B45" s="59"/>
      <c r="C45" s="52">
        <f>SUM(D45:V45)</f>
        <v>160</v>
      </c>
      <c r="D45" s="57"/>
      <c r="E45" s="57"/>
      <c r="F45" s="57"/>
      <c r="G45" s="57"/>
      <c r="H45" s="57"/>
      <c r="I45" s="57">
        <v>135</v>
      </c>
      <c r="J45" s="57"/>
      <c r="K45" s="57">
        <v>-1665</v>
      </c>
      <c r="L45" s="57"/>
      <c r="M45" s="57"/>
      <c r="N45" s="57"/>
      <c r="O45" s="57"/>
      <c r="P45" s="57"/>
      <c r="Q45" s="57"/>
      <c r="R45" s="57"/>
      <c r="S45" s="57">
        <v>490</v>
      </c>
      <c r="T45" s="57">
        <v>1200</v>
      </c>
      <c r="U45" s="57"/>
      <c r="V45" s="57"/>
      <c r="W45" s="57"/>
      <c r="X45" s="50">
        <f>SUM(Y45:AH45)</f>
        <v>160</v>
      </c>
      <c r="Y45" s="57"/>
      <c r="Z45" s="57"/>
      <c r="AA45" s="57"/>
      <c r="AB45" s="57"/>
      <c r="AC45" s="57"/>
      <c r="AD45" s="57">
        <v>160</v>
      </c>
      <c r="AE45" s="57"/>
      <c r="AF45" s="57"/>
      <c r="AG45" s="57"/>
      <c r="AH45" s="57"/>
    </row>
    <row r="46" spans="1:34">
      <c r="A46" s="62" t="s">
        <v>95</v>
      </c>
      <c r="B46" s="59"/>
      <c r="C46" s="52">
        <f>SUM(D46:V46)</f>
        <v>3486</v>
      </c>
      <c r="D46" s="57"/>
      <c r="E46" s="57"/>
      <c r="F46" s="57"/>
      <c r="G46" s="57"/>
      <c r="H46" s="57"/>
      <c r="I46" s="57">
        <v>31</v>
      </c>
      <c r="J46" s="57">
        <v>-1163</v>
      </c>
      <c r="K46" s="57"/>
      <c r="L46" s="57"/>
      <c r="M46" s="57"/>
      <c r="N46" s="57">
        <v>168</v>
      </c>
      <c r="O46" s="57">
        <v>963</v>
      </c>
      <c r="P46" s="57"/>
      <c r="Q46" s="57"/>
      <c r="R46" s="57">
        <v>40</v>
      </c>
      <c r="S46" s="57">
        <v>402</v>
      </c>
      <c r="T46" s="57">
        <v>3045</v>
      </c>
      <c r="U46" s="57"/>
      <c r="V46" s="57"/>
      <c r="W46" s="57"/>
      <c r="X46" s="50">
        <f>SUM(Y46:AH46)</f>
        <v>3486</v>
      </c>
      <c r="Y46" s="57"/>
      <c r="Z46" s="57"/>
      <c r="AA46" s="57"/>
      <c r="AB46" s="57"/>
      <c r="AC46" s="57"/>
      <c r="AD46" s="57">
        <v>3486</v>
      </c>
      <c r="AE46" s="57"/>
      <c r="AF46" s="57"/>
      <c r="AG46" s="57"/>
      <c r="AH46" s="57"/>
    </row>
    <row r="47" spans="1:34">
      <c r="A47" s="62" t="s">
        <v>180</v>
      </c>
      <c r="B47" s="59"/>
      <c r="C47" s="52">
        <f>SUM(D47:V47)</f>
        <v>7303</v>
      </c>
      <c r="D47" s="57"/>
      <c r="E47" s="57"/>
      <c r="F47" s="57">
        <v>1888</v>
      </c>
      <c r="G47" s="57"/>
      <c r="H47" s="57">
        <v>642</v>
      </c>
      <c r="I47" s="57"/>
      <c r="J47" s="57"/>
      <c r="K47" s="57"/>
      <c r="L47" s="57">
        <v>546</v>
      </c>
      <c r="M47" s="57"/>
      <c r="N47" s="57"/>
      <c r="O47" s="57"/>
      <c r="P47" s="57"/>
      <c r="Q47" s="57"/>
      <c r="R47" s="57"/>
      <c r="S47" s="57">
        <v>4227</v>
      </c>
      <c r="T47" s="57"/>
      <c r="U47" s="57"/>
      <c r="V47" s="57"/>
      <c r="W47" s="57"/>
      <c r="X47" s="50">
        <f>SUM(Y47:AH47)</f>
        <v>7303</v>
      </c>
      <c r="Y47" s="57"/>
      <c r="Z47" s="57"/>
      <c r="AA47" s="57"/>
      <c r="AB47" s="57"/>
      <c r="AC47" s="57"/>
      <c r="AD47" s="57">
        <v>7303</v>
      </c>
      <c r="AE47" s="57"/>
      <c r="AF47" s="57"/>
      <c r="AG47" s="57"/>
      <c r="AH47" s="57"/>
    </row>
    <row r="48" spans="1:34">
      <c r="A48" s="62" t="s">
        <v>181</v>
      </c>
      <c r="B48" s="59"/>
      <c r="C48" s="52">
        <f>SUM(D48:V48)</f>
        <v>27989</v>
      </c>
      <c r="D48" s="57"/>
      <c r="E48" s="57">
        <v>1050</v>
      </c>
      <c r="F48" s="57">
        <v>3572</v>
      </c>
      <c r="G48" s="57"/>
      <c r="H48" s="57">
        <v>1571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>
        <v>269</v>
      </c>
      <c r="T48" s="57">
        <v>21527</v>
      </c>
      <c r="U48" s="57"/>
      <c r="V48" s="57"/>
      <c r="W48" s="57"/>
      <c r="X48" s="50">
        <f>SUM(Y48:AH48)</f>
        <v>27989</v>
      </c>
      <c r="Y48" s="57"/>
      <c r="Z48" s="57"/>
      <c r="AA48" s="57"/>
      <c r="AB48" s="57"/>
      <c r="AC48" s="57"/>
      <c r="AD48" s="57">
        <v>27989</v>
      </c>
      <c r="AE48" s="57"/>
      <c r="AF48" s="57"/>
      <c r="AG48" s="57"/>
      <c r="AH48" s="57"/>
    </row>
    <row r="49" spans="1:35">
      <c r="A49" s="62" t="s">
        <v>96</v>
      </c>
      <c r="B49" s="61"/>
      <c r="C49" s="52">
        <f>SUM(D49:V49)</f>
        <v>1553</v>
      </c>
      <c r="D49" s="57"/>
      <c r="E49" s="57">
        <v>368</v>
      </c>
      <c r="F49" s="57"/>
      <c r="G49" s="57"/>
      <c r="H49" s="57">
        <v>125</v>
      </c>
      <c r="I49" s="57"/>
      <c r="J49" s="57"/>
      <c r="K49" s="57"/>
      <c r="L49" s="57"/>
      <c r="M49" s="57"/>
      <c r="N49" s="57"/>
      <c r="O49" s="57">
        <v>500</v>
      </c>
      <c r="P49" s="57"/>
      <c r="Q49" s="57"/>
      <c r="R49" s="57"/>
      <c r="S49" s="57"/>
      <c r="T49" s="57">
        <v>560</v>
      </c>
      <c r="U49" s="57"/>
      <c r="V49" s="57"/>
      <c r="W49" s="57"/>
      <c r="X49" s="50">
        <f>SUM(Y49:AH49)</f>
        <v>1553</v>
      </c>
      <c r="Y49" s="57"/>
      <c r="Z49" s="57"/>
      <c r="AA49" s="57"/>
      <c r="AB49" s="57"/>
      <c r="AC49" s="57"/>
      <c r="AD49" s="57">
        <v>660</v>
      </c>
      <c r="AE49" s="57">
        <v>893</v>
      </c>
      <c r="AF49" s="57"/>
      <c r="AG49" s="57"/>
      <c r="AH49" s="57"/>
    </row>
    <row r="50" spans="1:35">
      <c r="A50" s="62" t="s">
        <v>97</v>
      </c>
      <c r="B50" s="59"/>
      <c r="C50" s="52">
        <f>SUM(D50:V50)</f>
        <v>6800</v>
      </c>
      <c r="D50" s="57"/>
      <c r="E50" s="57"/>
      <c r="F50" s="57"/>
      <c r="G50" s="57">
        <v>138</v>
      </c>
      <c r="H50" s="57">
        <v>95</v>
      </c>
      <c r="I50" s="57"/>
      <c r="J50" s="57">
        <v>843</v>
      </c>
      <c r="K50" s="57"/>
      <c r="L50" s="57"/>
      <c r="M50" s="57"/>
      <c r="N50" s="57"/>
      <c r="O50" s="57"/>
      <c r="P50" s="57"/>
      <c r="Q50" s="57"/>
      <c r="R50" s="57"/>
      <c r="S50" s="57"/>
      <c r="T50" s="57">
        <v>5724</v>
      </c>
      <c r="U50" s="57"/>
      <c r="V50" s="57"/>
      <c r="W50" s="57"/>
      <c r="X50" s="50">
        <f>SUM(Y50:AH50)</f>
        <v>6800</v>
      </c>
      <c r="Y50" s="57"/>
      <c r="Z50" s="57"/>
      <c r="AA50" s="57"/>
      <c r="AB50" s="57">
        <v>6800</v>
      </c>
      <c r="AC50" s="57"/>
      <c r="AD50" s="57"/>
      <c r="AE50" s="57"/>
      <c r="AF50" s="57"/>
      <c r="AG50" s="57"/>
      <c r="AH50" s="57"/>
    </row>
    <row r="51" spans="1:35">
      <c r="A51" s="62" t="s">
        <v>25</v>
      </c>
      <c r="B51" s="59"/>
      <c r="C51" s="52">
        <f>SUM(D51:V51)</f>
        <v>16000</v>
      </c>
      <c r="D51" s="57"/>
      <c r="E51" s="57"/>
      <c r="F51" s="57"/>
      <c r="G51" s="57"/>
      <c r="H51" s="57"/>
      <c r="I51" s="57"/>
      <c r="J51" s="57">
        <v>6657</v>
      </c>
      <c r="K51" s="57"/>
      <c r="L51" s="57"/>
      <c r="M51" s="57"/>
      <c r="N51" s="57"/>
      <c r="O51" s="57"/>
      <c r="P51" s="57"/>
      <c r="Q51" s="57"/>
      <c r="R51" s="57"/>
      <c r="S51" s="57"/>
      <c r="T51" s="57">
        <v>9343</v>
      </c>
      <c r="U51" s="57"/>
      <c r="V51" s="57"/>
      <c r="W51" s="57"/>
      <c r="X51" s="50">
        <f>SUM(Y51:AH51)</f>
        <v>16000</v>
      </c>
      <c r="Y51" s="57"/>
      <c r="Z51" s="57"/>
      <c r="AA51" s="57"/>
      <c r="AB51" s="57"/>
      <c r="AC51" s="57"/>
      <c r="AD51" s="57">
        <v>16000</v>
      </c>
      <c r="AE51" s="57"/>
      <c r="AF51" s="57"/>
      <c r="AG51" s="57"/>
      <c r="AH51" s="57"/>
    </row>
    <row r="52" spans="1:35">
      <c r="A52" s="53" t="s">
        <v>98</v>
      </c>
      <c r="B52" s="54" t="s">
        <v>99</v>
      </c>
      <c r="C52" s="52">
        <f>SUM(D52:V52)</f>
        <v>106785</v>
      </c>
      <c r="D52" s="50"/>
      <c r="E52" s="50">
        <f>11500</f>
        <v>11500</v>
      </c>
      <c r="F52" s="50">
        <f>7742+3000</f>
        <v>10742</v>
      </c>
      <c r="G52" s="50">
        <v>1000</v>
      </c>
      <c r="H52" s="50">
        <f>2632+5614</f>
        <v>8246</v>
      </c>
      <c r="I52" s="50">
        <v>120</v>
      </c>
      <c r="J52" s="50">
        <f>54+4000</f>
        <v>4054</v>
      </c>
      <c r="K52" s="50">
        <f>1496+65632</f>
        <v>67128</v>
      </c>
      <c r="L52" s="50">
        <v>500</v>
      </c>
      <c r="M52" s="50"/>
      <c r="N52" s="50"/>
      <c r="O52" s="50"/>
      <c r="P52" s="50"/>
      <c r="Q52" s="50"/>
      <c r="R52" s="50"/>
      <c r="S52" s="50">
        <f>1495+2000</f>
        <v>3495</v>
      </c>
      <c r="T52" s="50"/>
      <c r="U52" s="50"/>
      <c r="V52" s="50"/>
      <c r="W52" s="50"/>
      <c r="X52" s="50">
        <f>SUM(Y52:AH52)</f>
        <v>106785</v>
      </c>
      <c r="Y52" s="50"/>
      <c r="Z52" s="50">
        <v>1549</v>
      </c>
      <c r="AA52" s="50"/>
      <c r="AB52" s="50"/>
      <c r="AC52" s="50"/>
      <c r="AD52" s="50">
        <v>105236</v>
      </c>
      <c r="AE52" s="50"/>
      <c r="AF52" s="50"/>
      <c r="AG52" s="50"/>
      <c r="AH52" s="50"/>
      <c r="AI52" s="63"/>
    </row>
    <row r="53" spans="1:35">
      <c r="A53" s="51" t="s">
        <v>103</v>
      </c>
      <c r="B53" s="54"/>
      <c r="C53" s="52">
        <f>SUM(D53:V53)</f>
        <v>79000</v>
      </c>
      <c r="D53" s="50">
        <f t="shared" ref="D53:W53" si="11">SUM(D54:D55)</f>
        <v>0</v>
      </c>
      <c r="E53" s="50">
        <f t="shared" si="11"/>
        <v>0</v>
      </c>
      <c r="F53" s="50">
        <f t="shared" si="11"/>
        <v>0</v>
      </c>
      <c r="G53" s="50">
        <f t="shared" si="11"/>
        <v>0</v>
      </c>
      <c r="H53" s="50">
        <f t="shared" si="11"/>
        <v>0</v>
      </c>
      <c r="I53" s="50">
        <f t="shared" si="11"/>
        <v>0</v>
      </c>
      <c r="J53" s="50">
        <f t="shared" si="11"/>
        <v>0</v>
      </c>
      <c r="K53" s="50">
        <f t="shared" si="11"/>
        <v>0</v>
      </c>
      <c r="L53" s="50">
        <f t="shared" si="11"/>
        <v>79000</v>
      </c>
      <c r="M53" s="50">
        <f t="shared" si="11"/>
        <v>0</v>
      </c>
      <c r="N53" s="50">
        <f t="shared" si="11"/>
        <v>0</v>
      </c>
      <c r="O53" s="50">
        <f t="shared" si="11"/>
        <v>0</v>
      </c>
      <c r="P53" s="50">
        <f t="shared" si="11"/>
        <v>0</v>
      </c>
      <c r="Q53" s="50">
        <f t="shared" si="11"/>
        <v>0</v>
      </c>
      <c r="R53" s="50"/>
      <c r="S53" s="50">
        <f t="shared" si="11"/>
        <v>0</v>
      </c>
      <c r="T53" s="50">
        <f t="shared" si="11"/>
        <v>0</v>
      </c>
      <c r="U53" s="50"/>
      <c r="V53" s="50">
        <f t="shared" si="11"/>
        <v>0</v>
      </c>
      <c r="W53" s="50">
        <f t="shared" si="11"/>
        <v>0</v>
      </c>
      <c r="X53" s="50">
        <f>SUM(Y53:AH53)</f>
        <v>79000</v>
      </c>
      <c r="Y53" s="50">
        <f t="shared" ref="Y53:AH53" si="12">SUM(Y54:Y55)</f>
        <v>0</v>
      </c>
      <c r="Z53" s="50">
        <f t="shared" si="12"/>
        <v>0</v>
      </c>
      <c r="AA53" s="50">
        <f t="shared" si="12"/>
        <v>0</v>
      </c>
      <c r="AB53" s="50">
        <f t="shared" si="12"/>
        <v>0</v>
      </c>
      <c r="AC53" s="50">
        <f t="shared" si="12"/>
        <v>0</v>
      </c>
      <c r="AD53" s="50">
        <f t="shared" si="12"/>
        <v>77400</v>
      </c>
      <c r="AE53" s="50">
        <f t="shared" si="12"/>
        <v>0</v>
      </c>
      <c r="AF53" s="50">
        <f t="shared" si="12"/>
        <v>0</v>
      </c>
      <c r="AG53" s="50">
        <f t="shared" si="12"/>
        <v>0</v>
      </c>
      <c r="AH53" s="50">
        <f t="shared" si="12"/>
        <v>1600</v>
      </c>
      <c r="AI53" s="63"/>
    </row>
    <row r="54" spans="1:35">
      <c r="A54" s="58" t="s">
        <v>104</v>
      </c>
      <c r="B54" s="59" t="s">
        <v>105</v>
      </c>
      <c r="C54" s="52">
        <f>SUM(D54:V54)</f>
        <v>77400</v>
      </c>
      <c r="D54" s="57"/>
      <c r="E54" s="57"/>
      <c r="F54" s="57"/>
      <c r="G54" s="57"/>
      <c r="H54" s="57"/>
      <c r="I54" s="57"/>
      <c r="J54" s="57"/>
      <c r="K54" s="57"/>
      <c r="L54" s="57">
        <v>77400</v>
      </c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0">
        <f>SUM(Y54:AH54)</f>
        <v>77400</v>
      </c>
      <c r="Y54" s="57"/>
      <c r="Z54" s="57"/>
      <c r="AA54" s="57"/>
      <c r="AB54" s="57"/>
      <c r="AC54" s="57"/>
      <c r="AD54" s="57">
        <v>77400</v>
      </c>
      <c r="AE54" s="57"/>
      <c r="AF54" s="57"/>
      <c r="AG54" s="57"/>
      <c r="AH54" s="57"/>
      <c r="AI54" s="63"/>
    </row>
    <row r="55" spans="1:35">
      <c r="A55" s="58" t="s">
        <v>104</v>
      </c>
      <c r="B55" s="59" t="s">
        <v>106</v>
      </c>
      <c r="C55" s="52">
        <f>SUM(D55:V55)</f>
        <v>1600</v>
      </c>
      <c r="D55" s="57"/>
      <c r="E55" s="57"/>
      <c r="F55" s="57"/>
      <c r="G55" s="57"/>
      <c r="H55" s="57"/>
      <c r="I55" s="57"/>
      <c r="J55" s="57"/>
      <c r="K55" s="57"/>
      <c r="L55" s="57">
        <v>1600</v>
      </c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0">
        <f>SUM(Y55:AH55)</f>
        <v>1600</v>
      </c>
      <c r="Y55" s="57"/>
      <c r="Z55" s="57"/>
      <c r="AA55" s="57"/>
      <c r="AB55" s="57"/>
      <c r="AC55" s="57"/>
      <c r="AD55" s="57"/>
      <c r="AE55" s="57"/>
      <c r="AF55" s="57"/>
      <c r="AG55" s="57"/>
      <c r="AH55" s="57">
        <v>1600</v>
      </c>
      <c r="AI55" s="63"/>
    </row>
    <row r="56" spans="1:35" ht="24">
      <c r="A56" s="51" t="s">
        <v>100</v>
      </c>
      <c r="B56" s="54"/>
      <c r="C56" s="52">
        <f>SUM(D56:V56)</f>
        <v>2839</v>
      </c>
      <c r="D56" s="50">
        <f t="shared" ref="D56:W56" si="13">SUM(D57:D58)</f>
        <v>0</v>
      </c>
      <c r="E56" s="50">
        <f t="shared" si="13"/>
        <v>0</v>
      </c>
      <c r="F56" s="50">
        <f t="shared" si="13"/>
        <v>0</v>
      </c>
      <c r="G56" s="50">
        <f t="shared" si="13"/>
        <v>0</v>
      </c>
      <c r="H56" s="50">
        <f t="shared" si="13"/>
        <v>0</v>
      </c>
      <c r="I56" s="50">
        <f t="shared" si="13"/>
        <v>0</v>
      </c>
      <c r="J56" s="50">
        <f t="shared" si="13"/>
        <v>0</v>
      </c>
      <c r="K56" s="50">
        <f t="shared" si="13"/>
        <v>500</v>
      </c>
      <c r="L56" s="50">
        <f t="shared" si="13"/>
        <v>0</v>
      </c>
      <c r="M56" s="50">
        <f t="shared" si="13"/>
        <v>2339</v>
      </c>
      <c r="N56" s="50">
        <f t="shared" si="13"/>
        <v>0</v>
      </c>
      <c r="O56" s="50">
        <f t="shared" si="13"/>
        <v>0</v>
      </c>
      <c r="P56" s="50">
        <f t="shared" si="13"/>
        <v>0</v>
      </c>
      <c r="Q56" s="50">
        <f t="shared" si="13"/>
        <v>0</v>
      </c>
      <c r="R56" s="50"/>
      <c r="S56" s="50">
        <f t="shared" si="13"/>
        <v>0</v>
      </c>
      <c r="T56" s="50">
        <f t="shared" si="13"/>
        <v>0</v>
      </c>
      <c r="U56" s="50"/>
      <c r="V56" s="50">
        <f t="shared" si="13"/>
        <v>0</v>
      </c>
      <c r="W56" s="50">
        <f t="shared" si="13"/>
        <v>0</v>
      </c>
      <c r="X56" s="50">
        <f>SUM(Y56:AH56)</f>
        <v>2839</v>
      </c>
      <c r="Y56" s="50">
        <f t="shared" ref="Y56:AH56" si="14">SUM(Y57:Y58)</f>
        <v>0</v>
      </c>
      <c r="Z56" s="50">
        <f t="shared" si="14"/>
        <v>0</v>
      </c>
      <c r="AA56" s="50">
        <f t="shared" si="14"/>
        <v>0</v>
      </c>
      <c r="AB56" s="50">
        <f t="shared" si="14"/>
        <v>500</v>
      </c>
      <c r="AC56" s="50">
        <f t="shared" si="14"/>
        <v>0</v>
      </c>
      <c r="AD56" s="50">
        <f t="shared" si="14"/>
        <v>0</v>
      </c>
      <c r="AE56" s="50">
        <f t="shared" si="14"/>
        <v>0</v>
      </c>
      <c r="AF56" s="50">
        <f t="shared" si="14"/>
        <v>0</v>
      </c>
      <c r="AG56" s="50">
        <f t="shared" si="14"/>
        <v>2339</v>
      </c>
      <c r="AH56" s="50">
        <f t="shared" si="14"/>
        <v>0</v>
      </c>
    </row>
    <row r="57" spans="1:35">
      <c r="A57" s="58" t="s">
        <v>154</v>
      </c>
      <c r="B57" s="110" t="s">
        <v>58</v>
      </c>
      <c r="C57" s="60">
        <f>SUM(D57:W57)</f>
        <v>500</v>
      </c>
      <c r="D57" s="57"/>
      <c r="E57" s="57"/>
      <c r="F57" s="57"/>
      <c r="G57" s="57"/>
      <c r="H57" s="57"/>
      <c r="I57" s="57"/>
      <c r="J57" s="57"/>
      <c r="K57" s="57">
        <v>500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0">
        <f>SUM(Y57:AH57)</f>
        <v>500</v>
      </c>
      <c r="Y57" s="57"/>
      <c r="Z57" s="57"/>
      <c r="AA57" s="57"/>
      <c r="AB57" s="57">
        <v>500</v>
      </c>
      <c r="AC57" s="57"/>
      <c r="AD57" s="57"/>
      <c r="AE57" s="57"/>
      <c r="AF57" s="57"/>
      <c r="AG57" s="57"/>
      <c r="AH57" s="57"/>
    </row>
    <row r="58" spans="1:35">
      <c r="A58" s="58" t="s">
        <v>101</v>
      </c>
      <c r="B58" s="110" t="s">
        <v>102</v>
      </c>
      <c r="C58" s="60">
        <f>SUM(D58:W58)</f>
        <v>2339</v>
      </c>
      <c r="D58" s="57"/>
      <c r="E58" s="57"/>
      <c r="F58" s="57"/>
      <c r="G58" s="57"/>
      <c r="H58" s="57"/>
      <c r="I58" s="57"/>
      <c r="J58" s="57"/>
      <c r="K58" s="57"/>
      <c r="L58" s="57"/>
      <c r="M58" s="57">
        <v>2339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0">
        <f>SUM(Y58:AH58)</f>
        <v>2339</v>
      </c>
      <c r="Y58" s="57"/>
      <c r="Z58" s="57"/>
      <c r="AA58" s="57"/>
      <c r="AB58" s="57"/>
      <c r="AC58" s="57"/>
      <c r="AD58" s="57"/>
      <c r="AE58" s="57"/>
      <c r="AF58" s="57"/>
      <c r="AG58" s="57">
        <v>2339</v>
      </c>
      <c r="AH58" s="57"/>
    </row>
    <row r="59" spans="1:35">
      <c r="A59" s="64" t="s">
        <v>152</v>
      </c>
      <c r="B59" s="65"/>
      <c r="C59" s="52">
        <f>SUM(D59:W59)</f>
        <v>5089</v>
      </c>
      <c r="D59" s="66">
        <f t="shared" ref="D59:W59" si="15">SUM(D60:D60)</f>
        <v>0</v>
      </c>
      <c r="E59" s="66">
        <f t="shared" si="15"/>
        <v>0</v>
      </c>
      <c r="F59" s="66">
        <f t="shared" si="15"/>
        <v>0</v>
      </c>
      <c r="G59" s="66">
        <f t="shared" si="15"/>
        <v>0</v>
      </c>
      <c r="H59" s="66">
        <f t="shared" si="15"/>
        <v>0</v>
      </c>
      <c r="I59" s="66">
        <f t="shared" si="15"/>
        <v>0</v>
      </c>
      <c r="J59" s="66">
        <f t="shared" si="15"/>
        <v>0</v>
      </c>
      <c r="K59" s="66">
        <f t="shared" si="15"/>
        <v>0</v>
      </c>
      <c r="L59" s="66">
        <f t="shared" si="15"/>
        <v>0</v>
      </c>
      <c r="M59" s="66">
        <f t="shared" si="15"/>
        <v>0</v>
      </c>
      <c r="N59" s="66">
        <f t="shared" si="15"/>
        <v>0</v>
      </c>
      <c r="O59" s="66">
        <f t="shared" si="15"/>
        <v>0</v>
      </c>
      <c r="P59" s="66">
        <f t="shared" si="15"/>
        <v>0</v>
      </c>
      <c r="Q59" s="66">
        <f t="shared" si="15"/>
        <v>0</v>
      </c>
      <c r="R59" s="66"/>
      <c r="S59" s="66">
        <f t="shared" si="15"/>
        <v>0</v>
      </c>
      <c r="T59" s="66">
        <f t="shared" si="15"/>
        <v>0</v>
      </c>
      <c r="U59" s="66"/>
      <c r="V59" s="66">
        <f t="shared" si="15"/>
        <v>0</v>
      </c>
      <c r="W59" s="66">
        <f t="shared" si="15"/>
        <v>5089</v>
      </c>
      <c r="X59" s="50">
        <f>SUM(Y59:AH59)</f>
        <v>5089</v>
      </c>
      <c r="Y59" s="67">
        <f t="shared" ref="Y59:AG59" si="16">SUM(Y60:Y60)</f>
        <v>0</v>
      </c>
      <c r="Z59" s="67">
        <f t="shared" si="16"/>
        <v>-5500</v>
      </c>
      <c r="AA59" s="67">
        <f t="shared" si="16"/>
        <v>5089</v>
      </c>
      <c r="AB59" s="67">
        <f t="shared" si="16"/>
        <v>5500</v>
      </c>
      <c r="AC59" s="67">
        <f t="shared" si="16"/>
        <v>0</v>
      </c>
      <c r="AD59" s="67">
        <f t="shared" si="16"/>
        <v>0</v>
      </c>
      <c r="AE59" s="67">
        <f t="shared" si="16"/>
        <v>0</v>
      </c>
      <c r="AF59" s="67">
        <f t="shared" si="16"/>
        <v>0</v>
      </c>
      <c r="AG59" s="67">
        <f t="shared" si="16"/>
        <v>0</v>
      </c>
      <c r="AH59" s="67"/>
    </row>
    <row r="60" spans="1:35" ht="24">
      <c r="A60" s="58" t="s">
        <v>136</v>
      </c>
      <c r="B60" s="69" t="s">
        <v>122</v>
      </c>
      <c r="C60" s="60">
        <f>SUM(D60:W60)</f>
        <v>5089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>
        <v>5089</v>
      </c>
      <c r="X60" s="50">
        <f>SUM(Y60:AH60)</f>
        <v>5089</v>
      </c>
      <c r="Y60" s="71"/>
      <c r="Z60" s="71">
        <v>-5500</v>
      </c>
      <c r="AA60" s="71">
        <v>5089</v>
      </c>
      <c r="AB60" s="71">
        <v>5500</v>
      </c>
      <c r="AC60" s="71"/>
      <c r="AD60" s="71"/>
      <c r="AE60" s="71"/>
      <c r="AF60" s="71"/>
      <c r="AG60" s="71"/>
      <c r="AH60" s="71"/>
    </row>
    <row r="61" spans="1:35">
      <c r="A61" s="64" t="s">
        <v>165</v>
      </c>
      <c r="B61" s="65"/>
      <c r="C61" s="52">
        <f>SUM(C62:C68)</f>
        <v>25232</v>
      </c>
      <c r="D61" s="52">
        <f t="shared" ref="D61:AH61" si="17">SUM(D62:D68)</f>
        <v>0</v>
      </c>
      <c r="E61" s="52">
        <f t="shared" si="17"/>
        <v>800</v>
      </c>
      <c r="F61" s="52">
        <f t="shared" si="17"/>
        <v>0</v>
      </c>
      <c r="G61" s="52">
        <f t="shared" si="17"/>
        <v>0</v>
      </c>
      <c r="H61" s="52">
        <f t="shared" si="17"/>
        <v>272</v>
      </c>
      <c r="I61" s="52">
        <f t="shared" si="17"/>
        <v>3168</v>
      </c>
      <c r="J61" s="52">
        <f t="shared" si="17"/>
        <v>315</v>
      </c>
      <c r="K61" s="52">
        <f t="shared" si="17"/>
        <v>640</v>
      </c>
      <c r="L61" s="52">
        <f t="shared" si="17"/>
        <v>0</v>
      </c>
      <c r="M61" s="52">
        <f t="shared" si="17"/>
        <v>0</v>
      </c>
      <c r="N61" s="52">
        <f t="shared" si="17"/>
        <v>0</v>
      </c>
      <c r="O61" s="52">
        <f t="shared" si="17"/>
        <v>0</v>
      </c>
      <c r="P61" s="52">
        <f t="shared" si="17"/>
        <v>0</v>
      </c>
      <c r="Q61" s="52">
        <f t="shared" si="17"/>
        <v>0</v>
      </c>
      <c r="R61" s="52"/>
      <c r="S61" s="52">
        <f t="shared" si="17"/>
        <v>0</v>
      </c>
      <c r="T61" s="52">
        <f t="shared" si="17"/>
        <v>20037</v>
      </c>
      <c r="U61" s="52"/>
      <c r="V61" s="52">
        <f t="shared" si="17"/>
        <v>0</v>
      </c>
      <c r="W61" s="52">
        <f t="shared" si="17"/>
        <v>0</v>
      </c>
      <c r="X61" s="52">
        <f t="shared" si="17"/>
        <v>25232</v>
      </c>
      <c r="Y61" s="52">
        <f t="shared" si="17"/>
        <v>7588</v>
      </c>
      <c r="Z61" s="52">
        <f t="shared" si="17"/>
        <v>0</v>
      </c>
      <c r="AA61" s="52">
        <f t="shared" si="17"/>
        <v>0</v>
      </c>
      <c r="AB61" s="52">
        <f t="shared" si="17"/>
        <v>315</v>
      </c>
      <c r="AC61" s="52">
        <f t="shared" si="17"/>
        <v>5630</v>
      </c>
      <c r="AD61" s="52">
        <f t="shared" si="17"/>
        <v>9938</v>
      </c>
      <c r="AE61" s="52">
        <f t="shared" si="17"/>
        <v>1121</v>
      </c>
      <c r="AF61" s="52">
        <f t="shared" si="17"/>
        <v>640</v>
      </c>
      <c r="AG61" s="52">
        <f t="shared" si="17"/>
        <v>0</v>
      </c>
      <c r="AH61" s="52">
        <f t="shared" si="17"/>
        <v>0</v>
      </c>
    </row>
    <row r="62" spans="1:35">
      <c r="A62" s="68" t="s">
        <v>154</v>
      </c>
      <c r="B62" s="69" t="s">
        <v>58</v>
      </c>
      <c r="C62" s="52">
        <f>SUM(D62:V62)</f>
        <v>315</v>
      </c>
      <c r="D62" s="60"/>
      <c r="E62" s="60"/>
      <c r="F62" s="60"/>
      <c r="G62" s="60"/>
      <c r="H62" s="60"/>
      <c r="I62" s="60"/>
      <c r="J62" s="60">
        <v>315</v>
      </c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50">
        <f>SUM(Y62:AH62)</f>
        <v>315</v>
      </c>
      <c r="Y62" s="60"/>
      <c r="Z62" s="60"/>
      <c r="AA62" s="60"/>
      <c r="AB62" s="60">
        <v>315</v>
      </c>
      <c r="AC62" s="60"/>
      <c r="AD62" s="60"/>
      <c r="AE62" s="60"/>
      <c r="AF62" s="60"/>
      <c r="AG62" s="60"/>
      <c r="AH62" s="60"/>
    </row>
    <row r="63" spans="1:35">
      <c r="A63" s="68" t="s">
        <v>171</v>
      </c>
      <c r="B63" s="69" t="s">
        <v>166</v>
      </c>
      <c r="C63" s="52">
        <f>SUM(D63:V63)</f>
        <v>700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>
        <v>700</v>
      </c>
      <c r="U63" s="70"/>
      <c r="V63" s="70"/>
      <c r="W63" s="70"/>
      <c r="X63" s="50">
        <f>SUM(Y63:AH63)</f>
        <v>700</v>
      </c>
      <c r="Y63" s="71"/>
      <c r="Z63" s="71"/>
      <c r="AA63" s="71"/>
      <c r="AB63" s="71"/>
      <c r="AC63" s="71">
        <v>700</v>
      </c>
      <c r="AD63" s="71"/>
      <c r="AE63" s="71"/>
      <c r="AF63" s="71"/>
      <c r="AG63" s="71"/>
      <c r="AH63" s="71"/>
    </row>
    <row r="64" spans="1:35">
      <c r="A64" s="68" t="s">
        <v>172</v>
      </c>
      <c r="B64" s="69" t="s">
        <v>167</v>
      </c>
      <c r="C64" s="52">
        <f>SUM(D64:V64)</f>
        <v>10946</v>
      </c>
      <c r="D64" s="70"/>
      <c r="E64" s="70">
        <v>800</v>
      </c>
      <c r="F64" s="70"/>
      <c r="G64" s="70"/>
      <c r="H64" s="70">
        <v>272</v>
      </c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>
        <v>9874</v>
      </c>
      <c r="U64" s="70"/>
      <c r="V64" s="70"/>
      <c r="W64" s="70"/>
      <c r="X64" s="50">
        <f>SUM(Y64:AH64)</f>
        <v>10946</v>
      </c>
      <c r="Y64" s="71">
        <v>2920</v>
      </c>
      <c r="Z64" s="71"/>
      <c r="AA64" s="71"/>
      <c r="AB64" s="71"/>
      <c r="AC64" s="71">
        <v>1340</v>
      </c>
      <c r="AD64" s="71">
        <v>6128</v>
      </c>
      <c r="AE64" s="71">
        <v>558</v>
      </c>
      <c r="AF64" s="71"/>
      <c r="AG64" s="71"/>
      <c r="AH64" s="71"/>
    </row>
    <row r="65" spans="1:34">
      <c r="A65" s="68" t="s">
        <v>173</v>
      </c>
      <c r="B65" s="69" t="s">
        <v>167</v>
      </c>
      <c r="C65" s="52">
        <f>SUM(D65:V65)</f>
        <v>4373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>
        <v>4373</v>
      </c>
      <c r="U65" s="70"/>
      <c r="V65" s="70"/>
      <c r="W65" s="70"/>
      <c r="X65" s="50">
        <f>SUM(Y65:AH65)</f>
        <v>4373</v>
      </c>
      <c r="Y65" s="71"/>
      <c r="Z65" s="71"/>
      <c r="AA65" s="71"/>
      <c r="AB65" s="71"/>
      <c r="AC65" s="71"/>
      <c r="AD65" s="71">
        <v>3810</v>
      </c>
      <c r="AE65" s="71">
        <f>-558+1121</f>
        <v>563</v>
      </c>
      <c r="AF65" s="71"/>
      <c r="AG65" s="71"/>
      <c r="AH65" s="71"/>
    </row>
    <row r="66" spans="1:34">
      <c r="A66" s="68" t="s">
        <v>168</v>
      </c>
      <c r="B66" s="69" t="s">
        <v>169</v>
      </c>
      <c r="C66" s="52">
        <f>SUM(D66:V66)</f>
        <v>4790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>
        <v>4790</v>
      </c>
      <c r="U66" s="70"/>
      <c r="V66" s="70"/>
      <c r="W66" s="70"/>
      <c r="X66" s="50">
        <f>SUM(Y66:AH66)</f>
        <v>4790</v>
      </c>
      <c r="Y66" s="71">
        <v>1500</v>
      </c>
      <c r="Z66" s="71"/>
      <c r="AA66" s="71"/>
      <c r="AB66" s="71"/>
      <c r="AC66" s="71">
        <v>3290</v>
      </c>
      <c r="AD66" s="71"/>
      <c r="AE66" s="71"/>
      <c r="AF66" s="71"/>
      <c r="AG66" s="71"/>
      <c r="AH66" s="71"/>
    </row>
    <row r="67" spans="1:34">
      <c r="A67" s="68" t="s">
        <v>174</v>
      </c>
      <c r="B67" s="69" t="s">
        <v>175</v>
      </c>
      <c r="C67" s="52">
        <f>SUM(D67:V67)</f>
        <v>3468</v>
      </c>
      <c r="D67" s="70"/>
      <c r="E67" s="70"/>
      <c r="F67" s="70"/>
      <c r="G67" s="70"/>
      <c r="H67" s="70"/>
      <c r="I67" s="70">
        <v>3168</v>
      </c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>
        <v>300</v>
      </c>
      <c r="U67" s="70"/>
      <c r="V67" s="70"/>
      <c r="W67" s="70"/>
      <c r="X67" s="50">
        <f>SUM(Y67:AH67)</f>
        <v>3468</v>
      </c>
      <c r="Y67" s="71">
        <v>3168</v>
      </c>
      <c r="Z67" s="71"/>
      <c r="AA67" s="71"/>
      <c r="AB67" s="71"/>
      <c r="AC67" s="71">
        <v>300</v>
      </c>
      <c r="AD67" s="71"/>
      <c r="AE67" s="71"/>
      <c r="AF67" s="71"/>
      <c r="AG67" s="71"/>
      <c r="AH67" s="71"/>
    </row>
    <row r="68" spans="1:34">
      <c r="A68" s="68" t="s">
        <v>176</v>
      </c>
      <c r="B68" s="69" t="s">
        <v>175</v>
      </c>
      <c r="C68" s="52">
        <f>SUM(D68:V68)</f>
        <v>640</v>
      </c>
      <c r="D68" s="70"/>
      <c r="E68" s="70"/>
      <c r="F68" s="70"/>
      <c r="G68" s="70"/>
      <c r="H68" s="70"/>
      <c r="I68" s="70"/>
      <c r="J68" s="70"/>
      <c r="K68" s="70">
        <v>640</v>
      </c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50">
        <f>SUM(Y68:AH68)</f>
        <v>640</v>
      </c>
      <c r="Y68" s="71"/>
      <c r="Z68" s="71"/>
      <c r="AA68" s="71"/>
      <c r="AB68" s="71"/>
      <c r="AC68" s="71"/>
      <c r="AD68" s="71"/>
      <c r="AE68" s="71"/>
      <c r="AF68" s="71">
        <v>640</v>
      </c>
      <c r="AG68" s="71"/>
      <c r="AH68" s="71"/>
    </row>
    <row r="69" spans="1:34">
      <c r="A69" s="34"/>
      <c r="B69" s="36"/>
      <c r="C69" s="7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1:34">
      <c r="A70" s="34"/>
      <c r="B70" s="36"/>
      <c r="C70" s="7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</row>
    <row r="71" spans="1:34">
      <c r="A71" s="73" t="s">
        <v>16</v>
      </c>
      <c r="B71" s="74"/>
      <c r="C71" s="72"/>
    </row>
    <row r="72" spans="1:34">
      <c r="A72" s="75"/>
      <c r="B72" s="76"/>
      <c r="C72" s="77"/>
    </row>
    <row r="73" spans="1:34">
      <c r="A73" s="72" t="s">
        <v>17</v>
      </c>
      <c r="B73" s="37"/>
      <c r="C73" s="34"/>
    </row>
    <row r="74" spans="1:34">
      <c r="A74" s="72" t="s">
        <v>26</v>
      </c>
      <c r="B74" s="37"/>
      <c r="C74" s="34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&amp;RLisa 2
Tartu Linnavalitsuse 10.12.2013.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Lisa 1</vt:lpstr>
      <vt:lpstr>Lisa 2</vt:lpstr>
      <vt:lpstr>'Lisa 1'!Print_Titles</vt:lpstr>
      <vt:lpstr>'Lisa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2013-12-06T09:55:25Z</dcterms:modified>
</cp:coreProperties>
</file>