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Osakond\Tiina\2019\2019 ea proj\I lisa 2019\"/>
    </mc:Choice>
  </mc:AlternateContent>
  <bookViews>
    <workbookView xWindow="0" yWindow="0" windowWidth="24075" windowHeight="8565"/>
  </bookViews>
  <sheets>
    <sheet name="2019 invest kokk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D124" i="1"/>
  <c r="D119" i="1"/>
  <c r="D156" i="1"/>
  <c r="D168" i="1"/>
  <c r="D169" i="1"/>
  <c r="E168" i="1"/>
  <c r="F168" i="1"/>
  <c r="F160" i="1"/>
  <c r="D190" i="1" l="1"/>
  <c r="D189" i="1"/>
  <c r="D188" i="1"/>
  <c r="H187" i="1"/>
  <c r="G187" i="1"/>
  <c r="F187" i="1"/>
  <c r="F182" i="1" s="1"/>
  <c r="E187" i="1"/>
  <c r="D186" i="1"/>
  <c r="D185" i="1"/>
  <c r="H184" i="1"/>
  <c r="H182" i="1" s="1"/>
  <c r="G184" i="1"/>
  <c r="D183" i="1"/>
  <c r="G182" i="1"/>
  <c r="E182" i="1"/>
  <c r="D182" i="1" s="1"/>
  <c r="D181" i="1"/>
  <c r="D180" i="1"/>
  <c r="D179" i="1"/>
  <c r="D178" i="1"/>
  <c r="D177" i="1"/>
  <c r="D176" i="1"/>
  <c r="H175" i="1"/>
  <c r="G175" i="1"/>
  <c r="F175" i="1"/>
  <c r="E175" i="1"/>
  <c r="D174" i="1"/>
  <c r="D173" i="1"/>
  <c r="D172" i="1"/>
  <c r="H171" i="1"/>
  <c r="G171" i="1"/>
  <c r="D171" i="1" s="1"/>
  <c r="D170" i="1"/>
  <c r="H168" i="1"/>
  <c r="G168" i="1"/>
  <c r="D166" i="1"/>
  <c r="D165" i="1"/>
  <c r="D164" i="1"/>
  <c r="D163" i="1"/>
  <c r="D162" i="1"/>
  <c r="G161" i="1"/>
  <c r="D161" i="1" s="1"/>
  <c r="H160" i="1"/>
  <c r="H152" i="1" s="1"/>
  <c r="E160" i="1"/>
  <c r="E6" i="1" s="1"/>
  <c r="D159" i="1"/>
  <c r="D158" i="1"/>
  <c r="D155" i="1"/>
  <c r="D154" i="1"/>
  <c r="H153" i="1"/>
  <c r="G153" i="1"/>
  <c r="F153" i="1"/>
  <c r="E153" i="1"/>
  <c r="D153" i="1" s="1"/>
  <c r="F152" i="1"/>
  <c r="D151" i="1"/>
  <c r="H150" i="1"/>
  <c r="G150" i="1"/>
  <c r="F150" i="1"/>
  <c r="E150" i="1"/>
  <c r="D150" i="1" s="1"/>
  <c r="D149" i="1"/>
  <c r="D148" i="1"/>
  <c r="D147" i="1"/>
  <c r="D146" i="1"/>
  <c r="D145" i="1"/>
  <c r="D144" i="1"/>
  <c r="D143" i="1"/>
  <c r="D142" i="1"/>
  <c r="D141" i="1"/>
  <c r="D140" i="1"/>
  <c r="D139" i="1"/>
  <c r="D138" i="1"/>
  <c r="H137" i="1"/>
  <c r="G137" i="1"/>
  <c r="D137" i="1" s="1"/>
  <c r="D136" i="1"/>
  <c r="D135" i="1"/>
  <c r="H134" i="1"/>
  <c r="G134" i="1"/>
  <c r="D134" i="1" s="1"/>
  <c r="D133" i="1"/>
  <c r="D132" i="1"/>
  <c r="G131" i="1"/>
  <c r="D131" i="1"/>
  <c r="D130" i="1"/>
  <c r="D129" i="1"/>
  <c r="D128" i="1"/>
  <c r="H127" i="1"/>
  <c r="H126" i="1" s="1"/>
  <c r="H102" i="1" s="1"/>
  <c r="G127" i="1"/>
  <c r="D127" i="1"/>
  <c r="G126" i="1"/>
  <c r="D125" i="1"/>
  <c r="D123" i="1"/>
  <c r="D122" i="1"/>
  <c r="D121" i="1"/>
  <c r="H120" i="1"/>
  <c r="G120" i="1"/>
  <c r="H119" i="1"/>
  <c r="G119" i="1"/>
  <c r="F119" i="1"/>
  <c r="E119" i="1"/>
  <c r="D118" i="1"/>
  <c r="G117" i="1"/>
  <c r="D117" i="1" s="1"/>
  <c r="D116" i="1"/>
  <c r="D115" i="1"/>
  <c r="D113" i="1"/>
  <c r="H112" i="1"/>
  <c r="D111" i="1"/>
  <c r="D110" i="1"/>
  <c r="D109" i="1"/>
  <c r="D108" i="1"/>
  <c r="D107" i="1"/>
  <c r="H106" i="1"/>
  <c r="G106" i="1"/>
  <c r="D105" i="1"/>
  <c r="D104" i="1"/>
  <c r="H103" i="1"/>
  <c r="G103" i="1"/>
  <c r="F102" i="1"/>
  <c r="D101" i="1"/>
  <c r="D100" i="1"/>
  <c r="D99" i="1"/>
  <c r="D98" i="1"/>
  <c r="H97" i="1"/>
  <c r="G97" i="1"/>
  <c r="D97" i="1" s="1"/>
  <c r="D96" i="1"/>
  <c r="D95" i="1"/>
  <c r="D94" i="1"/>
  <c r="D93" i="1"/>
  <c r="D92" i="1"/>
  <c r="D91" i="1"/>
  <c r="D90" i="1"/>
  <c r="D89" i="1"/>
  <c r="D88" i="1"/>
  <c r="D87" i="1"/>
  <c r="D86" i="1"/>
  <c r="G85" i="1"/>
  <c r="D85" i="1" s="1"/>
  <c r="D84" i="1"/>
  <c r="H83" i="1"/>
  <c r="H73" i="1" s="1"/>
  <c r="D82" i="1"/>
  <c r="G81" i="1"/>
  <c r="D81" i="1"/>
  <c r="D80" i="1"/>
  <c r="D79" i="1"/>
  <c r="D78" i="1"/>
  <c r="D77" i="1"/>
  <c r="D76" i="1"/>
  <c r="D75" i="1"/>
  <c r="H74" i="1"/>
  <c r="G74" i="1"/>
  <c r="F74" i="1"/>
  <c r="E74" i="1"/>
  <c r="D74" i="1" s="1"/>
  <c r="F73" i="1"/>
  <c r="E73" i="1"/>
  <c r="D72" i="1"/>
  <c r="D71" i="1"/>
  <c r="D70" i="1"/>
  <c r="D69" i="1"/>
  <c r="D68" i="1"/>
  <c r="H67" i="1"/>
  <c r="G67" i="1"/>
  <c r="D67" i="1" s="1"/>
  <c r="D66" i="1"/>
  <c r="D65" i="1"/>
  <c r="D64" i="1" s="1"/>
  <c r="H64" i="1"/>
  <c r="G64" i="1"/>
  <c r="D63" i="1"/>
  <c r="H62" i="1"/>
  <c r="D61" i="1"/>
  <c r="D60" i="1"/>
  <c r="D59" i="1"/>
  <c r="D58" i="1"/>
  <c r="D57" i="1"/>
  <c r="D56" i="1"/>
  <c r="H55" i="1"/>
  <c r="G55" i="1"/>
  <c r="F55" i="1"/>
  <c r="E55" i="1"/>
  <c r="D54" i="1"/>
  <c r="D53" i="1"/>
  <c r="D52" i="1"/>
  <c r="H51" i="1"/>
  <c r="G51" i="1"/>
  <c r="D51" i="1" s="1"/>
  <c r="D50" i="1"/>
  <c r="D49" i="1"/>
  <c r="D48" i="1"/>
  <c r="H47" i="1"/>
  <c r="G47" i="1"/>
  <c r="F47" i="1"/>
  <c r="E47" i="1"/>
  <c r="D47" i="1" s="1"/>
  <c r="D46" i="1"/>
  <c r="D45" i="1"/>
  <c r="H44" i="1"/>
  <c r="G44" i="1"/>
  <c r="D44" i="1" s="1"/>
  <c r="D43" i="1"/>
  <c r="D42" i="1"/>
  <c r="D41" i="1"/>
  <c r="D40" i="1"/>
  <c r="H39" i="1"/>
  <c r="G39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H22" i="1"/>
  <c r="G22" i="1"/>
  <c r="F22" i="1"/>
  <c r="F21" i="1" s="1"/>
  <c r="E22" i="1"/>
  <c r="D22" i="1" s="1"/>
  <c r="D21" i="1" s="1"/>
  <c r="G21" i="1"/>
  <c r="G19" i="1" s="1"/>
  <c r="D20" i="1"/>
  <c r="D18" i="1"/>
  <c r="G17" i="1"/>
  <c r="D17" i="1" s="1"/>
  <c r="D16" i="1"/>
  <c r="D15" i="1"/>
  <c r="E14" i="1"/>
  <c r="D14" i="1" s="1"/>
  <c r="D13" i="1" s="1"/>
  <c r="H13" i="1"/>
  <c r="G13" i="1"/>
  <c r="D12" i="1"/>
  <c r="H11" i="1"/>
  <c r="G11" i="1"/>
  <c r="E11" i="1"/>
  <c r="D11" i="1"/>
  <c r="H10" i="1"/>
  <c r="G10" i="1"/>
  <c r="F10" i="1"/>
  <c r="H8" i="1"/>
  <c r="G8" i="1"/>
  <c r="E8" i="1"/>
  <c r="H7" i="1"/>
  <c r="E7" i="1"/>
  <c r="H6" i="1" l="1"/>
  <c r="H5" i="1" s="1"/>
  <c r="D62" i="1"/>
  <c r="F19" i="1"/>
  <c r="D55" i="1"/>
  <c r="D19" i="1" s="1"/>
  <c r="D10" i="1"/>
  <c r="D126" i="1"/>
  <c r="E13" i="1"/>
  <c r="E10" i="1" s="1"/>
  <c r="E21" i="1"/>
  <c r="E19" i="1" s="1"/>
  <c r="H21" i="1"/>
  <c r="H19" i="1" s="1"/>
  <c r="G62" i="1"/>
  <c r="G83" i="1"/>
  <c r="E102" i="1"/>
  <c r="D103" i="1"/>
  <c r="D106" i="1"/>
  <c r="G114" i="1"/>
  <c r="D120" i="1"/>
  <c r="E152" i="1"/>
  <c r="D175" i="1"/>
  <c r="D184" i="1"/>
  <c r="D187" i="1"/>
  <c r="E5" i="1"/>
  <c r="D8" i="1"/>
  <c r="F6" i="1"/>
  <c r="F5" i="1" s="1"/>
  <c r="G160" i="1"/>
  <c r="D114" i="1" l="1"/>
  <c r="G112" i="1"/>
  <c r="D83" i="1"/>
  <c r="G73" i="1"/>
  <c r="D73" i="1" s="1"/>
  <c r="D160" i="1"/>
  <c r="G152" i="1"/>
  <c r="D152" i="1" s="1"/>
  <c r="G6" i="1"/>
  <c r="D112" i="1" l="1"/>
  <c r="G102" i="1"/>
  <c r="D102" i="1" s="1"/>
  <c r="G7" i="1"/>
  <c r="D7" i="1" s="1"/>
  <c r="D6" i="1"/>
  <c r="D5" i="1" l="1"/>
  <c r="G5" i="1"/>
</calcChain>
</file>

<file path=xl/sharedStrings.xml><?xml version="1.0" encoding="utf-8"?>
<sst xmlns="http://schemas.openxmlformats.org/spreadsheetml/2006/main" count="317" uniqueCount="217">
  <si>
    <t>TARTU LINNA 2019. a eelarve INVESTEERIMISTEGEVUSE  KULUD</t>
  </si>
  <si>
    <t>eurodes</t>
  </si>
  <si>
    <t>Kulu 
liik</t>
  </si>
  <si>
    <t>linn</t>
  </si>
  <si>
    <t>toetused</t>
  </si>
  <si>
    <t>INVESTEERIMISTEGEVUS  KULUD  kokku</t>
  </si>
  <si>
    <t>Põhivara soetus</t>
  </si>
  <si>
    <t>PVS</t>
  </si>
  <si>
    <t>Põhivara soetuseks antav sihtfinantseerimine</t>
  </si>
  <si>
    <t>ASF</t>
  </si>
  <si>
    <t>Finantskulud</t>
  </si>
  <si>
    <t>FK</t>
  </si>
  <si>
    <t>Investeerimistegevuse kulud objektide ja finantseerimisallikate lõikes</t>
  </si>
  <si>
    <t>ÜLDISED VALITSUSSEKTORI TEENUSED</t>
  </si>
  <si>
    <t xml:space="preserve">   Valitsussektori võla teenindamine</t>
  </si>
  <si>
    <t>linna laenude teenindamine</t>
  </si>
  <si>
    <r>
      <t xml:space="preserve">   </t>
    </r>
    <r>
      <rPr>
        <b/>
        <i/>
        <sz val="11"/>
        <rFont val="Times New Roman"/>
        <family val="1"/>
        <charset val="186"/>
      </rPr>
      <t>Linnavalitsus</t>
    </r>
  </si>
  <si>
    <t>Raekoja plats 14 ruumide remont</t>
  </si>
  <si>
    <t>Raekoja plats 14 ruumide remondi projekteerimistööde väljamaksmata jääk 69 646.  Lisaks kasutamata Raekoja plats 6 katuse rekonstr projekti jääk 14 770.Töö lõpetatakse märtsis 2019, peale mida viiakse läbi ehitustööde riigihange.  Lepinguga kaetud</t>
  </si>
  <si>
    <t>LVO</t>
  </si>
  <si>
    <t>Sõiduautode väljaost</t>
  </si>
  <si>
    <t>IT tarkvara arendused ja vahendite soetamine</t>
  </si>
  <si>
    <t>AVALIK KORD</t>
  </si>
  <si>
    <r>
      <t xml:space="preserve">   Politsei</t>
    </r>
    <r>
      <rPr>
        <sz val="11"/>
        <rFont val="Times New Roman"/>
        <family val="1"/>
        <charset val="186"/>
      </rPr>
      <t xml:space="preserve"> - Toetus Lõuna Prefektuurile videovalve laiendamiseks</t>
    </r>
  </si>
  <si>
    <t>MAJANDUS</t>
  </si>
  <si>
    <t>Maakorraldus - linna arenguks maa ost</t>
  </si>
  <si>
    <t xml:space="preserve"> Linna teed, tänavad ja sillad</t>
  </si>
  <si>
    <t>Tänavate rekonstrueerimine, ehitus, projekteerimine</t>
  </si>
  <si>
    <t>Variku Kooli  lähitänavad (Aianduse, Piima, Kopli)</t>
  </si>
  <si>
    <t>Tamme pst (Raja-Kesk kaar)</t>
  </si>
  <si>
    <t>Lepingu mahust jäi seoses talve tulekuga osa töid tegemata  (kõnnitee).Leping Ax T-1392 ja omanikujärelvalve T-1390.</t>
  </si>
  <si>
    <t>LMO</t>
  </si>
  <si>
    <t>Vanemuise tn (Vaksali-Akadeemia)</t>
  </si>
  <si>
    <t>Vahi tn (Kummeli-Aruküla tee)</t>
  </si>
  <si>
    <t>Ülikooli tn (Vallikraavi Küütri)</t>
  </si>
  <si>
    <t>Riia tn (Soinaste-Raja)</t>
  </si>
  <si>
    <t>Mõisavahe tn 9 korruseliste majade parklad</t>
  </si>
  <si>
    <t>Kastani tn (Tiigi-Kuperjanovi)</t>
  </si>
  <si>
    <t>Põik ja Fortuuna tn</t>
  </si>
  <si>
    <t>Riia tn viadukt ja tunnel</t>
  </si>
  <si>
    <t>Lepiku tn</t>
  </si>
  <si>
    <t>Marja tn trepp</t>
  </si>
  <si>
    <t>Kapsa tn</t>
  </si>
  <si>
    <t>Koostööprojektid arendajatega</t>
  </si>
  <si>
    <t>projekteerimised</t>
  </si>
  <si>
    <t>Ülekatted, pindamised ja koostööprojektid</t>
  </si>
  <si>
    <t>Jalgratta- ja jalgteed</t>
  </si>
  <si>
    <t>Ihaste kergliiklustee</t>
  </si>
  <si>
    <t>Vaksali tn - EMÜ – Waldorfkool kergliiklustee</t>
  </si>
  <si>
    <t>Tartu-Rahinge-Ilmatsalu  kergliiklustee</t>
  </si>
  <si>
    <t>Sadevee liitumistasu</t>
  </si>
  <si>
    <t xml:space="preserve">   Liikluskorraldus</t>
  </si>
  <si>
    <t>fooriristmike rekonstrueerimine</t>
  </si>
  <si>
    <t>nutikad ülekäigurajad</t>
  </si>
  <si>
    <t xml:space="preserve">  Transpordikorraldus</t>
  </si>
  <si>
    <t>rattarendisüsteemi arendamine linnapiirkondade jätkusuutliku arengu programmi raames</t>
  </si>
  <si>
    <t>Puidu bussipeatuse rajamine</t>
  </si>
  <si>
    <r>
      <t xml:space="preserve">  </t>
    </r>
    <r>
      <rPr>
        <b/>
        <i/>
        <sz val="11"/>
        <rFont val="Times New Roman"/>
        <family val="1"/>
        <charset val="186"/>
      </rPr>
      <t>Veetransport - Paadisildade rajamine</t>
    </r>
  </si>
  <si>
    <r>
      <t xml:space="preserve">  </t>
    </r>
    <r>
      <rPr>
        <b/>
        <i/>
        <sz val="11"/>
        <rFont val="Times New Roman"/>
        <family val="1"/>
        <charset val="186"/>
      </rPr>
      <t>Üldmajanduslikud arendusprojektid</t>
    </r>
  </si>
  <si>
    <t xml:space="preserve">toetus SAle Tartu Teaduspark infrastruktuuri arendamiseks </t>
  </si>
  <si>
    <t>spin-off fondi sissemakse</t>
  </si>
  <si>
    <t>toetus SAle Loomemajanduskeskus Kalevi 17 restaureerimise laenu katteks</t>
  </si>
  <si>
    <t xml:space="preserve">  Muu majandus</t>
  </si>
  <si>
    <t>investeeringud korteriühistutes projekti SmartEnCity raames</t>
  </si>
  <si>
    <t>rattarendisüsteemi arendamine SmartEnCity projekti alal</t>
  </si>
  <si>
    <t>korteriühistute remondifond</t>
  </si>
  <si>
    <r>
      <t xml:space="preserve">KÜ Riia 10 rek. Tööd (linnal pinda hooned 123 m2). </t>
    </r>
    <r>
      <rPr>
        <sz val="11"/>
        <color rgb="FFFF0000"/>
        <rFont val="Times New Roman"/>
        <family val="1"/>
        <charset val="186"/>
      </rPr>
      <t>Lepingut pole!</t>
    </r>
  </si>
  <si>
    <t>ettekirjutuste täitmine linna hoonetes</t>
  </si>
  <si>
    <t>Tiigi 12 tuletõkkeuste paigalduse hankeleping on viivituses. Töö eest tasutakse peale lepinguliste kohustuste täitmist töövõtja poolt. Lepinguga kaetud</t>
  </si>
  <si>
    <t>Jaamamõisa maa-alade korrastamine</t>
  </si>
  <si>
    <t>KESKKONNAKAITSE</t>
  </si>
  <si>
    <r>
      <t xml:space="preserve">   </t>
    </r>
    <r>
      <rPr>
        <b/>
        <i/>
        <sz val="11"/>
        <rFont val="Times New Roman"/>
        <family val="1"/>
        <charset val="186"/>
      </rPr>
      <t xml:space="preserve">Jäätmekäitlus </t>
    </r>
    <r>
      <rPr>
        <sz val="11"/>
        <rFont val="Times New Roman"/>
        <family val="1"/>
        <charset val="186"/>
      </rPr>
      <t xml:space="preserve">- jäätmejaamale autokaalu soetamine </t>
    </r>
  </si>
  <si>
    <t xml:space="preserve">   Heitveekäitlus</t>
  </si>
  <si>
    <t xml:space="preserve">    lahkvoolse sademeveetorustiku rajamine</t>
  </si>
  <si>
    <t>toetus hüdrantide rajamiseks</t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</si>
  <si>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</si>
  <si>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>Sanatooriumi parkmetsa Riia 167a spordiväljaku renoveerimine</t>
  </si>
  <si>
    <t>Sõbra tn mänguväljaku renoveerimine</t>
  </si>
  <si>
    <t>Annelinna koerte jalutusväljaku rajamine (II etapp)</t>
  </si>
  <si>
    <t>olemasolevate mänguväljakute atraktsioonide täiendamine ja uuendamine</t>
  </si>
  <si>
    <t>Toomemäe kaldtee projekteerimine</t>
  </si>
  <si>
    <t>ELAMU- ja KOMMUNAALMAJANDUS</t>
  </si>
  <si>
    <t xml:space="preserve">   Elamumajanduse arendamine</t>
  </si>
  <si>
    <t>linna elamute rekonstrueerimine ja projekteerimine Kredexi toetusega (Rahu 8)</t>
  </si>
  <si>
    <t>Rahu 8 rek linna omaosal. 2018. jääk, lõpetatakse okt 2019.a. Lepinguga kaetud</t>
  </si>
  <si>
    <t xml:space="preserve">linnale kuuluvate korterite remont </t>
  </si>
  <si>
    <t>lepingut pole - Rahu 8 ettenägemata tööd</t>
  </si>
  <si>
    <t xml:space="preserve">linnale kuuluvate elamute remont </t>
  </si>
  <si>
    <t>lepingut pole - Rahu 8 tühjade korterite remont</t>
  </si>
  <si>
    <t>Projekt "500 kodu tuleohutuks</t>
  </si>
  <si>
    <t>prokekt jätkub</t>
  </si>
  <si>
    <t>SmartEnCity osalus korteriühistute hoonete rekonstrueerimisel</t>
  </si>
  <si>
    <r>
      <t>proj. jätkub 2019.a, lisanduvad  KÜ  Kalevi 8 hoone ventil.tööd.</t>
    </r>
    <r>
      <rPr>
        <sz val="11"/>
        <color rgb="FFFF0000"/>
        <rFont val="Times New Roman"/>
        <family val="1"/>
        <charset val="186"/>
      </rPr>
      <t xml:space="preserve"> Lepingut pole</t>
    </r>
  </si>
  <si>
    <r>
      <t>proj. jätkub 2019.a, lisanduvad  Küdele üleantavad kunstiteosed.</t>
    </r>
    <r>
      <rPr>
        <sz val="11"/>
        <color rgb="FFFF0000"/>
        <rFont val="Times New Roman"/>
        <family val="1"/>
        <charset val="186"/>
      </rPr>
      <t xml:space="preserve"> Lepingut pole</t>
    </r>
  </si>
  <si>
    <t xml:space="preserve">   Veevarustus</t>
  </si>
  <si>
    <t>Rahinge Kandiküla ühisveevärgi ja kanalisatsioonitrassi rajamine</t>
  </si>
  <si>
    <t xml:space="preserve">   Tänavavalgustus</t>
  </si>
  <si>
    <t>Riia tn tänavavalgustuse uuendamine (Riia 13 - Kastani)</t>
  </si>
  <si>
    <t>Toomkiriku valgustamine</t>
  </si>
  <si>
    <t>Emajõe kaldavalgustuse renoveerimine</t>
  </si>
  <si>
    <t>Raekoja platsi fassaadi- ja püsivoolukilpide ümberehitus</t>
  </si>
  <si>
    <t>amortiseerunud mastide ja kaablite väljavahetamine</t>
  </si>
  <si>
    <t>Kuperjanovi, Pepleri ja Tiigi tn ülekäiguradade valgustuse ehitus</t>
  </si>
  <si>
    <t>Puhkekodu tn valgustuse  ümberehitamine</t>
  </si>
  <si>
    <t>Valgustuse rekonstrueerimine Tuglase tänaval ja tenniseväljaku kõrval asuval kergliiklusteel</t>
  </si>
  <si>
    <t>Rõhu kergliiklustee valgustuse ehitus</t>
  </si>
  <si>
    <t>Veeriku piirkonna tänavavalgustuse rekonstrueerimine</t>
  </si>
  <si>
    <t>Põhjatamme pimeda tänavalõigu valgustamine</t>
  </si>
  <si>
    <t>Turu 53 tänavapikenduse valgustuse ehitus</t>
  </si>
  <si>
    <t xml:space="preserve">  Muu elamu- ja kommunaaltegevus</t>
  </si>
  <si>
    <t xml:space="preserve">Kalmistute (Kalmistu 20, 22 ja Võru 75a) hoonete renoveerimine </t>
  </si>
  <si>
    <t>Loomade varjupaik Roosi 91K kutsikate maja ventilatsioonisüsteemi ehitus</t>
  </si>
  <si>
    <t>Tuigo kalmistu leinamaja ja värava ehituse projekteerimine</t>
  </si>
  <si>
    <t>Uspenski kabeli sisetööde projekteerimine</t>
  </si>
  <si>
    <t>VABA AEG ja KULTUUR</t>
  </si>
  <si>
    <t xml:space="preserve">   Spordibaasid</t>
  </si>
  <si>
    <t>Tamme staadioni renoveerimine</t>
  </si>
  <si>
    <t>TÜ spordihoone arendamine</t>
  </si>
  <si>
    <t>toetus SAle Tartu Sport</t>
  </si>
  <si>
    <t>Variku spordihoone sisustamiseks</t>
  </si>
  <si>
    <t xml:space="preserve"> kunstmuru hooldamise traktori rendimakseteks</t>
  </si>
  <si>
    <t>Kvissentali veemotokeskuse sissesõidutee rajamine</t>
  </si>
  <si>
    <t>toetus Sõudmise ja Aerutamise Klubile "Tartu" (Ranna tee 5) paadikuuri katuse rekonstrueerimiseks</t>
  </si>
  <si>
    <t>toetus Võimlemisklubile Akros spodiinventari soetamiseks</t>
  </si>
  <si>
    <r>
      <t xml:space="preserve">   </t>
    </r>
    <r>
      <rPr>
        <b/>
        <i/>
        <sz val="11"/>
        <rFont val="Times New Roman"/>
        <family val="1"/>
        <charset val="186"/>
      </rPr>
      <t>Puhkepargid</t>
    </r>
  </si>
  <si>
    <t>Toetus ABC Kinnisvarateenuste OÜ-le Aparaaditehase hoovi heakorrastamiseks</t>
  </si>
  <si>
    <t>toetus SA-le Tähtvere Puhkepark, sh:</t>
  </si>
  <si>
    <t>kunstlumetootmise süsteemi väljaehitamiseks</t>
  </si>
  <si>
    <t>elektrisüsteemi rekonstrueerimiseks</t>
  </si>
  <si>
    <t>tehnika rendimakseteks</t>
  </si>
  <si>
    <t>Toetus Kastre Vallavalitsusele Vooremäe terviseradade suusasildade rekonstrueerimiseks</t>
  </si>
  <si>
    <t xml:space="preserve">   Raamatukogud </t>
  </si>
  <si>
    <t>O. Lutsu nim Linnaraamatukogu</t>
  </si>
  <si>
    <t>Annelinna harukogu aknalamellide soetus ja paigaldamine</t>
  </si>
  <si>
    <t>Kompanii 3/5 teenindusala põranda remont</t>
  </si>
  <si>
    <t>Karlova harukogu jahutussüsteemi  rajamine</t>
  </si>
  <si>
    <r>
      <t xml:space="preserve">Ilmatsalu raamatukogu IT infrastruktuuri uuendamine </t>
    </r>
    <r>
      <rPr>
        <sz val="11"/>
        <color rgb="FFFF0000"/>
        <rFont val="Times New Roman"/>
        <family val="1"/>
        <charset val="186"/>
      </rPr>
      <t>ja invapääsu rajamine</t>
    </r>
  </si>
  <si>
    <r>
      <t xml:space="preserve">Linnaraamatukogu  katuse remondi kokkuhoid Ilmatsalu harukogu välistrepi rem ja invapääsu rajamiseks ( neid töid ei planeerit. 2019.a e/a-s). </t>
    </r>
    <r>
      <rPr>
        <sz val="11"/>
        <color rgb="FFFF0000"/>
        <rFont val="Times New Roman"/>
        <family val="1"/>
        <charset val="186"/>
      </rPr>
      <t>Lepingut pole</t>
    </r>
  </si>
  <si>
    <r>
      <t xml:space="preserve">   </t>
    </r>
    <r>
      <rPr>
        <b/>
        <i/>
        <sz val="11"/>
        <rFont val="Times New Roman"/>
        <family val="1"/>
        <charset val="186"/>
      </rPr>
      <t xml:space="preserve">Rahvakultuur - </t>
    </r>
    <r>
      <rPr>
        <sz val="11"/>
        <rFont val="Times New Roman"/>
        <family val="1"/>
        <charset val="186"/>
      </rPr>
      <t>toetus laulupeoliikumises osalevatele ühingutele esinemisriiete soetamiseks</t>
    </r>
  </si>
  <si>
    <t xml:space="preserve">  Muuseumid</t>
  </si>
  <si>
    <t xml:space="preserve">Linnamuuseum (Narva mnt 23) </t>
  </si>
  <si>
    <t>Narva mnt 23 projekteerimine</t>
  </si>
  <si>
    <t>Narva mnt 23 inventari soetamine</t>
  </si>
  <si>
    <t>Laulupeomuuseumi (Jaama 14) püsinäituse uuendamine</t>
  </si>
  <si>
    <t>Laulupeomuuseumi (Jaama 14) ruumide ja siseõue remont</t>
  </si>
  <si>
    <t>KGB kongide muuseumi remont</t>
  </si>
  <si>
    <t>Mänguasjamuuseum (Lutsu 8)</t>
  </si>
  <si>
    <t>taristu remonttööd</t>
  </si>
  <si>
    <t>Teatri Kodu helitehnika kaasajastamine</t>
  </si>
  <si>
    <t xml:space="preserve">   Muinsuskaitse</t>
  </si>
  <si>
    <t xml:space="preserve">toetus SAle Tartu Maarja Kirik </t>
  </si>
  <si>
    <t>restaureerimise toetused</t>
  </si>
  <si>
    <t>toetus Tartu Jumalaema Uinumise katedraali (Magasini 1) restaureerimiseks</t>
  </si>
  <si>
    <t>toetus EELK Tartu Peetri Kogudusele kiriku remonttöödeks</t>
  </si>
  <si>
    <t>Raadi kalmistu Idamaise kabeli restaureerimine</t>
  </si>
  <si>
    <t>Telleri kabeli sisemised restaureerimistööd</t>
  </si>
  <si>
    <t>Toetus Eesti Apostlik Õigeusu Kirikule</t>
  </si>
  <si>
    <t xml:space="preserve">Toetus EELK Tartu Peetri Kogudusele </t>
  </si>
  <si>
    <t>Raadi kalmistu telliskabeli renoveerimise projekteerimine</t>
  </si>
  <si>
    <t>toetus Tartu Juudi Kogukonnale Vana-juudi kalmistu mausoleumi renoveerimiseks</t>
  </si>
  <si>
    <r>
      <t xml:space="preserve"> </t>
    </r>
    <r>
      <rPr>
        <b/>
        <sz val="11"/>
        <rFont val="Times New Roman"/>
        <family val="1"/>
        <charset val="186"/>
      </rPr>
      <t>Kunst</t>
    </r>
    <r>
      <rPr>
        <b/>
        <i/>
        <sz val="11"/>
        <rFont val="Times New Roman"/>
        <family val="1"/>
        <charset val="186"/>
      </rPr>
      <t xml:space="preserve"> - </t>
    </r>
    <r>
      <rPr>
        <sz val="11"/>
        <rFont val="Times New Roman"/>
        <family val="1"/>
        <charset val="186"/>
      </rPr>
      <t>toetus</t>
    </r>
    <r>
      <rPr>
        <b/>
        <i/>
        <sz val="11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Tartu Kunstnike Liidule Vanemuise 26 hoones linnaresidentuuri loomiseks</t>
    </r>
  </si>
  <si>
    <r>
      <t xml:space="preserve">   </t>
    </r>
    <r>
      <rPr>
        <b/>
        <i/>
        <sz val="11"/>
        <rFont val="Times New Roman"/>
        <family val="1"/>
        <charset val="186"/>
      </rPr>
      <t xml:space="preserve">Kirjastused - toetus </t>
    </r>
    <r>
      <rPr>
        <sz val="11"/>
        <rFont val="Times New Roman"/>
        <family val="1"/>
        <charset val="186"/>
      </rPr>
      <t>Eesti Kirjanike Liidu Tartu osakonnale Tartu Kirjanduse Maja (Vanemuise 19) välistreppide ja hoovi remondiks</t>
    </r>
  </si>
  <si>
    <t xml:space="preserve">  Muu vabaaeg ja kultuur</t>
  </si>
  <si>
    <r>
      <t xml:space="preserve">Lodjakoja </t>
    </r>
    <r>
      <rPr>
        <strike/>
        <sz val="11"/>
        <rFont val="Times New Roman"/>
        <family val="1"/>
        <charset val="186"/>
      </rPr>
      <t xml:space="preserve">ehitamine </t>
    </r>
    <r>
      <rPr>
        <sz val="11"/>
        <rFont val="Times New Roman"/>
        <family val="1"/>
        <charset val="186"/>
      </rPr>
      <t>projekteerimine</t>
    </r>
  </si>
  <si>
    <t>proj.-ne on 2018.a  lõpetamata; jätkub 2019.a</t>
  </si>
  <si>
    <t>HARIDUS</t>
  </si>
  <si>
    <t xml:space="preserve">   Koolieelsed lasteasutused</t>
  </si>
  <si>
    <t>Lasteaed Rukkilill (Sepa 18) rekonstrueerimise III etapp</t>
  </si>
  <si>
    <t>kohtuvaidlus 2016. a tööde osas</t>
  </si>
  <si>
    <t>Lasteaed Pääsupesa (Sõpruse pst 12) rekonstrueerimine</t>
  </si>
  <si>
    <t>Lasteaed Maarjamõisa (Puusepa 10) rekonstrueerimine</t>
  </si>
  <si>
    <t>lasteaedade rühmade remondid</t>
  </si>
  <si>
    <r>
      <t>Lepinguga kaetud 66 315 (Poku LA).</t>
    </r>
    <r>
      <rPr>
        <sz val="11"/>
        <rFont val="Times New Roman"/>
        <family val="1"/>
        <charset val="186"/>
      </rPr>
      <t xml:space="preserve"> Valmivad veebruaris</t>
    </r>
  </si>
  <si>
    <t>lasteaedade tehnosüsteemide korrastamine</t>
  </si>
  <si>
    <t>lasteaedade mänguväljakute ja õuepaviljonide korrashoid</t>
  </si>
  <si>
    <t xml:space="preserve">   Üldhariduskoolid</t>
  </si>
  <si>
    <t xml:space="preserve">Variku Kool (Aianduse 4) </t>
  </si>
  <si>
    <t>Annelinna Gümnaasiumi (Kaunase pst 68)</t>
  </si>
  <si>
    <t>Projekteerimistööd on pooleli</t>
  </si>
  <si>
    <t xml:space="preserve">Kivilinna Kooli (Kaunase pst 71) </t>
  </si>
  <si>
    <t xml:space="preserve">Forseliuse Kool (Tähe 101 ja Tähe 103) </t>
  </si>
  <si>
    <t>Katuse rektöödeks on 2019 eelarves 80 000, nüüd lisa 55 703</t>
  </si>
  <si>
    <t>H. Masingu Kool (Vanemuise 33)</t>
  </si>
  <si>
    <t>Haridusosakonna HEV jäägi arvelt</t>
  </si>
  <si>
    <t>M. Härma Gümnaasium (Tõnissoni 3)</t>
  </si>
  <si>
    <t>Kesklinna Kool (Kroonuaia 7)</t>
  </si>
  <si>
    <r>
      <t xml:space="preserve">   </t>
    </r>
    <r>
      <rPr>
        <b/>
        <i/>
        <sz val="11"/>
        <rFont val="Times New Roman"/>
        <family val="1"/>
        <charset val="186"/>
      </rPr>
      <t xml:space="preserve">Kutseõppeasutused </t>
    </r>
    <r>
      <rPr>
        <sz val="11"/>
        <rFont val="Times New Roman"/>
        <family val="1"/>
        <charset val="186"/>
      </rPr>
      <t xml:space="preserve"> </t>
    </r>
  </si>
  <si>
    <t>hoone Põllu 11a rekonstrueerimine</t>
  </si>
  <si>
    <t>digitaalse õppevara arendamine</t>
  </si>
  <si>
    <t xml:space="preserve">    Noorte huviharidus ja huvitegevus</t>
  </si>
  <si>
    <t>Anne Noortekeskuse (Uus 56) rekonstrueerimine</t>
  </si>
  <si>
    <t>Laste Kunstikooli (Tiigi 61) akende vahetus</t>
  </si>
  <si>
    <r>
      <t xml:space="preserve">    Taseme alusel mittemääratletav haridus </t>
    </r>
    <r>
      <rPr>
        <sz val="11"/>
        <rFont val="Times New Roman"/>
        <family val="1"/>
        <charset val="186"/>
      </rPr>
      <t>- 
Kutsehariduskeskuse õppeotstarbeliste seadmete soetamine</t>
    </r>
  </si>
  <si>
    <t xml:space="preserve">   Muu haridus (09800)</t>
  </si>
  <si>
    <t xml:space="preserve">M. Reiniku Kooli hoovi arendamine </t>
  </si>
  <si>
    <t>haridusasutuste territooriumide korrashoid</t>
  </si>
  <si>
    <t>LA Kannike välisvalgustuse ehitustööde lõpetamine on 2019.a. alguses.</t>
  </si>
  <si>
    <t>ettekirjutiste täitmine</t>
  </si>
  <si>
    <r>
      <rPr>
        <sz val="11"/>
        <color rgb="FFFF0000"/>
        <rFont val="Times New Roman"/>
        <family val="1"/>
        <charset val="186"/>
      </rPr>
      <t>Lepingut pole.</t>
    </r>
    <r>
      <rPr>
        <sz val="11"/>
        <rFont val="Times New Roman"/>
        <family val="1"/>
        <charset val="186"/>
      </rPr>
      <t xml:space="preserve"> Kavandatud eelarve täiendamiseks</t>
    </r>
  </si>
  <si>
    <t>haridusasutuste rekonstrueerimistööde projekteerimised</t>
  </si>
  <si>
    <t>Annelinna spordiväljaku renoveerimine (kaasav eelarve)</t>
  </si>
  <si>
    <t>Kesklinna Kooli liikuma kutsuv õueala (kaasav eelarve)</t>
  </si>
  <si>
    <t>SOTSIAALNE KAITSE</t>
  </si>
  <si>
    <r>
      <t xml:space="preserve">   </t>
    </r>
    <r>
      <rPr>
        <b/>
        <i/>
        <sz val="11"/>
        <rFont val="Times New Roman"/>
        <family val="1"/>
        <charset val="186"/>
      </rPr>
      <t>Muu puuetega inimeste sotsiaalne kaitse</t>
    </r>
    <r>
      <rPr>
        <sz val="11"/>
        <rFont val="Times New Roman"/>
        <family val="1"/>
        <charset val="186"/>
      </rPr>
      <t xml:space="preserve"> - 
trepitõstukite soetus</t>
    </r>
  </si>
  <si>
    <r>
      <t xml:space="preserve">   </t>
    </r>
    <r>
      <rPr>
        <b/>
        <i/>
        <sz val="11"/>
        <rFont val="Times New Roman"/>
        <family val="1"/>
        <charset val="186"/>
      </rPr>
      <t>Eakate sotsiaalhoolekande asutused</t>
    </r>
  </si>
  <si>
    <t>Rahu 15 piirkonnakeskuse ruumide remont</t>
  </si>
  <si>
    <t>Hooldekodule sõiduauto soetus</t>
  </si>
  <si>
    <t xml:space="preserve">   Muu sotsiaalsete riskirühmade kaitse</t>
  </si>
  <si>
    <t xml:space="preserve">Maarja Tugikeskuse peremajade rajamine </t>
  </si>
  <si>
    <t>Lepingud sõlmitud, ehitustööd on pooleli ja lõpetatakse juuni-juuli 2019.a.</t>
  </si>
  <si>
    <t>Tüve 9 sotsiaalüürimajade projekteerimine</t>
  </si>
  <si>
    <t>Üldhooldekodu rajamise detailplaneering ja eskiisprojekt</t>
  </si>
  <si>
    <t>esialgne eelarve</t>
  </si>
  <si>
    <t>KOKKU
2019</t>
  </si>
  <si>
    <t xml:space="preserve">soovid avamiseks 2018 jääkide arvel </t>
  </si>
  <si>
    <t>avamiseks ei ole lülitaud eelnõusse 192 046 eurot.</t>
  </si>
  <si>
    <t>Jääk 608 360 eurot. Rattaparklate aluste ehitamiseks , elektrivarustuse ja maanduse ehitamiseks sõlmitud lepingud  OÜ Terasteenus summas 258 590 eurot, kasutatud 53200 eurot.  Omanikujärelvalve OÜ Lacados  5 000 eurot. Juurde vaja 200 000. Rataste tarnimiseks ja paigaldamiseks on sõlmitud lepingud Bewegen Technologies Inc  2 513 398. 2019. eelarves osakonnal 1 723 171 ja kantseleil 659 500, kokku 2 382 671 eurot. Puudu tuleb 130 800 eurot. Ühistranspordi asutuse käikulaskmiseks on vaja investeeringuteks : 3 transpordiautot a' 55 000=165 000, varuosade paketid . 95 000, remonditöökoja sisseseade 70 000, autode pealisehitus a' 25 100=75 300.  Kokku 405 300 eurot. Tegelik vajadus  128 100 eurot enam kui tekkepõhine eelarve jääk konkreetsel real.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</si>
</sst>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b/>
      <u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trike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47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4" fillId="0" borderId="0" xfId="1" applyFont="1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  <xf numFmtId="3" fontId="3" fillId="0" borderId="0" xfId="1" applyNumberFormat="1" applyFont="1" applyFill="1" applyBorder="1" applyAlignment="1">
      <alignment horizontal="right" wrapText="1"/>
    </xf>
    <xf numFmtId="3" fontId="6" fillId="0" borderId="0" xfId="1" applyNumberFormat="1" applyFont="1" applyFill="1" applyBorder="1"/>
    <xf numFmtId="0" fontId="7" fillId="0" borderId="0" xfId="1" applyFont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9" xfId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4" fillId="0" borderId="5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right" vertical="center"/>
    </xf>
    <xf numFmtId="3" fontId="4" fillId="0" borderId="4" xfId="1" applyNumberFormat="1" applyFont="1" applyFill="1" applyBorder="1" applyAlignment="1">
      <alignment horizontal="right" vertical="center"/>
    </xf>
    <xf numFmtId="0" fontId="3" fillId="0" borderId="16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3" fillId="0" borderId="15" xfId="1" applyFont="1" applyFill="1" applyBorder="1"/>
    <xf numFmtId="0" fontId="3" fillId="0" borderId="17" xfId="1" applyFont="1" applyBorder="1" applyAlignment="1">
      <alignment wrapText="1"/>
    </xf>
    <xf numFmtId="0" fontId="5" fillId="0" borderId="18" xfId="1" applyFont="1" applyBorder="1" applyAlignment="1">
      <alignment horizontal="center" wrapText="1"/>
    </xf>
    <xf numFmtId="3" fontId="3" fillId="0" borderId="18" xfId="1" applyNumberFormat="1" applyFont="1" applyBorder="1" applyAlignment="1">
      <alignment horizontal="right" wrapText="1"/>
    </xf>
    <xf numFmtId="3" fontId="3" fillId="0" borderId="18" xfId="1" applyNumberFormat="1" applyFont="1" applyFill="1" applyBorder="1"/>
    <xf numFmtId="3" fontId="3" fillId="0" borderId="19" xfId="1" applyNumberFormat="1" applyFont="1" applyFill="1" applyBorder="1"/>
    <xf numFmtId="0" fontId="3" fillId="0" borderId="16" xfId="1" applyFont="1" applyFill="1" applyBorder="1"/>
    <xf numFmtId="0" fontId="3" fillId="0" borderId="17" xfId="1" applyFont="1" applyFill="1" applyBorder="1" applyAlignment="1">
      <alignment wrapText="1"/>
    </xf>
    <xf numFmtId="0" fontId="5" fillId="0" borderId="18" xfId="1" applyFont="1" applyFill="1" applyBorder="1" applyAlignment="1">
      <alignment horizontal="center" wrapText="1"/>
    </xf>
    <xf numFmtId="0" fontId="3" fillId="0" borderId="2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vertical="center"/>
    </xf>
    <xf numFmtId="3" fontId="3" fillId="0" borderId="21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5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0" fontId="10" fillId="0" borderId="23" xfId="1" applyFont="1" applyFill="1" applyBorder="1" applyAlignment="1">
      <alignment horizontal="left" wrapText="1"/>
    </xf>
    <xf numFmtId="0" fontId="5" fillId="0" borderId="24" xfId="1" applyFont="1" applyFill="1" applyBorder="1" applyAlignment="1">
      <alignment horizontal="center" wrapText="1"/>
    </xf>
    <xf numFmtId="3" fontId="10" fillId="0" borderId="25" xfId="1" applyNumberFormat="1" applyFont="1" applyFill="1" applyBorder="1"/>
    <xf numFmtId="3" fontId="10" fillId="0" borderId="26" xfId="1" applyNumberFormat="1" applyFont="1" applyFill="1" applyBorder="1"/>
    <xf numFmtId="0" fontId="3" fillId="0" borderId="17" xfId="1" applyFont="1" applyFill="1" applyBorder="1" applyAlignment="1">
      <alignment horizontal="left" wrapText="1"/>
    </xf>
    <xf numFmtId="0" fontId="3" fillId="0" borderId="23" xfId="1" applyFont="1" applyFill="1" applyBorder="1" applyAlignment="1">
      <alignment horizontal="left" wrapText="1"/>
    </xf>
    <xf numFmtId="0" fontId="11" fillId="0" borderId="24" xfId="1" applyFont="1" applyFill="1" applyBorder="1" applyAlignment="1">
      <alignment horizontal="center" wrapText="1"/>
    </xf>
    <xf numFmtId="3" fontId="8" fillId="0" borderId="18" xfId="1" applyNumberFormat="1" applyFont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49" fontId="4" fillId="0" borderId="5" xfId="1" applyNumberFormat="1" applyFont="1" applyFill="1" applyBorder="1" applyAlignment="1">
      <alignment wrapText="1"/>
    </xf>
    <xf numFmtId="49" fontId="5" fillId="0" borderId="3" xfId="1" applyNumberFormat="1" applyFont="1" applyFill="1" applyBorder="1" applyAlignment="1">
      <alignment horizont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49" fontId="10" fillId="0" borderId="20" xfId="1" applyNumberFormat="1" applyFont="1" applyFill="1" applyBorder="1" applyAlignment="1">
      <alignment vertical="center" wrapText="1"/>
    </xf>
    <xf numFmtId="49" fontId="5" fillId="0" borderId="11" xfId="1" applyNumberFormat="1" applyFont="1" applyFill="1" applyBorder="1" applyAlignment="1">
      <alignment horizontal="center" vertical="center" wrapText="1"/>
    </xf>
    <xf numFmtId="3" fontId="10" fillId="0" borderId="11" xfId="1" applyNumberFormat="1" applyFont="1" applyFill="1" applyBorder="1" applyAlignment="1">
      <alignment horizontal="right" vertical="center" wrapText="1"/>
    </xf>
    <xf numFmtId="3" fontId="10" fillId="0" borderId="11" xfId="1" applyNumberFormat="1" applyFont="1" applyFill="1" applyBorder="1" applyAlignment="1">
      <alignment vertical="center"/>
    </xf>
    <xf numFmtId="3" fontId="10" fillId="0" borderId="21" xfId="1" applyNumberFormat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vertical="center"/>
    </xf>
    <xf numFmtId="49" fontId="10" fillId="0" borderId="17" xfId="1" applyNumberFormat="1" applyFont="1" applyFill="1" applyBorder="1" applyAlignment="1">
      <alignment vertical="center" wrapText="1"/>
    </xf>
    <xf numFmtId="49" fontId="5" fillId="0" borderId="18" xfId="1" applyNumberFormat="1" applyFont="1" applyFill="1" applyBorder="1" applyAlignment="1">
      <alignment horizontal="center" vertical="center" wrapText="1"/>
    </xf>
    <xf numFmtId="3" fontId="10" fillId="0" borderId="18" xfId="1" applyNumberFormat="1" applyFont="1" applyFill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49" fontId="10" fillId="0" borderId="23" xfId="1" applyNumberFormat="1" applyFont="1" applyFill="1" applyBorder="1" applyAlignment="1">
      <alignment horizontal="left" wrapText="1"/>
    </xf>
    <xf numFmtId="49" fontId="5" fillId="0" borderId="24" xfId="1" applyNumberFormat="1" applyFont="1" applyFill="1" applyBorder="1" applyAlignment="1">
      <alignment horizontal="center" wrapText="1"/>
    </xf>
    <xf numFmtId="3" fontId="10" fillId="2" borderId="25" xfId="1" applyNumberFormat="1" applyFont="1" applyFill="1" applyBorder="1"/>
    <xf numFmtId="3" fontId="10" fillId="2" borderId="27" xfId="1" applyNumberFormat="1" applyFont="1" applyFill="1" applyBorder="1"/>
    <xf numFmtId="49" fontId="12" fillId="0" borderId="17" xfId="1" applyNumberFormat="1" applyFont="1" applyFill="1" applyBorder="1" applyAlignment="1">
      <alignment horizontal="left" wrapText="1"/>
    </xf>
    <xf numFmtId="49" fontId="5" fillId="0" borderId="18" xfId="1" applyNumberFormat="1" applyFont="1" applyFill="1" applyBorder="1" applyAlignment="1">
      <alignment horizontal="center" wrapText="1"/>
    </xf>
    <xf numFmtId="3" fontId="12" fillId="0" borderId="18" xfId="1" applyNumberFormat="1" applyFont="1" applyFill="1" applyBorder="1" applyAlignment="1">
      <alignment horizontal="right" wrapText="1"/>
    </xf>
    <xf numFmtId="3" fontId="12" fillId="0" borderId="18" xfId="1" applyNumberFormat="1" applyFont="1" applyFill="1" applyBorder="1"/>
    <xf numFmtId="3" fontId="12" fillId="0" borderId="19" xfId="1" applyNumberFormat="1" applyFont="1" applyFill="1" applyBorder="1"/>
    <xf numFmtId="49" fontId="3" fillId="0" borderId="17" xfId="1" applyNumberFormat="1" applyFont="1" applyFill="1" applyBorder="1" applyAlignment="1">
      <alignment horizontal="left" wrapText="1"/>
    </xf>
    <xf numFmtId="3" fontId="3" fillId="0" borderId="18" xfId="1" applyNumberFormat="1" applyFont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vertical="center"/>
    </xf>
    <xf numFmtId="49" fontId="3" fillId="0" borderId="17" xfId="1" applyNumberFormat="1" applyFont="1" applyFill="1" applyBorder="1" applyAlignment="1">
      <alignment horizontal="left" vertical="center" wrapText="1"/>
    </xf>
    <xf numFmtId="3" fontId="12" fillId="0" borderId="18" xfId="1" applyNumberFormat="1" applyFont="1" applyFill="1" applyBorder="1" applyAlignment="1">
      <alignment horizontal="right" vertical="center" wrapText="1"/>
    </xf>
    <xf numFmtId="3" fontId="12" fillId="0" borderId="18" xfId="1" applyNumberFormat="1" applyFont="1" applyFill="1" applyBorder="1" applyAlignment="1">
      <alignment vertical="center"/>
    </xf>
    <xf numFmtId="3" fontId="12" fillId="0" borderId="19" xfId="1" applyNumberFormat="1" applyFont="1" applyFill="1" applyBorder="1" applyAlignment="1">
      <alignment vertical="center"/>
    </xf>
    <xf numFmtId="3" fontId="12" fillId="0" borderId="19" xfId="1" applyNumberFormat="1" applyFont="1" applyFill="1" applyBorder="1" applyAlignment="1">
      <alignment horizontal="right" wrapText="1"/>
    </xf>
    <xf numFmtId="3" fontId="3" fillId="0" borderId="18" xfId="1" applyNumberFormat="1" applyFont="1" applyFill="1" applyBorder="1" applyAlignment="1"/>
    <xf numFmtId="3" fontId="3" fillId="0" borderId="19" xfId="1" applyNumberFormat="1" applyFont="1" applyFill="1" applyBorder="1" applyAlignment="1"/>
    <xf numFmtId="49" fontId="12" fillId="0" borderId="17" xfId="1" applyNumberFormat="1" applyFont="1" applyFill="1" applyBorder="1" applyAlignment="1">
      <alignment wrapText="1"/>
    </xf>
    <xf numFmtId="0" fontId="13" fillId="0" borderId="15" xfId="1" applyFont="1" applyFill="1" applyBorder="1" applyAlignment="1"/>
    <xf numFmtId="49" fontId="10" fillId="0" borderId="17" xfId="1" applyNumberFormat="1" applyFont="1" applyFill="1" applyBorder="1" applyAlignment="1">
      <alignment wrapText="1"/>
    </xf>
    <xf numFmtId="49" fontId="11" fillId="0" borderId="18" xfId="1" applyNumberFormat="1" applyFont="1" applyFill="1" applyBorder="1" applyAlignment="1">
      <alignment horizontal="center" wrapText="1"/>
    </xf>
    <xf numFmtId="3" fontId="10" fillId="0" borderId="18" xfId="1" applyNumberFormat="1" applyFont="1" applyBorder="1" applyAlignment="1">
      <alignment horizontal="right" wrapText="1"/>
    </xf>
    <xf numFmtId="3" fontId="10" fillId="0" borderId="18" xfId="1" applyNumberFormat="1" applyFont="1" applyFill="1" applyBorder="1" applyAlignment="1"/>
    <xf numFmtId="0" fontId="13" fillId="0" borderId="16" xfId="1" applyFont="1" applyFill="1" applyBorder="1" applyAlignment="1"/>
    <xf numFmtId="0" fontId="13" fillId="0" borderId="0" xfId="1" applyFont="1" applyFill="1" applyBorder="1" applyAlignment="1"/>
    <xf numFmtId="0" fontId="3" fillId="0" borderId="15" xfId="1" applyFont="1" applyFill="1" applyBorder="1" applyAlignment="1"/>
    <xf numFmtId="0" fontId="3" fillId="0" borderId="16" xfId="1" applyFont="1" applyFill="1" applyBorder="1" applyAlignment="1"/>
    <xf numFmtId="0" fontId="3" fillId="0" borderId="0" xfId="1" applyFont="1" applyFill="1" applyBorder="1" applyAlignment="1"/>
    <xf numFmtId="0" fontId="10" fillId="0" borderId="17" xfId="2" applyFont="1" applyBorder="1" applyAlignment="1">
      <alignment wrapText="1"/>
    </xf>
    <xf numFmtId="3" fontId="10" fillId="0" borderId="25" xfId="1" applyNumberFormat="1" applyFont="1" applyFill="1" applyBorder="1" applyAlignment="1">
      <alignment horizontal="right" wrapText="1"/>
    </xf>
    <xf numFmtId="3" fontId="10" fillId="0" borderId="25" xfId="1" applyNumberFormat="1" applyFont="1" applyFill="1" applyBorder="1" applyAlignment="1"/>
    <xf numFmtId="3" fontId="10" fillId="0" borderId="27" xfId="1" applyNumberFormat="1" applyFont="1" applyFill="1" applyBorder="1" applyAlignment="1"/>
    <xf numFmtId="3" fontId="8" fillId="0" borderId="18" xfId="1" applyNumberFormat="1" applyFont="1" applyBorder="1" applyAlignment="1">
      <alignment horizontal="right" vertical="center" wrapText="1"/>
    </xf>
    <xf numFmtId="3" fontId="3" fillId="0" borderId="19" xfId="1" applyNumberFormat="1" applyFont="1" applyFill="1" applyBorder="1" applyAlignment="1">
      <alignment vertical="center"/>
    </xf>
    <xf numFmtId="49" fontId="3" fillId="0" borderId="28" xfId="1" applyNumberFormat="1" applyFont="1" applyFill="1" applyBorder="1" applyAlignment="1">
      <alignment horizontal="left" vertical="center" wrapText="1"/>
    </xf>
    <xf numFmtId="49" fontId="5" fillId="0" borderId="29" xfId="1" applyNumberFormat="1" applyFont="1" applyFill="1" applyBorder="1" applyAlignment="1">
      <alignment horizontal="center" vertical="center" wrapText="1"/>
    </xf>
    <xf numFmtId="3" fontId="3" fillId="0" borderId="29" xfId="1" applyNumberFormat="1" applyFont="1" applyBorder="1" applyAlignment="1">
      <alignment horizontal="right" vertical="center" wrapText="1"/>
    </xf>
    <xf numFmtId="3" fontId="3" fillId="0" borderId="29" xfId="1" applyNumberFormat="1" applyFont="1" applyFill="1" applyBorder="1" applyAlignment="1">
      <alignment vertical="center"/>
    </xf>
    <xf numFmtId="3" fontId="3" fillId="0" borderId="30" xfId="1" applyNumberFormat="1" applyFont="1" applyFill="1" applyBorder="1" applyAlignment="1"/>
    <xf numFmtId="0" fontId="13" fillId="0" borderId="17" xfId="2" applyFont="1" applyBorder="1" applyAlignment="1">
      <alignment wrapText="1"/>
    </xf>
    <xf numFmtId="3" fontId="10" fillId="0" borderId="29" xfId="1" applyNumberFormat="1" applyFont="1" applyBorder="1" applyAlignment="1">
      <alignment horizontal="right" vertical="center" wrapText="1"/>
    </xf>
    <xf numFmtId="3" fontId="10" fillId="0" borderId="29" xfId="1" applyNumberFormat="1" applyFont="1" applyFill="1" applyBorder="1" applyAlignment="1">
      <alignment vertical="center"/>
    </xf>
    <xf numFmtId="3" fontId="10" fillId="0" borderId="30" xfId="1" applyNumberFormat="1" applyFont="1" applyFill="1" applyBorder="1" applyAlignment="1">
      <alignment horizontal="right" vertical="center"/>
    </xf>
    <xf numFmtId="3" fontId="10" fillId="0" borderId="29" xfId="1" applyNumberFormat="1" applyFont="1" applyFill="1" applyBorder="1" applyAlignment="1">
      <alignment horizontal="right" vertical="center" wrapText="1"/>
    </xf>
    <xf numFmtId="3" fontId="10" fillId="0" borderId="25" xfId="1" applyNumberFormat="1" applyFont="1" applyFill="1" applyBorder="1" applyAlignment="1">
      <alignment vertical="center"/>
    </xf>
    <xf numFmtId="0" fontId="3" fillId="0" borderId="0" xfId="1" applyFont="1" applyFill="1" applyAlignment="1"/>
    <xf numFmtId="0" fontId="13" fillId="0" borderId="15" xfId="1" applyFont="1" applyFill="1" applyBorder="1"/>
    <xf numFmtId="3" fontId="10" fillId="0" borderId="29" xfId="1" applyNumberFormat="1" applyFont="1" applyFill="1" applyBorder="1" applyAlignment="1">
      <alignment horizontal="right" wrapText="1"/>
    </xf>
    <xf numFmtId="3" fontId="10" fillId="0" borderId="29" xfId="1" applyNumberFormat="1" applyFont="1" applyFill="1" applyBorder="1"/>
    <xf numFmtId="3" fontId="10" fillId="0" borderId="30" xfId="1" applyNumberFormat="1" applyFont="1" applyFill="1" applyBorder="1"/>
    <xf numFmtId="0" fontId="13" fillId="0" borderId="16" xfId="1" applyFont="1" applyFill="1" applyBorder="1"/>
    <xf numFmtId="0" fontId="13" fillId="0" borderId="0" xfId="1" applyFont="1" applyFill="1" applyBorder="1"/>
    <xf numFmtId="3" fontId="3" fillId="0" borderId="24" xfId="1" applyNumberFormat="1" applyFont="1" applyBorder="1" applyAlignment="1">
      <alignment horizontal="right" vertical="center" wrapText="1"/>
    </xf>
    <xf numFmtId="3" fontId="3" fillId="0" borderId="24" xfId="1" applyNumberFormat="1" applyFont="1" applyFill="1" applyBorder="1" applyAlignment="1">
      <alignment vertical="center"/>
    </xf>
    <xf numFmtId="3" fontId="3" fillId="0" borderId="26" xfId="1" applyNumberFormat="1" applyFont="1" applyFill="1" applyBorder="1" applyAlignment="1">
      <alignment vertical="center"/>
    </xf>
    <xf numFmtId="0" fontId="3" fillId="0" borderId="9" xfId="1" applyFont="1" applyFill="1" applyBorder="1"/>
    <xf numFmtId="49" fontId="3" fillId="0" borderId="20" xfId="1" applyNumberFormat="1" applyFont="1" applyFill="1" applyBorder="1" applyAlignment="1">
      <alignment horizontal="right" wrapText="1"/>
    </xf>
    <xf numFmtId="49" fontId="5" fillId="0" borderId="11" xfId="1" applyNumberFormat="1" applyFont="1" applyFill="1" applyBorder="1" applyAlignment="1">
      <alignment horizontal="center" wrapText="1"/>
    </xf>
    <xf numFmtId="3" fontId="3" fillId="0" borderId="11" xfId="1" applyNumberFormat="1" applyFont="1" applyBorder="1" applyAlignment="1">
      <alignment horizontal="right" wrapText="1"/>
    </xf>
    <xf numFmtId="3" fontId="3" fillId="0" borderId="11" xfId="1" applyNumberFormat="1" applyFont="1" applyFill="1" applyBorder="1"/>
    <xf numFmtId="3" fontId="3" fillId="0" borderId="21" xfId="1" applyNumberFormat="1" applyFont="1" applyFill="1" applyBorder="1"/>
    <xf numFmtId="0" fontId="3" fillId="0" borderId="14" xfId="1" applyFont="1" applyFill="1" applyBorder="1"/>
    <xf numFmtId="0" fontId="4" fillId="0" borderId="17" xfId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3" fontId="10" fillId="0" borderId="19" xfId="1" applyNumberFormat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 wrapText="1"/>
    </xf>
    <xf numFmtId="3" fontId="10" fillId="0" borderId="25" xfId="1" applyNumberFormat="1" applyFont="1" applyFill="1" applyBorder="1" applyAlignment="1">
      <alignment horizontal="right" vertical="center" wrapText="1"/>
    </xf>
    <xf numFmtId="3" fontId="10" fillId="0" borderId="27" xfId="1" applyNumberFormat="1" applyFont="1" applyFill="1" applyBorder="1" applyAlignment="1">
      <alignment horizontal="right" vertical="center" wrapText="1"/>
    </xf>
    <xf numFmtId="0" fontId="3" fillId="0" borderId="17" xfId="1" applyFont="1" applyFill="1" applyBorder="1" applyAlignment="1">
      <alignment horizontal="right" vertical="center" wrapText="1"/>
    </xf>
    <xf numFmtId="3" fontId="3" fillId="0" borderId="18" xfId="1" applyNumberFormat="1" applyFont="1" applyFill="1" applyBorder="1" applyAlignment="1">
      <alignment horizontal="right" vertical="center" wrapText="1"/>
    </xf>
    <xf numFmtId="3" fontId="10" fillId="0" borderId="26" xfId="1" applyNumberFormat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left" vertical="center" wrapText="1"/>
    </xf>
    <xf numFmtId="0" fontId="5" fillId="0" borderId="29" xfId="1" applyFont="1" applyFill="1" applyBorder="1" applyAlignment="1">
      <alignment horizontal="center" vertical="center" wrapText="1"/>
    </xf>
    <xf numFmtId="3" fontId="10" fillId="0" borderId="30" xfId="1" applyNumberFormat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7" xfId="1" applyFont="1" applyFill="1" applyBorder="1" applyAlignment="1">
      <alignment wrapText="1"/>
    </xf>
    <xf numFmtId="3" fontId="10" fillId="0" borderId="27" xfId="1" applyNumberFormat="1" applyFont="1" applyFill="1" applyBorder="1"/>
    <xf numFmtId="0" fontId="3" fillId="0" borderId="0" xfId="3" applyFont="1" applyAlignment="1">
      <alignment horizontal="left" wrapText="1"/>
    </xf>
    <xf numFmtId="0" fontId="3" fillId="0" borderId="17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3" fontId="3" fillId="0" borderId="0" xfId="1" applyNumberFormat="1" applyFont="1" applyBorder="1" applyAlignment="1">
      <alignment horizontal="right" vertical="center" wrapText="1"/>
    </xf>
    <xf numFmtId="3" fontId="3" fillId="0" borderId="0" xfId="1" applyNumberFormat="1" applyFont="1" applyFill="1" applyBorder="1" applyAlignment="1">
      <alignment vertical="center"/>
    </xf>
    <xf numFmtId="0" fontId="8" fillId="0" borderId="0" xfId="1" applyFont="1" applyFill="1" applyBorder="1"/>
    <xf numFmtId="49" fontId="10" fillId="0" borderId="23" xfId="1" applyNumberFormat="1" applyFont="1" applyFill="1" applyBorder="1" applyAlignment="1">
      <alignment wrapText="1"/>
    </xf>
    <xf numFmtId="3" fontId="4" fillId="0" borderId="24" xfId="1" applyNumberFormat="1" applyFont="1" applyBorder="1" applyAlignment="1">
      <alignment horizontal="right" wrapText="1"/>
    </xf>
    <xf numFmtId="3" fontId="4" fillId="0" borderId="24" xfId="1" applyNumberFormat="1" applyFont="1" applyFill="1" applyBorder="1"/>
    <xf numFmtId="3" fontId="4" fillId="0" borderId="26" xfId="1" applyNumberFormat="1" applyFont="1" applyFill="1" applyBorder="1"/>
    <xf numFmtId="49" fontId="3" fillId="0" borderId="17" xfId="1" applyNumberFormat="1" applyFont="1" applyFill="1" applyBorder="1" applyAlignment="1">
      <alignment wrapText="1"/>
    </xf>
    <xf numFmtId="3" fontId="3" fillId="0" borderId="29" xfId="1" applyNumberFormat="1" applyFont="1" applyFill="1" applyBorder="1" applyAlignment="1">
      <alignment horizontal="right" wrapText="1"/>
    </xf>
    <xf numFmtId="3" fontId="3" fillId="0" borderId="18" xfId="1" applyNumberFormat="1" applyFont="1" applyFill="1" applyBorder="1" applyAlignment="1">
      <alignment horizontal="right" wrapText="1"/>
    </xf>
    <xf numFmtId="3" fontId="4" fillId="0" borderId="19" xfId="1" applyNumberFormat="1" applyFont="1" applyFill="1" applyBorder="1"/>
    <xf numFmtId="49" fontId="11" fillId="0" borderId="24" xfId="1" applyNumberFormat="1" applyFont="1" applyFill="1" applyBorder="1" applyAlignment="1">
      <alignment horizontal="center" wrapText="1"/>
    </xf>
    <xf numFmtId="3" fontId="3" fillId="0" borderId="29" xfId="1" applyNumberFormat="1" applyFont="1" applyBorder="1" applyAlignment="1">
      <alignment horizontal="right" wrapText="1"/>
    </xf>
    <xf numFmtId="49" fontId="7" fillId="0" borderId="17" xfId="1" applyNumberFormat="1" applyFont="1" applyFill="1" applyBorder="1" applyAlignment="1">
      <alignment horizontal="right" wrapText="1"/>
    </xf>
    <xf numFmtId="49" fontId="7" fillId="0" borderId="18" xfId="1" applyNumberFormat="1" applyFont="1" applyFill="1" applyBorder="1" applyAlignment="1">
      <alignment horizontal="center" wrapText="1"/>
    </xf>
    <xf numFmtId="3" fontId="7" fillId="0" borderId="18" xfId="1" applyNumberFormat="1" applyFont="1" applyBorder="1" applyAlignment="1">
      <alignment horizontal="right" vertical="center" wrapText="1"/>
    </xf>
    <xf numFmtId="3" fontId="7" fillId="0" borderId="18" xfId="1" applyNumberFormat="1" applyFont="1" applyFill="1" applyBorder="1" applyAlignment="1">
      <alignment vertical="center"/>
    </xf>
    <xf numFmtId="3" fontId="3" fillId="0" borderId="18" xfId="1" applyNumberFormat="1" applyFont="1" applyFill="1" applyBorder="1" applyAlignment="1">
      <alignment horizontal="right" vertical="center"/>
    </xf>
    <xf numFmtId="3" fontId="3" fillId="0" borderId="19" xfId="1" applyNumberFormat="1" applyFont="1" applyFill="1" applyBorder="1" applyAlignment="1">
      <alignment horizontal="right" vertical="center"/>
    </xf>
    <xf numFmtId="3" fontId="14" fillId="0" borderId="19" xfId="1" applyNumberFormat="1" applyFont="1" applyFill="1" applyBorder="1" applyAlignment="1">
      <alignment horizontal="right" vertical="center"/>
    </xf>
    <xf numFmtId="49" fontId="3" fillId="0" borderId="23" xfId="1" applyNumberFormat="1" applyFont="1" applyFill="1" applyBorder="1" applyAlignment="1">
      <alignment wrapText="1"/>
    </xf>
    <xf numFmtId="3" fontId="7" fillId="0" borderId="19" xfId="1" applyNumberFormat="1" applyFont="1" applyFill="1" applyBorder="1"/>
    <xf numFmtId="49" fontId="14" fillId="0" borderId="17" xfId="1" applyNumberFormat="1" applyFont="1" applyFill="1" applyBorder="1" applyAlignment="1">
      <alignment horizontal="left" wrapText="1"/>
    </xf>
    <xf numFmtId="3" fontId="14" fillId="0" borderId="18" xfId="1" applyNumberFormat="1" applyFont="1" applyBorder="1" applyAlignment="1">
      <alignment horizontal="right" vertical="center" wrapText="1"/>
    </xf>
    <xf numFmtId="3" fontId="14" fillId="0" borderId="18" xfId="1" applyNumberFormat="1" applyFont="1" applyFill="1" applyBorder="1" applyAlignment="1">
      <alignment vertical="center"/>
    </xf>
    <xf numFmtId="3" fontId="10" fillId="0" borderId="25" xfId="1" applyNumberFormat="1" applyFont="1" applyBorder="1" applyAlignment="1">
      <alignment horizontal="right" wrapText="1"/>
    </xf>
    <xf numFmtId="3" fontId="3" fillId="0" borderId="29" xfId="1" applyNumberFormat="1" applyFont="1" applyFill="1" applyBorder="1"/>
    <xf numFmtId="49" fontId="7" fillId="0" borderId="17" xfId="1" applyNumberFormat="1" applyFont="1" applyFill="1" applyBorder="1" applyAlignment="1">
      <alignment horizontal="right" vertical="center" wrapText="1"/>
    </xf>
    <xf numFmtId="49" fontId="11" fillId="0" borderId="18" xfId="1" applyNumberFormat="1" applyFont="1" applyFill="1" applyBorder="1" applyAlignment="1">
      <alignment horizontal="center" vertical="center" wrapText="1"/>
    </xf>
    <xf numFmtId="49" fontId="3" fillId="0" borderId="23" xfId="1" applyNumberFormat="1" applyFont="1" applyFill="1" applyBorder="1" applyAlignment="1">
      <alignment vertical="center" wrapText="1"/>
    </xf>
    <xf numFmtId="49" fontId="5" fillId="0" borderId="25" xfId="1" applyNumberFormat="1" applyFont="1" applyFill="1" applyBorder="1" applyAlignment="1">
      <alignment horizontal="center" vertical="center" wrapText="1"/>
    </xf>
    <xf numFmtId="3" fontId="10" fillId="0" borderId="24" xfId="1" applyNumberFormat="1" applyFont="1" applyFill="1" applyBorder="1" applyAlignment="1">
      <alignment vertical="center"/>
    </xf>
    <xf numFmtId="3" fontId="3" fillId="0" borderId="25" xfId="1" applyNumberFormat="1" applyFont="1" applyBorder="1" applyAlignment="1">
      <alignment horizontal="right" vertical="center" wrapText="1"/>
    </xf>
    <xf numFmtId="3" fontId="3" fillId="0" borderId="25" xfId="1" applyNumberFormat="1" applyFont="1" applyFill="1" applyBorder="1" applyAlignment="1">
      <alignment vertical="center"/>
    </xf>
    <xf numFmtId="49" fontId="7" fillId="0" borderId="18" xfId="1" applyNumberFormat="1" applyFont="1" applyFill="1" applyBorder="1" applyAlignment="1">
      <alignment horizontal="center" vertical="center" wrapText="1"/>
    </xf>
    <xf numFmtId="3" fontId="13" fillId="0" borderId="19" xfId="1" applyNumberFormat="1" applyFont="1" applyFill="1" applyBorder="1" applyAlignment="1">
      <alignment vertical="center"/>
    </xf>
    <xf numFmtId="49" fontId="13" fillId="0" borderId="17" xfId="1" applyNumberFormat="1" applyFont="1" applyFill="1" applyBorder="1" applyAlignment="1">
      <alignment horizontal="right" wrapText="1"/>
    </xf>
    <xf numFmtId="3" fontId="13" fillId="0" borderId="18" xfId="1" applyNumberFormat="1" applyFont="1" applyBorder="1" applyAlignment="1">
      <alignment horizontal="right" vertical="center" wrapText="1"/>
    </xf>
    <xf numFmtId="3" fontId="13" fillId="0" borderId="18" xfId="1" applyNumberFormat="1" applyFont="1" applyFill="1" applyBorder="1" applyAlignment="1">
      <alignment vertical="center"/>
    </xf>
    <xf numFmtId="3" fontId="3" fillId="0" borderId="30" xfId="1" applyNumberFormat="1" applyFont="1" applyFill="1" applyBorder="1" applyAlignment="1">
      <alignment vertical="center"/>
    </xf>
    <xf numFmtId="0" fontId="3" fillId="0" borderId="17" xfId="2" applyFont="1" applyBorder="1" applyAlignment="1">
      <alignment horizontal="left" wrapText="1"/>
    </xf>
    <xf numFmtId="3" fontId="3" fillId="0" borderId="26" xfId="1" applyNumberFormat="1" applyFont="1" applyFill="1" applyBorder="1"/>
    <xf numFmtId="0" fontId="3" fillId="0" borderId="17" xfId="2" applyFont="1" applyBorder="1" applyAlignment="1">
      <alignment horizontal="right" wrapText="1"/>
    </xf>
    <xf numFmtId="49" fontId="3" fillId="0" borderId="28" xfId="1" applyNumberFormat="1" applyFont="1" applyFill="1" applyBorder="1" applyAlignment="1">
      <alignment horizontal="right" vertical="center" wrapText="1"/>
    </xf>
    <xf numFmtId="49" fontId="13" fillId="0" borderId="23" xfId="1" applyNumberFormat="1" applyFont="1" applyFill="1" applyBorder="1" applyAlignment="1">
      <alignment vertical="center" wrapText="1"/>
    </xf>
    <xf numFmtId="3" fontId="3" fillId="0" borderId="24" xfId="1" applyNumberFormat="1" applyFont="1" applyFill="1" applyBorder="1"/>
    <xf numFmtId="0" fontId="10" fillId="0" borderId="17" xfId="1" applyFont="1" applyFill="1" applyBorder="1" applyAlignment="1">
      <alignment wrapText="1"/>
    </xf>
    <xf numFmtId="0" fontId="3" fillId="0" borderId="23" xfId="1" applyFont="1" applyFill="1" applyBorder="1" applyAlignment="1">
      <alignment wrapText="1"/>
    </xf>
    <xf numFmtId="3" fontId="3" fillId="0" borderId="24" xfId="1" applyNumberFormat="1" applyFont="1" applyFill="1" applyBorder="1" applyAlignment="1">
      <alignment horizontal="right" wrapText="1"/>
    </xf>
    <xf numFmtId="0" fontId="3" fillId="0" borderId="18" xfId="1" applyFont="1" applyFill="1" applyBorder="1" applyAlignment="1">
      <alignment horizontal="center" wrapText="1"/>
    </xf>
    <xf numFmtId="0" fontId="7" fillId="0" borderId="15" xfId="1" applyFont="1" applyFill="1" applyBorder="1"/>
    <xf numFmtId="0" fontId="7" fillId="0" borderId="0" xfId="1" applyFont="1" applyFill="1"/>
    <xf numFmtId="0" fontId="8" fillId="0" borderId="0" xfId="1" applyFont="1" applyFill="1" applyBorder="1" applyAlignment="1">
      <alignment wrapText="1"/>
    </xf>
    <xf numFmtId="0" fontId="10" fillId="0" borderId="23" xfId="1" applyFont="1" applyFill="1" applyBorder="1" applyAlignment="1">
      <alignment vertical="center" wrapText="1"/>
    </xf>
    <xf numFmtId="0" fontId="5" fillId="0" borderId="24" xfId="1" applyFont="1" applyFill="1" applyBorder="1" applyAlignment="1">
      <alignment horizontal="center" vertical="center" wrapText="1"/>
    </xf>
    <xf numFmtId="3" fontId="10" fillId="0" borderId="27" xfId="1" applyNumberFormat="1" applyFont="1" applyFill="1" applyBorder="1" applyAlignment="1">
      <alignment vertical="center"/>
    </xf>
    <xf numFmtId="0" fontId="7" fillId="0" borderId="18" xfId="1" applyFont="1" applyFill="1" applyBorder="1" applyAlignment="1">
      <alignment horizontal="center" wrapText="1"/>
    </xf>
    <xf numFmtId="0" fontId="7" fillId="0" borderId="16" xfId="1" applyFont="1" applyFill="1" applyBorder="1"/>
    <xf numFmtId="0" fontId="7" fillId="0" borderId="0" xfId="1" applyFont="1" applyFill="1" applyBorder="1"/>
    <xf numFmtId="0" fontId="14" fillId="0" borderId="0" xfId="1" applyFont="1" applyFill="1" applyBorder="1"/>
    <xf numFmtId="0" fontId="13" fillId="0" borderId="18" xfId="1" applyFont="1" applyFill="1" applyBorder="1" applyAlignment="1">
      <alignment horizontal="center" wrapText="1"/>
    </xf>
    <xf numFmtId="3" fontId="10" fillId="0" borderId="24" xfId="1" applyNumberFormat="1" applyFont="1" applyFill="1" applyBorder="1" applyAlignment="1">
      <alignment horizontal="right" vertical="center" wrapText="1"/>
    </xf>
    <xf numFmtId="0" fontId="3" fillId="0" borderId="17" xfId="1" applyFont="1" applyFill="1" applyBorder="1" applyAlignment="1">
      <alignment horizontal="left" vertical="center" wrapText="1"/>
    </xf>
    <xf numFmtId="3" fontId="3" fillId="0" borderId="24" xfId="1" applyNumberFormat="1" applyFont="1" applyFill="1" applyBorder="1" applyAlignment="1">
      <alignment horizontal="right" vertical="center" wrapText="1"/>
    </xf>
    <xf numFmtId="0" fontId="10" fillId="0" borderId="23" xfId="1" applyFont="1" applyFill="1" applyBorder="1" applyAlignment="1">
      <alignment wrapText="1"/>
    </xf>
    <xf numFmtId="0" fontId="3" fillId="0" borderId="17" xfId="1" applyFont="1" applyFill="1" applyBorder="1" applyAlignment="1">
      <alignment vertical="center" wrapText="1"/>
    </xf>
    <xf numFmtId="3" fontId="3" fillId="0" borderId="29" xfId="1" applyNumberFormat="1" applyFont="1" applyFill="1" applyBorder="1" applyAlignment="1">
      <alignment horizontal="right" vertical="center" wrapText="1"/>
    </xf>
    <xf numFmtId="0" fontId="3" fillId="0" borderId="28" xfId="1" applyFont="1" applyFill="1" applyBorder="1" applyAlignment="1">
      <alignment vertical="center" wrapText="1"/>
    </xf>
    <xf numFmtId="3" fontId="3" fillId="0" borderId="25" xfId="1" applyNumberFormat="1" applyFont="1" applyFill="1" applyBorder="1" applyAlignment="1">
      <alignment horizontal="right" vertical="center" wrapText="1"/>
    </xf>
    <xf numFmtId="3" fontId="13" fillId="0" borderId="24" xfId="1" applyNumberFormat="1" applyFont="1" applyFill="1" applyBorder="1" applyAlignment="1">
      <alignment horizontal="right" vertical="center" wrapText="1"/>
    </xf>
    <xf numFmtId="3" fontId="13" fillId="0" borderId="24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20" xfId="1" applyFont="1" applyBorder="1" applyAlignment="1">
      <alignment wrapText="1"/>
    </xf>
    <xf numFmtId="0" fontId="11" fillId="0" borderId="11" xfId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/>
    </xf>
    <xf numFmtId="3" fontId="3" fillId="0" borderId="0" xfId="1" applyNumberFormat="1" applyFont="1" applyFill="1" applyAlignment="1">
      <alignment horizontal="right"/>
    </xf>
    <xf numFmtId="0" fontId="3" fillId="0" borderId="0" xfId="1" applyFont="1" applyFill="1" applyAlignment="1">
      <alignment wrapText="1"/>
    </xf>
    <xf numFmtId="0" fontId="5" fillId="0" borderId="0" xfId="1" applyFont="1" applyFill="1" applyAlignment="1">
      <alignment horizontal="center" wrapText="1"/>
    </xf>
    <xf numFmtId="3" fontId="3" fillId="0" borderId="0" xfId="1" applyNumberFormat="1" applyFont="1" applyFill="1" applyAlignment="1">
      <alignment horizontal="right" wrapText="1"/>
    </xf>
    <xf numFmtId="164" fontId="3" fillId="0" borderId="0" xfId="1" applyNumberFormat="1" applyFont="1" applyFill="1" applyBorder="1"/>
    <xf numFmtId="0" fontId="9" fillId="0" borderId="22" xfId="1" applyFont="1" applyFill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horizontal="center"/>
    </xf>
    <xf numFmtId="0" fontId="4" fillId="0" borderId="2" xfId="1" applyFont="1" applyFill="1" applyBorder="1" applyAlignment="1">
      <alignment vertical="center" wrapText="1"/>
    </xf>
    <xf numFmtId="0" fontId="3" fillId="0" borderId="10" xfId="1" applyFont="1" applyBorder="1" applyAlignme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3" fontId="3" fillId="0" borderId="11" xfId="1" applyNumberFormat="1" applyFont="1" applyFill="1" applyBorder="1" applyAlignment="1">
      <alignment horizontal="right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</cellXfs>
  <cellStyles count="4">
    <cellStyle name="Normaallaad 2" xfId="1"/>
    <cellStyle name="Normaallaad 8" xfId="3"/>
    <cellStyle name="Normaallaad_Leht1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tabSelected="1" workbookViewId="0">
      <selection activeCell="E5" sqref="E5:F5"/>
    </sheetView>
  </sheetViews>
  <sheetFormatPr defaultRowHeight="15" x14ac:dyDescent="0.25"/>
  <cols>
    <col min="1" max="1" width="0.85546875" style="1" customWidth="1"/>
    <col min="2" max="2" width="40.140625" style="229" customWidth="1"/>
    <col min="3" max="3" width="4.42578125" style="230" customWidth="1"/>
    <col min="4" max="6" width="11.85546875" style="231" customWidth="1"/>
    <col min="7" max="7" width="12.28515625" style="232" customWidth="1"/>
    <col min="8" max="8" width="10.7109375" style="2" bestFit="1" customWidth="1"/>
    <col min="9" max="9" width="0.140625" style="1" customWidth="1"/>
    <col min="10" max="10" width="56.42578125" style="1" customWidth="1"/>
    <col min="11" max="16384" width="9.140625" style="2"/>
  </cols>
  <sheetData>
    <row r="1" spans="1:11" x14ac:dyDescent="0.25">
      <c r="B1" s="236" t="s">
        <v>0</v>
      </c>
      <c r="C1" s="236"/>
      <c r="D1" s="236"/>
      <c r="E1" s="236"/>
      <c r="F1" s="236"/>
      <c r="G1" s="236"/>
      <c r="H1" s="236"/>
    </row>
    <row r="2" spans="1:11" x14ac:dyDescent="0.25">
      <c r="B2" s="3"/>
      <c r="C2" s="4"/>
      <c r="D2" s="5"/>
      <c r="E2" s="5"/>
      <c r="F2" s="5"/>
      <c r="G2" s="6"/>
      <c r="H2" s="7" t="s">
        <v>1</v>
      </c>
    </row>
    <row r="3" spans="1:11" s="11" customFormat="1" ht="29.25" customHeight="1" x14ac:dyDescent="0.25">
      <c r="A3" s="8"/>
      <c r="B3" s="237"/>
      <c r="C3" s="239" t="s">
        <v>2</v>
      </c>
      <c r="D3" s="241" t="s">
        <v>213</v>
      </c>
      <c r="E3" s="243" t="s">
        <v>214</v>
      </c>
      <c r="F3" s="244"/>
      <c r="G3" s="245" t="s">
        <v>212</v>
      </c>
      <c r="H3" s="246"/>
      <c r="I3" s="9"/>
      <c r="J3" s="10"/>
    </row>
    <row r="4" spans="1:11" s="11" customFormat="1" x14ac:dyDescent="0.25">
      <c r="A4" s="12"/>
      <c r="B4" s="238"/>
      <c r="C4" s="240"/>
      <c r="D4" s="242"/>
      <c r="E4" s="13" t="s">
        <v>3</v>
      </c>
      <c r="F4" s="13" t="s">
        <v>4</v>
      </c>
      <c r="G4" s="14" t="s">
        <v>3</v>
      </c>
      <c r="H4" s="15" t="s">
        <v>4</v>
      </c>
      <c r="I4" s="16"/>
      <c r="J4" s="10"/>
    </row>
    <row r="5" spans="1:11" s="11" customFormat="1" ht="28.5" x14ac:dyDescent="0.25">
      <c r="A5" s="17"/>
      <c r="B5" s="18" t="s">
        <v>5</v>
      </c>
      <c r="C5" s="19"/>
      <c r="D5" s="20">
        <f>SUM(D6:D8)</f>
        <v>41187370</v>
      </c>
      <c r="E5" s="20">
        <f>SUM(E6:E8)</f>
        <v>1934987</v>
      </c>
      <c r="F5" s="20">
        <f>SUM(F6:F8)</f>
        <v>251268</v>
      </c>
      <c r="G5" s="20">
        <f>SUM(G6:G8)</f>
        <v>29425174</v>
      </c>
      <c r="H5" s="21">
        <f>SUM(H6:H8)</f>
        <v>9575941</v>
      </c>
      <c r="I5" s="22"/>
      <c r="J5" s="23" t="s">
        <v>215</v>
      </c>
    </row>
    <row r="6" spans="1:11" ht="16.5" customHeight="1" x14ac:dyDescent="0.25">
      <c r="A6" s="24"/>
      <c r="B6" s="25" t="s">
        <v>6</v>
      </c>
      <c r="C6" s="26" t="s">
        <v>7</v>
      </c>
      <c r="D6" s="27">
        <f>SUM(E6:H6)</f>
        <v>36797885</v>
      </c>
      <c r="E6" s="28">
        <f>SUMIF($C10:$C190,$C6,E10:E190)</f>
        <v>1886987</v>
      </c>
      <c r="F6" s="28">
        <f>SUMIF($C10:$C190,$C6,F10:F190)</f>
        <v>251268</v>
      </c>
      <c r="G6" s="28">
        <f>SUMIF($C10:$C190,$C6,G10:G190)</f>
        <v>27583689</v>
      </c>
      <c r="H6" s="29">
        <f>SUMIF($C10:$C190,$C6,H10:H190)</f>
        <v>7075941</v>
      </c>
      <c r="I6" s="30"/>
      <c r="K6" s="11"/>
    </row>
    <row r="7" spans="1:11" x14ac:dyDescent="0.25">
      <c r="A7" s="24"/>
      <c r="B7" s="31" t="s">
        <v>8</v>
      </c>
      <c r="C7" s="32" t="s">
        <v>9</v>
      </c>
      <c r="D7" s="27">
        <f t="shared" ref="D7:D8" si="0">SUM(E7:H7)</f>
        <v>3529485</v>
      </c>
      <c r="E7" s="28">
        <f>SUMIF($C10:$C190,$C7,E10:E190)</f>
        <v>48000</v>
      </c>
      <c r="F7" s="28"/>
      <c r="G7" s="28">
        <f>SUMIF($C10:$C190,$C7,G10:G190)</f>
        <v>981485</v>
      </c>
      <c r="H7" s="29">
        <f>SUMIF($C10:$C190,$C7,H10:H190)</f>
        <v>2500000</v>
      </c>
      <c r="I7" s="30"/>
    </row>
    <row r="8" spans="1:11" s="11" customFormat="1" ht="16.5" customHeight="1" x14ac:dyDescent="0.25">
      <c r="A8" s="12"/>
      <c r="B8" s="33" t="s">
        <v>10</v>
      </c>
      <c r="C8" s="34" t="s">
        <v>11</v>
      </c>
      <c r="D8" s="27">
        <f t="shared" si="0"/>
        <v>860000</v>
      </c>
      <c r="E8" s="35">
        <f>SUMIF($C10:$C190,$C8,E10:E190)</f>
        <v>0</v>
      </c>
      <c r="F8" s="35"/>
      <c r="G8" s="35">
        <f>SUMIF($C10:$C190,$C8,G10:G190)</f>
        <v>860000</v>
      </c>
      <c r="H8" s="36">
        <f>SUMIF($C10:$C190,$C8,H10:H190)</f>
        <v>0</v>
      </c>
      <c r="I8" s="16"/>
      <c r="J8" s="10"/>
    </row>
    <row r="9" spans="1:11" s="38" customFormat="1" ht="20.25" customHeight="1" x14ac:dyDescent="0.25">
      <c r="A9" s="37"/>
      <c r="B9" s="233" t="s">
        <v>12</v>
      </c>
      <c r="C9" s="233"/>
      <c r="D9" s="233"/>
      <c r="E9" s="233"/>
      <c r="F9" s="233"/>
      <c r="G9" s="233"/>
      <c r="H9" s="233"/>
      <c r="I9" s="37"/>
      <c r="J9" s="37"/>
    </row>
    <row r="10" spans="1:11" s="11" customFormat="1" ht="28.5" x14ac:dyDescent="0.25">
      <c r="A10" s="8"/>
      <c r="B10" s="39" t="s">
        <v>13</v>
      </c>
      <c r="C10" s="40"/>
      <c r="D10" s="41">
        <f>SUM(D11,D13)</f>
        <v>2138315</v>
      </c>
      <c r="E10" s="41">
        <f>SUM(E11,E13)</f>
        <v>152416</v>
      </c>
      <c r="F10" s="41">
        <f>SUM(F11,F13)</f>
        <v>0</v>
      </c>
      <c r="G10" s="41">
        <f>SUM(G11,G13)</f>
        <v>2006400</v>
      </c>
      <c r="H10" s="42">
        <f>SUM(H11,H13)</f>
        <v>0</v>
      </c>
      <c r="I10" s="9"/>
      <c r="J10" s="10"/>
    </row>
    <row r="11" spans="1:11" ht="17.25" customHeight="1" x14ac:dyDescent="0.25">
      <c r="A11" s="24"/>
      <c r="B11" s="43" t="s">
        <v>14</v>
      </c>
      <c r="C11" s="44"/>
      <c r="D11" s="45">
        <f>SUM(D12)</f>
        <v>860000</v>
      </c>
      <c r="E11" s="45">
        <f>SUM(E12)</f>
        <v>0</v>
      </c>
      <c r="F11" s="45"/>
      <c r="G11" s="45">
        <f>SUM(G12)</f>
        <v>860000</v>
      </c>
      <c r="H11" s="46">
        <f>SUM(H12:H12)</f>
        <v>0</v>
      </c>
      <c r="I11" s="30"/>
    </row>
    <row r="12" spans="1:11" ht="16.5" customHeight="1" x14ac:dyDescent="0.25">
      <c r="A12" s="24"/>
      <c r="B12" s="47" t="s">
        <v>15</v>
      </c>
      <c r="C12" s="32" t="s">
        <v>11</v>
      </c>
      <c r="D12" s="27">
        <f>SUM(G12:H12)</f>
        <v>860000</v>
      </c>
      <c r="E12" s="27"/>
      <c r="F12" s="27"/>
      <c r="G12" s="28">
        <v>860000</v>
      </c>
      <c r="H12" s="29"/>
      <c r="I12" s="30"/>
    </row>
    <row r="13" spans="1:11" ht="17.25" customHeight="1" x14ac:dyDescent="0.25">
      <c r="A13" s="24"/>
      <c r="B13" s="48" t="s">
        <v>16</v>
      </c>
      <c r="C13" s="49"/>
      <c r="D13" s="45">
        <f>SUM(D14:D16)</f>
        <v>1278315</v>
      </c>
      <c r="E13" s="45">
        <f>SUM(E14:E16)</f>
        <v>152416</v>
      </c>
      <c r="F13" s="45"/>
      <c r="G13" s="45">
        <f>SUM(G14:G16)</f>
        <v>1146400</v>
      </c>
      <c r="H13" s="46">
        <f>SUM(H14:H16)</f>
        <v>0</v>
      </c>
      <c r="I13" s="30"/>
    </row>
    <row r="14" spans="1:11" ht="75" x14ac:dyDescent="0.25">
      <c r="A14" s="24"/>
      <c r="B14" s="47" t="s">
        <v>17</v>
      </c>
      <c r="C14" s="32" t="s">
        <v>7</v>
      </c>
      <c r="D14" s="27">
        <f>SUM(E14:H14)</f>
        <v>684416</v>
      </c>
      <c r="E14" s="27">
        <f>14770+69646</f>
        <v>84416</v>
      </c>
      <c r="F14" s="27"/>
      <c r="G14" s="28">
        <v>600000</v>
      </c>
      <c r="H14" s="29"/>
      <c r="I14" s="30"/>
      <c r="J14" s="51" t="s">
        <v>18</v>
      </c>
      <c r="K14" s="2" t="s">
        <v>19</v>
      </c>
    </row>
    <row r="15" spans="1:11" x14ac:dyDescent="0.25">
      <c r="A15" s="24"/>
      <c r="B15" s="47" t="s">
        <v>20</v>
      </c>
      <c r="C15" s="32" t="s">
        <v>7</v>
      </c>
      <c r="D15" s="27">
        <f>SUM(E15:H15)</f>
        <v>47499</v>
      </c>
      <c r="E15" s="27">
        <v>23000</v>
      </c>
      <c r="F15" s="27">
        <v>24499</v>
      </c>
      <c r="G15" s="28"/>
      <c r="H15" s="29"/>
      <c r="I15" s="30"/>
      <c r="J15" s="51"/>
    </row>
    <row r="16" spans="1:11" ht="30" x14ac:dyDescent="0.25">
      <c r="A16" s="24"/>
      <c r="B16" s="47" t="s">
        <v>21</v>
      </c>
      <c r="C16" s="32" t="s">
        <v>7</v>
      </c>
      <c r="D16" s="27">
        <f>SUM(G16:H16)</f>
        <v>546400</v>
      </c>
      <c r="E16" s="27">
        <v>45000</v>
      </c>
      <c r="F16" s="27"/>
      <c r="G16" s="28">
        <v>546400</v>
      </c>
      <c r="H16" s="29"/>
      <c r="I16" s="30"/>
    </row>
    <row r="17" spans="1:11" s="11" customFormat="1" hidden="1" x14ac:dyDescent="0.2">
      <c r="A17" s="17"/>
      <c r="B17" s="52" t="s">
        <v>22</v>
      </c>
      <c r="C17" s="53"/>
      <c r="D17" s="54">
        <f>SUM(G17:H17)</f>
        <v>0</v>
      </c>
      <c r="E17" s="54"/>
      <c r="F17" s="54"/>
      <c r="G17" s="41">
        <f>SUM(G18)</f>
        <v>0</v>
      </c>
      <c r="H17" s="42"/>
      <c r="I17" s="22"/>
      <c r="J17" s="10"/>
    </row>
    <row r="18" spans="1:11" s="11" customFormat="1" ht="30" hidden="1" x14ac:dyDescent="0.25">
      <c r="A18" s="17"/>
      <c r="B18" s="55" t="s">
        <v>23</v>
      </c>
      <c r="C18" s="56" t="s">
        <v>9</v>
      </c>
      <c r="D18" s="57">
        <f>SUM(G18:H18)</f>
        <v>0</v>
      </c>
      <c r="E18" s="57"/>
      <c r="F18" s="57"/>
      <c r="G18" s="58"/>
      <c r="H18" s="59"/>
      <c r="I18" s="22"/>
      <c r="J18" s="10"/>
    </row>
    <row r="19" spans="1:11" s="11" customFormat="1" x14ac:dyDescent="0.25">
      <c r="A19" s="8"/>
      <c r="B19" s="60" t="s">
        <v>24</v>
      </c>
      <c r="C19" s="61"/>
      <c r="D19" s="62">
        <f>SUM(D20,D21,D44,D47,D50,D51,D55)</f>
        <v>17323528</v>
      </c>
      <c r="E19" s="62">
        <f>SUM(E20,E21,E44,E47,E50,E51,E55)</f>
        <v>849032</v>
      </c>
      <c r="F19" s="62">
        <f>SUM(F20,F21,F44,F47,F50,F51,F55)</f>
        <v>0</v>
      </c>
      <c r="G19" s="62">
        <f>SUM(G20,G21,G44,G47,G50,G51,G55)</f>
        <v>10203825</v>
      </c>
      <c r="H19" s="62">
        <f>SUM(H20,H21,H44,H47,H50,H51,H55)</f>
        <v>6270671</v>
      </c>
      <c r="I19" s="9"/>
      <c r="J19" s="10"/>
    </row>
    <row r="20" spans="1:11" s="11" customFormat="1" x14ac:dyDescent="0.25">
      <c r="A20" s="17"/>
      <c r="B20" s="63" t="s">
        <v>25</v>
      </c>
      <c r="C20" s="64" t="s">
        <v>7</v>
      </c>
      <c r="D20" s="65">
        <f>SUM(G20:H20)</f>
        <v>2150000</v>
      </c>
      <c r="E20" s="65"/>
      <c r="F20" s="65"/>
      <c r="G20" s="65">
        <v>2150000</v>
      </c>
      <c r="H20" s="66"/>
      <c r="I20" s="22"/>
      <c r="J20" s="10"/>
    </row>
    <row r="21" spans="1:11" s="1" customFormat="1" ht="17.25" customHeight="1" x14ac:dyDescent="0.25">
      <c r="A21" s="24"/>
      <c r="B21" s="67" t="s">
        <v>26</v>
      </c>
      <c r="C21" s="68"/>
      <c r="D21" s="69">
        <f>SUM(D22,D38:D39,D43,)</f>
        <v>8940000</v>
      </c>
      <c r="E21" s="69">
        <f t="shared" ref="E21:F21" si="1">SUM(E22,E38:E39,E43,)</f>
        <v>50000</v>
      </c>
      <c r="F21" s="69">
        <f t="shared" si="1"/>
        <v>0</v>
      </c>
      <c r="G21" s="69">
        <f>SUM(G22,G38:G39,G43,)</f>
        <v>7283000</v>
      </c>
      <c r="H21" s="70">
        <f>SUM(H22,H38:H39,H43)</f>
        <v>1607000</v>
      </c>
      <c r="I21" s="30"/>
    </row>
    <row r="22" spans="1:11" ht="29.25" x14ac:dyDescent="0.25">
      <c r="A22" s="24"/>
      <c r="B22" s="71" t="s">
        <v>27</v>
      </c>
      <c r="C22" s="72" t="s">
        <v>7</v>
      </c>
      <c r="D22" s="73">
        <f>SUM(E22:H22)</f>
        <v>5250000</v>
      </c>
      <c r="E22" s="74">
        <f t="shared" ref="E22:F22" si="2">SUM(E23:E37)</f>
        <v>50000</v>
      </c>
      <c r="F22" s="74">
        <f t="shared" si="2"/>
        <v>0</v>
      </c>
      <c r="G22" s="74">
        <f>SUM(G23:G37)</f>
        <v>5200000</v>
      </c>
      <c r="H22" s="75">
        <f>SUM(H23:H37)</f>
        <v>0</v>
      </c>
      <c r="I22" s="30"/>
    </row>
    <row r="23" spans="1:11" ht="30" x14ac:dyDescent="0.25">
      <c r="A23" s="24"/>
      <c r="B23" s="76" t="s">
        <v>28</v>
      </c>
      <c r="C23" s="72"/>
      <c r="D23" s="77">
        <f>SUM(G23:H23)</f>
        <v>1000000</v>
      </c>
      <c r="E23" s="77"/>
      <c r="F23" s="77"/>
      <c r="G23" s="78">
        <v>1000000</v>
      </c>
      <c r="H23" s="29"/>
      <c r="I23" s="30"/>
    </row>
    <row r="24" spans="1:11" ht="30" x14ac:dyDescent="0.25">
      <c r="A24" s="24"/>
      <c r="B24" s="76" t="s">
        <v>29</v>
      </c>
      <c r="C24" s="72"/>
      <c r="D24" s="27">
        <f>SUM(E24:H24)</f>
        <v>900000</v>
      </c>
      <c r="E24" s="27">
        <v>50000</v>
      </c>
      <c r="F24" s="27"/>
      <c r="G24" s="28">
        <v>850000</v>
      </c>
      <c r="H24" s="29"/>
      <c r="I24" s="30"/>
      <c r="J24" s="51" t="s">
        <v>30</v>
      </c>
      <c r="K24" s="2" t="s">
        <v>31</v>
      </c>
    </row>
    <row r="25" spans="1:11" x14ac:dyDescent="0.25">
      <c r="A25" s="24"/>
      <c r="B25" s="76" t="s">
        <v>32</v>
      </c>
      <c r="C25" s="72"/>
      <c r="D25" s="27">
        <f>SUM(G25:H25)</f>
        <v>800000</v>
      </c>
      <c r="E25" s="27"/>
      <c r="F25" s="27"/>
      <c r="G25" s="28">
        <v>800000</v>
      </c>
      <c r="H25" s="29"/>
      <c r="I25" s="30"/>
    </row>
    <row r="26" spans="1:11" x14ac:dyDescent="0.25">
      <c r="A26" s="24"/>
      <c r="B26" s="76" t="s">
        <v>33</v>
      </c>
      <c r="C26" s="72"/>
      <c r="D26" s="27">
        <f t="shared" ref="D26:D54" si="3">SUM(G26:H26)</f>
        <v>450000</v>
      </c>
      <c r="E26" s="27"/>
      <c r="F26" s="27"/>
      <c r="G26" s="28">
        <v>450000</v>
      </c>
      <c r="H26" s="29"/>
      <c r="I26" s="30"/>
    </row>
    <row r="27" spans="1:11" x14ac:dyDescent="0.25">
      <c r="A27" s="24"/>
      <c r="B27" s="76" t="s">
        <v>34</v>
      </c>
      <c r="C27" s="72"/>
      <c r="D27" s="27">
        <f>SUM(G27:H27)</f>
        <v>450000</v>
      </c>
      <c r="E27" s="27"/>
      <c r="F27" s="27"/>
      <c r="G27" s="28">
        <v>450000</v>
      </c>
      <c r="H27" s="29"/>
      <c r="I27" s="30"/>
    </row>
    <row r="28" spans="1:11" x14ac:dyDescent="0.25">
      <c r="A28" s="24"/>
      <c r="B28" s="76" t="s">
        <v>35</v>
      </c>
      <c r="C28" s="72"/>
      <c r="D28" s="27">
        <f t="shared" si="3"/>
        <v>350000</v>
      </c>
      <c r="E28" s="27"/>
      <c r="F28" s="27"/>
      <c r="G28" s="28">
        <v>350000</v>
      </c>
      <c r="H28" s="29"/>
      <c r="I28" s="30"/>
    </row>
    <row r="29" spans="1:11" x14ac:dyDescent="0.25">
      <c r="A29" s="24"/>
      <c r="B29" s="76" t="s">
        <v>36</v>
      </c>
      <c r="C29" s="72"/>
      <c r="D29" s="27">
        <f t="shared" si="3"/>
        <v>350000</v>
      </c>
      <c r="E29" s="27"/>
      <c r="F29" s="27"/>
      <c r="G29" s="28">
        <v>350000</v>
      </c>
      <c r="H29" s="29"/>
      <c r="I29" s="30"/>
    </row>
    <row r="30" spans="1:11" x14ac:dyDescent="0.25">
      <c r="A30" s="24"/>
      <c r="B30" s="76" t="s">
        <v>37</v>
      </c>
      <c r="C30" s="72"/>
      <c r="D30" s="27">
        <f t="shared" si="3"/>
        <v>300000</v>
      </c>
      <c r="E30" s="27"/>
      <c r="F30" s="27"/>
      <c r="G30" s="28">
        <v>300000</v>
      </c>
      <c r="H30" s="29"/>
      <c r="I30" s="30"/>
    </row>
    <row r="31" spans="1:11" s="1" customFormat="1" x14ac:dyDescent="0.25">
      <c r="A31" s="24"/>
      <c r="B31" s="76" t="s">
        <v>38</v>
      </c>
      <c r="C31" s="72"/>
      <c r="D31" s="27">
        <f t="shared" si="3"/>
        <v>225000</v>
      </c>
      <c r="E31" s="27"/>
      <c r="F31" s="27"/>
      <c r="G31" s="28">
        <v>225000</v>
      </c>
      <c r="H31" s="29"/>
      <c r="I31" s="30"/>
    </row>
    <row r="32" spans="1:11" s="1" customFormat="1" x14ac:dyDescent="0.25">
      <c r="A32" s="24"/>
      <c r="B32" s="76" t="s">
        <v>39</v>
      </c>
      <c r="C32" s="72"/>
      <c r="D32" s="27">
        <f t="shared" si="3"/>
        <v>200000</v>
      </c>
      <c r="E32" s="27"/>
      <c r="F32" s="27"/>
      <c r="G32" s="28">
        <v>200000</v>
      </c>
      <c r="H32" s="29"/>
      <c r="I32" s="30"/>
    </row>
    <row r="33" spans="1:13" s="1" customFormat="1" x14ac:dyDescent="0.25">
      <c r="A33" s="24"/>
      <c r="B33" s="76" t="s">
        <v>40</v>
      </c>
      <c r="C33" s="72"/>
      <c r="D33" s="27">
        <f t="shared" si="3"/>
        <v>125000</v>
      </c>
      <c r="E33" s="27"/>
      <c r="F33" s="27"/>
      <c r="G33" s="28">
        <v>125000</v>
      </c>
      <c r="H33" s="29"/>
      <c r="I33" s="30"/>
    </row>
    <row r="34" spans="1:13" s="1" customFormat="1" hidden="1" x14ac:dyDescent="0.25">
      <c r="A34" s="24"/>
      <c r="B34" s="76" t="s">
        <v>41</v>
      </c>
      <c r="C34" s="72"/>
      <c r="D34" s="27">
        <f t="shared" si="3"/>
        <v>0</v>
      </c>
      <c r="E34" s="27"/>
      <c r="F34" s="27"/>
      <c r="G34" s="28"/>
      <c r="H34" s="29"/>
      <c r="I34" s="30"/>
    </row>
    <row r="35" spans="1:13" s="1" customFormat="1" hidden="1" x14ac:dyDescent="0.25">
      <c r="A35" s="24"/>
      <c r="B35" s="76" t="s">
        <v>42</v>
      </c>
      <c r="C35" s="72"/>
      <c r="D35" s="27">
        <f t="shared" si="3"/>
        <v>0</v>
      </c>
      <c r="E35" s="27"/>
      <c r="F35" s="27"/>
      <c r="G35" s="28"/>
      <c r="H35" s="29"/>
      <c r="I35" s="30"/>
    </row>
    <row r="36" spans="1:13" s="1" customFormat="1" hidden="1" x14ac:dyDescent="0.25">
      <c r="A36" s="24"/>
      <c r="B36" s="79" t="s">
        <v>43</v>
      </c>
      <c r="C36" s="64"/>
      <c r="D36" s="77">
        <f t="shared" si="3"/>
        <v>0</v>
      </c>
      <c r="E36" s="77"/>
      <c r="F36" s="77"/>
      <c r="G36" s="78"/>
      <c r="H36" s="29"/>
      <c r="I36" s="30"/>
    </row>
    <row r="37" spans="1:13" s="1" customFormat="1" x14ac:dyDescent="0.25">
      <c r="A37" s="24"/>
      <c r="B37" s="76" t="s">
        <v>44</v>
      </c>
      <c r="C37" s="72"/>
      <c r="D37" s="27">
        <f t="shared" si="3"/>
        <v>100000</v>
      </c>
      <c r="E37" s="27"/>
      <c r="F37" s="27"/>
      <c r="G37" s="28">
        <v>100000</v>
      </c>
      <c r="H37" s="29"/>
      <c r="I37" s="30"/>
    </row>
    <row r="38" spans="1:13" s="1" customFormat="1" ht="29.25" x14ac:dyDescent="0.25">
      <c r="A38" s="24"/>
      <c r="B38" s="71" t="s">
        <v>45</v>
      </c>
      <c r="C38" s="72" t="s">
        <v>7</v>
      </c>
      <c r="D38" s="80">
        <f t="shared" si="3"/>
        <v>1000000</v>
      </c>
      <c r="E38" s="80"/>
      <c r="F38" s="80"/>
      <c r="G38" s="81">
        <v>1000000</v>
      </c>
      <c r="H38" s="82"/>
      <c r="I38" s="30"/>
    </row>
    <row r="39" spans="1:13" s="1" customFormat="1" x14ac:dyDescent="0.25">
      <c r="A39" s="24"/>
      <c r="B39" s="71" t="s">
        <v>46</v>
      </c>
      <c r="C39" s="72" t="s">
        <v>7</v>
      </c>
      <c r="D39" s="73">
        <f t="shared" si="3"/>
        <v>2690000</v>
      </c>
      <c r="E39" s="83"/>
      <c r="F39" s="83"/>
      <c r="G39" s="75">
        <f>SUM(G40:G42)</f>
        <v>1083000</v>
      </c>
      <c r="H39" s="75">
        <f>SUM(H40:H42)</f>
        <v>1607000</v>
      </c>
      <c r="I39" s="30"/>
    </row>
    <row r="40" spans="1:13" s="1" customFormat="1" x14ac:dyDescent="0.25">
      <c r="A40" s="24"/>
      <c r="B40" s="76" t="s">
        <v>47</v>
      </c>
      <c r="C40" s="72"/>
      <c r="D40" s="27">
        <f t="shared" si="3"/>
        <v>1240000</v>
      </c>
      <c r="E40" s="27"/>
      <c r="F40" s="27"/>
      <c r="G40" s="84">
        <v>500000</v>
      </c>
      <c r="H40" s="85">
        <v>740000</v>
      </c>
      <c r="I40" s="30"/>
    </row>
    <row r="41" spans="1:13" s="1" customFormat="1" ht="17.25" customHeight="1" x14ac:dyDescent="0.25">
      <c r="A41" s="24"/>
      <c r="B41" s="76" t="s">
        <v>48</v>
      </c>
      <c r="C41" s="72"/>
      <c r="D41" s="27">
        <f t="shared" si="3"/>
        <v>1000000</v>
      </c>
      <c r="E41" s="27"/>
      <c r="F41" s="27"/>
      <c r="G41" s="28">
        <v>250000</v>
      </c>
      <c r="H41" s="29">
        <v>750000</v>
      </c>
      <c r="I41" s="30"/>
    </row>
    <row r="42" spans="1:13" s="1" customFormat="1" x14ac:dyDescent="0.25">
      <c r="A42" s="24"/>
      <c r="B42" s="76" t="s">
        <v>49</v>
      </c>
      <c r="C42" s="72"/>
      <c r="D42" s="27">
        <f t="shared" si="3"/>
        <v>450000</v>
      </c>
      <c r="E42" s="27"/>
      <c r="F42" s="27"/>
      <c r="G42" s="84">
        <v>333000</v>
      </c>
      <c r="H42" s="85">
        <v>117000</v>
      </c>
      <c r="I42" s="30"/>
    </row>
    <row r="43" spans="1:13" hidden="1" x14ac:dyDescent="0.25">
      <c r="A43" s="24"/>
      <c r="B43" s="86" t="s">
        <v>50</v>
      </c>
      <c r="C43" s="72" t="s">
        <v>7</v>
      </c>
      <c r="D43" s="27">
        <f t="shared" si="3"/>
        <v>0</v>
      </c>
      <c r="E43" s="27"/>
      <c r="F43" s="27"/>
      <c r="G43" s="74"/>
      <c r="H43" s="75"/>
      <c r="I43" s="30"/>
    </row>
    <row r="44" spans="1:13" s="93" customFormat="1" x14ac:dyDescent="0.25">
      <c r="A44" s="87"/>
      <c r="B44" s="88" t="s">
        <v>51</v>
      </c>
      <c r="C44" s="89" t="s">
        <v>7</v>
      </c>
      <c r="D44" s="90">
        <f t="shared" si="3"/>
        <v>132000</v>
      </c>
      <c r="E44" s="90"/>
      <c r="F44" s="90"/>
      <c r="G44" s="91">
        <f>SUM(G45:G46)</f>
        <v>91000</v>
      </c>
      <c r="H44" s="91">
        <f>SUM(H45:H46)</f>
        <v>41000</v>
      </c>
      <c r="I44" s="92"/>
    </row>
    <row r="45" spans="1:13" s="96" customFormat="1" x14ac:dyDescent="0.25">
      <c r="A45" s="94"/>
      <c r="B45" s="76" t="s">
        <v>52</v>
      </c>
      <c r="C45" s="72"/>
      <c r="D45" s="27">
        <f t="shared" si="3"/>
        <v>50000</v>
      </c>
      <c r="E45" s="27"/>
      <c r="F45" s="27"/>
      <c r="G45" s="84">
        <v>50000</v>
      </c>
      <c r="H45" s="85"/>
      <c r="I45" s="95"/>
    </row>
    <row r="46" spans="1:13" s="96" customFormat="1" x14ac:dyDescent="0.25">
      <c r="A46" s="94"/>
      <c r="B46" s="76" t="s">
        <v>53</v>
      </c>
      <c r="C46" s="72"/>
      <c r="D46" s="27">
        <f t="shared" si="3"/>
        <v>82000</v>
      </c>
      <c r="E46" s="27"/>
      <c r="F46" s="27"/>
      <c r="G46" s="84">
        <v>41000</v>
      </c>
      <c r="H46" s="85">
        <v>41000</v>
      </c>
      <c r="I46" s="95"/>
    </row>
    <row r="47" spans="1:13" s="96" customFormat="1" x14ac:dyDescent="0.25">
      <c r="A47" s="94"/>
      <c r="B47" s="97" t="s">
        <v>54</v>
      </c>
      <c r="C47" s="89" t="s">
        <v>7</v>
      </c>
      <c r="D47" s="98">
        <f>SUM(E47:H47)</f>
        <v>2534271</v>
      </c>
      <c r="E47" s="99">
        <f t="shared" ref="E47:F47" si="4">SUM(E48:E49)</f>
        <v>736100</v>
      </c>
      <c r="F47" s="99">
        <f t="shared" si="4"/>
        <v>0</v>
      </c>
      <c r="G47" s="99">
        <f>SUM(G48:G49)</f>
        <v>335000</v>
      </c>
      <c r="H47" s="100">
        <f>SUM(H48:H49)</f>
        <v>1463171</v>
      </c>
      <c r="I47" s="95"/>
    </row>
    <row r="48" spans="1:13" s="96" customFormat="1" ht="195" x14ac:dyDescent="0.25">
      <c r="A48" s="94"/>
      <c r="B48" s="76" t="s">
        <v>55</v>
      </c>
      <c r="C48" s="72"/>
      <c r="D48" s="77">
        <f>SUM(E48:H48)</f>
        <v>2459271</v>
      </c>
      <c r="E48" s="77">
        <v>736100</v>
      </c>
      <c r="F48" s="77"/>
      <c r="G48" s="78">
        <v>260000</v>
      </c>
      <c r="H48" s="102">
        <v>1463171</v>
      </c>
      <c r="I48" s="95"/>
      <c r="J48" s="51" t="s">
        <v>216</v>
      </c>
      <c r="K48" s="96" t="s">
        <v>31</v>
      </c>
      <c r="M48" s="96">
        <v>608360</v>
      </c>
    </row>
    <row r="49" spans="1:11" s="96" customFormat="1" ht="18" customHeight="1" x14ac:dyDescent="0.25">
      <c r="A49" s="94"/>
      <c r="B49" s="103" t="s">
        <v>56</v>
      </c>
      <c r="C49" s="104"/>
      <c r="D49" s="105">
        <f t="shared" si="3"/>
        <v>75000</v>
      </c>
      <c r="E49" s="105"/>
      <c r="F49" s="105"/>
      <c r="G49" s="106">
        <v>75000</v>
      </c>
      <c r="H49" s="107"/>
      <c r="I49" s="95"/>
    </row>
    <row r="50" spans="1:11" s="96" customFormat="1" ht="17.25" customHeight="1" x14ac:dyDescent="0.25">
      <c r="A50" s="94"/>
      <c r="B50" s="108" t="s">
        <v>57</v>
      </c>
      <c r="C50" s="64" t="s">
        <v>7</v>
      </c>
      <c r="D50" s="109">
        <f t="shared" si="3"/>
        <v>41000</v>
      </c>
      <c r="E50" s="109"/>
      <c r="F50" s="109"/>
      <c r="G50" s="110">
        <v>41000</v>
      </c>
      <c r="H50" s="111">
        <v>0</v>
      </c>
      <c r="I50" s="95"/>
    </row>
    <row r="51" spans="1:11" s="93" customFormat="1" ht="19.5" customHeight="1" x14ac:dyDescent="0.25">
      <c r="A51" s="87"/>
      <c r="B51" s="108" t="s">
        <v>58</v>
      </c>
      <c r="C51" s="89" t="s">
        <v>9</v>
      </c>
      <c r="D51" s="112">
        <f t="shared" si="3"/>
        <v>155825</v>
      </c>
      <c r="E51" s="112"/>
      <c r="F51" s="112"/>
      <c r="G51" s="113">
        <f>SUM(G52:G54)</f>
        <v>155825</v>
      </c>
      <c r="H51" s="100">
        <f>SUM(H52:H54)</f>
        <v>0</v>
      </c>
      <c r="I51" s="92"/>
    </row>
    <row r="52" spans="1:11" s="114" customFormat="1" ht="30" customHeight="1" x14ac:dyDescent="0.25">
      <c r="A52" s="94"/>
      <c r="B52" s="79" t="s">
        <v>59</v>
      </c>
      <c r="C52" s="64"/>
      <c r="D52" s="77">
        <f t="shared" si="3"/>
        <v>85000</v>
      </c>
      <c r="E52" s="77"/>
      <c r="F52" s="77"/>
      <c r="G52" s="78">
        <v>85000</v>
      </c>
      <c r="H52" s="85"/>
      <c r="I52" s="95"/>
      <c r="J52" s="96"/>
    </row>
    <row r="53" spans="1:11" s="114" customFormat="1" x14ac:dyDescent="0.25">
      <c r="A53" s="94"/>
      <c r="B53" s="79" t="s">
        <v>60</v>
      </c>
      <c r="C53" s="64"/>
      <c r="D53" s="77">
        <f t="shared" si="3"/>
        <v>60000</v>
      </c>
      <c r="E53" s="77"/>
      <c r="F53" s="77"/>
      <c r="G53" s="78">
        <v>60000</v>
      </c>
      <c r="H53" s="85"/>
      <c r="I53" s="95"/>
      <c r="J53" s="96"/>
    </row>
    <row r="54" spans="1:11" s="114" customFormat="1" ht="30" x14ac:dyDescent="0.25">
      <c r="A54" s="94"/>
      <c r="B54" s="103" t="s">
        <v>61</v>
      </c>
      <c r="C54" s="104"/>
      <c r="D54" s="105">
        <f t="shared" si="3"/>
        <v>10825</v>
      </c>
      <c r="E54" s="105"/>
      <c r="F54" s="105"/>
      <c r="G54" s="106">
        <v>10825</v>
      </c>
      <c r="H54" s="107"/>
      <c r="I54" s="95"/>
      <c r="J54" s="96"/>
    </row>
    <row r="55" spans="1:11" s="120" customFormat="1" ht="17.25" customHeight="1" x14ac:dyDescent="0.25">
      <c r="A55" s="115"/>
      <c r="B55" s="88" t="s">
        <v>62</v>
      </c>
      <c r="C55" s="89"/>
      <c r="D55" s="116">
        <f>SUM(E55:H55)</f>
        <v>3370432</v>
      </c>
      <c r="E55" s="117">
        <f>SUM(E56:E61)</f>
        <v>62932</v>
      </c>
      <c r="F55" s="117">
        <f>SUM(F56:F61)</f>
        <v>0</v>
      </c>
      <c r="G55" s="117">
        <f>SUM(G56:G61)</f>
        <v>148000</v>
      </c>
      <c r="H55" s="118">
        <f>SUM(H56:H61)</f>
        <v>3159500</v>
      </c>
      <c r="I55" s="119"/>
    </row>
    <row r="56" spans="1:11" ht="27" customHeight="1" x14ac:dyDescent="0.25">
      <c r="A56" s="24"/>
      <c r="B56" s="76" t="s">
        <v>63</v>
      </c>
      <c r="C56" s="72" t="s">
        <v>9</v>
      </c>
      <c r="D56" s="121">
        <f>SUM(G56:H56)</f>
        <v>2500000</v>
      </c>
      <c r="E56" s="121"/>
      <c r="F56" s="121"/>
      <c r="G56" s="122"/>
      <c r="H56" s="123">
        <v>2500000</v>
      </c>
      <c r="I56" s="30"/>
    </row>
    <row r="57" spans="1:11" ht="27" customHeight="1" x14ac:dyDescent="0.25">
      <c r="A57" s="24"/>
      <c r="B57" s="76" t="s">
        <v>64</v>
      </c>
      <c r="C57" s="72" t="s">
        <v>7</v>
      </c>
      <c r="D57" s="77">
        <f>SUM(G57:H57)</f>
        <v>659500</v>
      </c>
      <c r="E57" s="77"/>
      <c r="F57" s="77"/>
      <c r="G57" s="78"/>
      <c r="H57" s="102">
        <v>659500</v>
      </c>
      <c r="I57" s="30"/>
    </row>
    <row r="58" spans="1:11" ht="30" x14ac:dyDescent="0.25">
      <c r="A58" s="24"/>
      <c r="B58" s="76" t="s">
        <v>65</v>
      </c>
      <c r="C58" s="72" t="s">
        <v>7</v>
      </c>
      <c r="D58" s="27">
        <f>SUM(E58:H58)</f>
        <v>114182</v>
      </c>
      <c r="E58" s="50">
        <v>39182</v>
      </c>
      <c r="F58" s="27"/>
      <c r="G58" s="28">
        <v>75000</v>
      </c>
      <c r="H58" s="29"/>
      <c r="I58" s="30"/>
      <c r="J58" s="51" t="s">
        <v>66</v>
      </c>
      <c r="K58" s="2" t="s">
        <v>19</v>
      </c>
    </row>
    <row r="59" spans="1:11" ht="45" x14ac:dyDescent="0.25">
      <c r="A59" s="24"/>
      <c r="B59" s="76" t="s">
        <v>67</v>
      </c>
      <c r="C59" s="72" t="s">
        <v>7</v>
      </c>
      <c r="D59" s="27">
        <f>SUM(E59:H59)</f>
        <v>73750</v>
      </c>
      <c r="E59" s="27">
        <v>23750</v>
      </c>
      <c r="F59" s="27"/>
      <c r="G59" s="28">
        <v>50000</v>
      </c>
      <c r="H59" s="29"/>
      <c r="I59" s="30"/>
      <c r="J59" s="51" t="s">
        <v>68</v>
      </c>
      <c r="K59" s="2" t="s">
        <v>19</v>
      </c>
    </row>
    <row r="60" spans="1:11" x14ac:dyDescent="0.25">
      <c r="A60" s="24"/>
      <c r="B60" s="76" t="s">
        <v>69</v>
      </c>
      <c r="C60" s="72" t="s">
        <v>7</v>
      </c>
      <c r="D60" s="27">
        <f>SUM(G60:H60)</f>
        <v>23000</v>
      </c>
      <c r="E60" s="27"/>
      <c r="F60" s="27"/>
      <c r="G60" s="28">
        <v>23000</v>
      </c>
      <c r="H60" s="29"/>
      <c r="I60" s="30"/>
    </row>
    <row r="61" spans="1:11" hidden="1" x14ac:dyDescent="0.25">
      <c r="A61" s="124"/>
      <c r="B61" s="125" t="s">
        <v>67</v>
      </c>
      <c r="C61" s="126" t="s">
        <v>7</v>
      </c>
      <c r="D61" s="127">
        <f>SUM(G61:H61)</f>
        <v>0</v>
      </c>
      <c r="E61" s="127"/>
      <c r="F61" s="127"/>
      <c r="G61" s="128"/>
      <c r="H61" s="129"/>
      <c r="I61" s="130"/>
    </row>
    <row r="62" spans="1:11" s="10" customFormat="1" ht="21" customHeight="1" x14ac:dyDescent="0.25">
      <c r="A62" s="8"/>
      <c r="B62" s="39" t="s">
        <v>70</v>
      </c>
      <c r="C62" s="40"/>
      <c r="D62" s="41">
        <f>SUM(D63,D64,D67)</f>
        <v>145000</v>
      </c>
      <c r="E62" s="41"/>
      <c r="F62" s="41"/>
      <c r="G62" s="41">
        <f t="shared" ref="G62:H62" si="5">SUM(G63,G64,G67)</f>
        <v>145000</v>
      </c>
      <c r="H62" s="42">
        <f t="shared" si="5"/>
        <v>0</v>
      </c>
      <c r="I62" s="9"/>
    </row>
    <row r="63" spans="1:11" s="10" customFormat="1" ht="30" hidden="1" x14ac:dyDescent="0.25">
      <c r="A63" s="17"/>
      <c r="B63" s="131" t="s">
        <v>71</v>
      </c>
      <c r="C63" s="132" t="s">
        <v>7</v>
      </c>
      <c r="D63" s="133">
        <f>SUM(G63:H63)</f>
        <v>0</v>
      </c>
      <c r="E63" s="133"/>
      <c r="F63" s="133"/>
      <c r="G63" s="65"/>
      <c r="H63" s="134"/>
      <c r="I63" s="22"/>
    </row>
    <row r="64" spans="1:11" s="10" customFormat="1" x14ac:dyDescent="0.25">
      <c r="A64" s="17"/>
      <c r="B64" s="135" t="s">
        <v>72</v>
      </c>
      <c r="C64" s="132"/>
      <c r="D64" s="136">
        <f>SUM(D65:D66)</f>
        <v>15000</v>
      </c>
      <c r="E64" s="136"/>
      <c r="F64" s="136"/>
      <c r="G64" s="136">
        <f t="shared" ref="G64:H64" si="6">SUM(G65:G66)</f>
        <v>15000</v>
      </c>
      <c r="H64" s="137">
        <f t="shared" si="6"/>
        <v>0</v>
      </c>
      <c r="I64" s="22"/>
    </row>
    <row r="65" spans="1:11" s="10" customFormat="1" hidden="1" x14ac:dyDescent="0.25">
      <c r="A65" s="17"/>
      <c r="B65" s="138" t="s">
        <v>73</v>
      </c>
      <c r="C65" s="132" t="s">
        <v>7</v>
      </c>
      <c r="D65" s="139">
        <f>SUM(G65:H65)</f>
        <v>0</v>
      </c>
      <c r="E65" s="139"/>
      <c r="F65" s="139"/>
      <c r="G65" s="122"/>
      <c r="H65" s="140"/>
      <c r="I65" s="22"/>
    </row>
    <row r="66" spans="1:11" s="146" customFormat="1" ht="18" customHeight="1" x14ac:dyDescent="0.25">
      <c r="A66" s="141"/>
      <c r="B66" s="142" t="s">
        <v>74</v>
      </c>
      <c r="C66" s="143" t="s">
        <v>9</v>
      </c>
      <c r="D66" s="139">
        <f>SUM(G66:H66)</f>
        <v>15000</v>
      </c>
      <c r="E66" s="139"/>
      <c r="F66" s="139"/>
      <c r="G66" s="106">
        <v>15000</v>
      </c>
      <c r="H66" s="144">
        <v>0</v>
      </c>
      <c r="I66" s="145"/>
      <c r="K66" s="10"/>
    </row>
    <row r="67" spans="1:11" s="1" customFormat="1" ht="15.75" customHeight="1" x14ac:dyDescent="0.25">
      <c r="A67" s="24"/>
      <c r="B67" s="147" t="s">
        <v>75</v>
      </c>
      <c r="C67" s="32"/>
      <c r="D67" s="45">
        <f>SUM(G67:H67)</f>
        <v>130000</v>
      </c>
      <c r="E67" s="45"/>
      <c r="F67" s="45"/>
      <c r="G67" s="45">
        <f>SUM(G68:G72)</f>
        <v>130000</v>
      </c>
      <c r="H67" s="148">
        <f>SUM(H68:H72)</f>
        <v>0</v>
      </c>
      <c r="I67" s="30"/>
    </row>
    <row r="68" spans="1:11" ht="30" x14ac:dyDescent="0.25">
      <c r="A68" s="24"/>
      <c r="B68" s="149" t="s">
        <v>76</v>
      </c>
      <c r="C68" s="32" t="s">
        <v>7</v>
      </c>
      <c r="D68" s="77">
        <f t="shared" ref="D68:D72" si="7">SUM(G68:H68)</f>
        <v>30000</v>
      </c>
      <c r="E68" s="77"/>
      <c r="F68" s="77"/>
      <c r="G68" s="78">
        <v>30000</v>
      </c>
      <c r="H68" s="29"/>
      <c r="I68" s="30"/>
    </row>
    <row r="69" spans="1:11" x14ac:dyDescent="0.25">
      <c r="A69" s="24"/>
      <c r="B69" s="150" t="s">
        <v>77</v>
      </c>
      <c r="C69" s="32" t="s">
        <v>7</v>
      </c>
      <c r="D69" s="77">
        <f t="shared" si="7"/>
        <v>30000</v>
      </c>
      <c r="E69" s="77"/>
      <c r="F69" s="77"/>
      <c r="G69" s="78">
        <v>30000</v>
      </c>
      <c r="H69" s="29"/>
      <c r="I69" s="30"/>
    </row>
    <row r="70" spans="1:11" ht="30" x14ac:dyDescent="0.25">
      <c r="A70" s="24"/>
      <c r="B70" s="150" t="s">
        <v>78</v>
      </c>
      <c r="C70" s="32" t="s">
        <v>7</v>
      </c>
      <c r="D70" s="77">
        <f t="shared" si="7"/>
        <v>30000</v>
      </c>
      <c r="E70" s="77"/>
      <c r="F70" s="77"/>
      <c r="G70" s="78">
        <v>30000</v>
      </c>
      <c r="H70" s="29"/>
      <c r="I70" s="30"/>
    </row>
    <row r="71" spans="1:11" s="1" customFormat="1" ht="30" x14ac:dyDescent="0.25">
      <c r="A71" s="24"/>
      <c r="B71" s="150" t="s">
        <v>79</v>
      </c>
      <c r="C71" s="32" t="s">
        <v>7</v>
      </c>
      <c r="D71" s="77">
        <f>SUM(G71:H71)</f>
        <v>20000</v>
      </c>
      <c r="E71" s="77"/>
      <c r="F71" s="77"/>
      <c r="G71" s="78">
        <v>20000</v>
      </c>
      <c r="H71" s="29"/>
      <c r="I71" s="30"/>
      <c r="K71" s="2"/>
    </row>
    <row r="72" spans="1:11" s="1" customFormat="1" x14ac:dyDescent="0.25">
      <c r="A72" s="24"/>
      <c r="B72" s="151" t="s">
        <v>80</v>
      </c>
      <c r="C72" s="32" t="s">
        <v>7</v>
      </c>
      <c r="D72" s="77">
        <f t="shared" si="7"/>
        <v>20000</v>
      </c>
      <c r="E72" s="152"/>
      <c r="F72" s="152"/>
      <c r="G72" s="153">
        <v>20000</v>
      </c>
      <c r="H72" s="29"/>
      <c r="I72" s="30"/>
      <c r="K72" s="2"/>
    </row>
    <row r="73" spans="1:11" s="10" customFormat="1" ht="28.5" x14ac:dyDescent="0.25">
      <c r="A73" s="8"/>
      <c r="B73" s="39" t="s">
        <v>81</v>
      </c>
      <c r="C73" s="40"/>
      <c r="D73" s="54">
        <f>SUM(E73:H73)</f>
        <v>2779099</v>
      </c>
      <c r="E73" s="41">
        <f t="shared" ref="E73:F73" si="8">SUM(E74,E81,E83,E97)</f>
        <v>342418</v>
      </c>
      <c r="F73" s="41">
        <f t="shared" si="8"/>
        <v>25541</v>
      </c>
      <c r="G73" s="41">
        <f>SUM(G74,G81,G83,G97)</f>
        <v>1861140</v>
      </c>
      <c r="H73" s="42">
        <f>SUM(H74,H83,H97)</f>
        <v>550000</v>
      </c>
      <c r="I73" s="9"/>
    </row>
    <row r="74" spans="1:11" s="1" customFormat="1" x14ac:dyDescent="0.25">
      <c r="A74" s="24"/>
      <c r="B74" s="88" t="s">
        <v>82</v>
      </c>
      <c r="C74" s="72"/>
      <c r="D74" s="116">
        <f>SUM(E74:H74)</f>
        <v>2209959</v>
      </c>
      <c r="E74" s="117">
        <f>SUM(E75:E80)</f>
        <v>342418</v>
      </c>
      <c r="F74" s="117">
        <f>SUM(F75:F80)</f>
        <v>25541</v>
      </c>
      <c r="G74" s="117">
        <f>SUM(G75:G80)</f>
        <v>1292000</v>
      </c>
      <c r="H74" s="118">
        <f>SUM(H75:H80)</f>
        <v>550000</v>
      </c>
      <c r="I74" s="30"/>
    </row>
    <row r="75" spans="1:11" s="1" customFormat="1" ht="30" x14ac:dyDescent="0.25">
      <c r="A75" s="24"/>
      <c r="B75" s="76" t="s">
        <v>83</v>
      </c>
      <c r="C75" s="72" t="s">
        <v>7</v>
      </c>
      <c r="D75" s="77">
        <f>SUM(E75:H75)</f>
        <v>1717641</v>
      </c>
      <c r="E75" s="77">
        <v>225641</v>
      </c>
      <c r="F75" s="77"/>
      <c r="G75" s="78">
        <v>942000</v>
      </c>
      <c r="H75" s="102">
        <v>550000</v>
      </c>
      <c r="I75" s="30"/>
      <c r="J75" s="51" t="s">
        <v>84</v>
      </c>
      <c r="K75" s="2" t="s">
        <v>19</v>
      </c>
    </row>
    <row r="76" spans="1:11" s="1" customFormat="1" x14ac:dyDescent="0.25">
      <c r="A76" s="24"/>
      <c r="B76" s="76" t="s">
        <v>85</v>
      </c>
      <c r="C76" s="72" t="s">
        <v>7</v>
      </c>
      <c r="D76" s="77">
        <f t="shared" ref="D76:D80" si="9">SUM(E76:H76)</f>
        <v>166165</v>
      </c>
      <c r="E76" s="101">
        <v>16165</v>
      </c>
      <c r="F76" s="77"/>
      <c r="G76" s="78">
        <v>150000</v>
      </c>
      <c r="H76" s="29"/>
      <c r="I76" s="30"/>
      <c r="J76" s="154" t="s">
        <v>86</v>
      </c>
      <c r="K76" s="2" t="s">
        <v>19</v>
      </c>
    </row>
    <row r="77" spans="1:11" s="1" customFormat="1" x14ac:dyDescent="0.25">
      <c r="A77" s="24"/>
      <c r="B77" s="76" t="s">
        <v>87</v>
      </c>
      <c r="C77" s="72" t="s">
        <v>7</v>
      </c>
      <c r="D77" s="77">
        <f t="shared" si="9"/>
        <v>134591</v>
      </c>
      <c r="E77" s="101">
        <v>9591</v>
      </c>
      <c r="F77" s="77"/>
      <c r="G77" s="78">
        <v>125000</v>
      </c>
      <c r="H77" s="29"/>
      <c r="I77" s="30"/>
      <c r="J77" s="154" t="s">
        <v>88</v>
      </c>
      <c r="K77" s="2" t="s">
        <v>19</v>
      </c>
    </row>
    <row r="78" spans="1:11" s="1" customFormat="1" x14ac:dyDescent="0.25">
      <c r="A78" s="24"/>
      <c r="B78" s="76" t="s">
        <v>89</v>
      </c>
      <c r="C78" s="72" t="s">
        <v>7</v>
      </c>
      <c r="D78" s="77">
        <f t="shared" si="9"/>
        <v>37898</v>
      </c>
      <c r="E78" s="77">
        <v>12357</v>
      </c>
      <c r="F78" s="77">
        <v>25541</v>
      </c>
      <c r="G78" s="78"/>
      <c r="H78" s="29"/>
      <c r="I78" s="30"/>
      <c r="J78" s="1" t="s">
        <v>90</v>
      </c>
      <c r="K78" s="2" t="s">
        <v>19</v>
      </c>
    </row>
    <row r="79" spans="1:11" s="1" customFormat="1" ht="30" x14ac:dyDescent="0.25">
      <c r="A79" s="24"/>
      <c r="B79" s="76" t="s">
        <v>91</v>
      </c>
      <c r="C79" s="72" t="s">
        <v>7</v>
      </c>
      <c r="D79" s="77">
        <f t="shared" si="9"/>
        <v>30664</v>
      </c>
      <c r="E79" s="101">
        <v>30664</v>
      </c>
      <c r="F79" s="77"/>
      <c r="G79" s="78"/>
      <c r="H79" s="29"/>
      <c r="I79" s="30"/>
      <c r="J79" s="51" t="s">
        <v>92</v>
      </c>
      <c r="K79" s="2" t="s">
        <v>19</v>
      </c>
    </row>
    <row r="80" spans="1:11" s="1" customFormat="1" ht="30" x14ac:dyDescent="0.25">
      <c r="A80" s="24"/>
      <c r="B80" s="76" t="s">
        <v>91</v>
      </c>
      <c r="C80" s="72" t="s">
        <v>9</v>
      </c>
      <c r="D80" s="77">
        <f t="shared" si="9"/>
        <v>123000</v>
      </c>
      <c r="E80" s="101">
        <v>48000</v>
      </c>
      <c r="F80" s="77"/>
      <c r="G80" s="78">
        <v>75000</v>
      </c>
      <c r="H80" s="29"/>
      <c r="I80" s="30"/>
      <c r="J80" s="51" t="s">
        <v>93</v>
      </c>
      <c r="K80" s="2" t="s">
        <v>19</v>
      </c>
    </row>
    <row r="81" spans="1:11" s="1" customFormat="1" hidden="1" x14ac:dyDescent="0.25">
      <c r="A81" s="24"/>
      <c r="B81" s="155" t="s">
        <v>94</v>
      </c>
      <c r="C81" s="68"/>
      <c r="D81" s="156">
        <f t="shared" ref="D81:D105" si="10">SUM(G81:H81)</f>
        <v>0</v>
      </c>
      <c r="E81" s="156"/>
      <c r="F81" s="156"/>
      <c r="G81" s="157">
        <f>SUM(G82)</f>
        <v>0</v>
      </c>
      <c r="H81" s="158"/>
      <c r="I81" s="30"/>
      <c r="K81" s="2" t="s">
        <v>19</v>
      </c>
    </row>
    <row r="82" spans="1:11" s="1" customFormat="1" ht="30" hidden="1" x14ac:dyDescent="0.25">
      <c r="A82" s="24"/>
      <c r="B82" s="159" t="s">
        <v>95</v>
      </c>
      <c r="C82" s="72" t="s">
        <v>7</v>
      </c>
      <c r="D82" s="160">
        <f t="shared" si="10"/>
        <v>0</v>
      </c>
      <c r="E82" s="161"/>
      <c r="F82" s="161"/>
      <c r="G82" s="28"/>
      <c r="H82" s="162"/>
      <c r="I82" s="30"/>
      <c r="K82" s="2" t="s">
        <v>19</v>
      </c>
    </row>
    <row r="83" spans="1:11" s="1" customFormat="1" x14ac:dyDescent="0.25">
      <c r="A83" s="24"/>
      <c r="B83" s="155" t="s">
        <v>96</v>
      </c>
      <c r="C83" s="163" t="s">
        <v>7</v>
      </c>
      <c r="D83" s="98">
        <f t="shared" si="10"/>
        <v>472000</v>
      </c>
      <c r="E83" s="98"/>
      <c r="F83" s="98"/>
      <c r="G83" s="45">
        <f>SUM(G84:G96)</f>
        <v>472000</v>
      </c>
      <c r="H83" s="148">
        <f>SUM(H84:H96)</f>
        <v>0</v>
      </c>
      <c r="I83" s="30"/>
    </row>
    <row r="84" spans="1:11" s="1" customFormat="1" ht="30" x14ac:dyDescent="0.25">
      <c r="A84" s="24"/>
      <c r="B84" s="76" t="s">
        <v>97</v>
      </c>
      <c r="C84" s="72"/>
      <c r="D84" s="77">
        <f t="shared" si="10"/>
        <v>100000</v>
      </c>
      <c r="E84" s="77"/>
      <c r="F84" s="77"/>
      <c r="G84" s="78">
        <v>100000</v>
      </c>
      <c r="H84" s="29"/>
      <c r="I84" s="30"/>
      <c r="K84" s="2"/>
    </row>
    <row r="85" spans="1:11" s="1" customFormat="1" hidden="1" x14ac:dyDescent="0.25">
      <c r="A85" s="24"/>
      <c r="B85" s="76" t="s">
        <v>98</v>
      </c>
      <c r="C85" s="72"/>
      <c r="D85" s="77">
        <f t="shared" si="10"/>
        <v>0</v>
      </c>
      <c r="E85" s="77"/>
      <c r="F85" s="77"/>
      <c r="G85" s="78">
        <f>82500-82500</f>
        <v>0</v>
      </c>
      <c r="H85" s="162"/>
      <c r="I85" s="30"/>
      <c r="K85" s="2"/>
    </row>
    <row r="86" spans="1:11" s="1" customFormat="1" x14ac:dyDescent="0.25">
      <c r="A86" s="24"/>
      <c r="B86" s="76" t="s">
        <v>99</v>
      </c>
      <c r="C86" s="72"/>
      <c r="D86" s="77">
        <f t="shared" si="10"/>
        <v>75000</v>
      </c>
      <c r="E86" s="77"/>
      <c r="F86" s="77"/>
      <c r="G86" s="78">
        <v>75000</v>
      </c>
      <c r="H86" s="162"/>
      <c r="I86" s="30"/>
      <c r="K86" s="2"/>
    </row>
    <row r="87" spans="1:11" s="1" customFormat="1" ht="30" x14ac:dyDescent="0.25">
      <c r="A87" s="24"/>
      <c r="B87" s="76" t="s">
        <v>100</v>
      </c>
      <c r="C87" s="72"/>
      <c r="D87" s="77">
        <f t="shared" si="10"/>
        <v>45000</v>
      </c>
      <c r="E87" s="77"/>
      <c r="F87" s="77"/>
      <c r="G87" s="78">
        <v>45000</v>
      </c>
      <c r="H87" s="162"/>
      <c r="I87" s="30"/>
      <c r="K87" s="2"/>
    </row>
    <row r="88" spans="1:11" s="1" customFormat="1" ht="30" x14ac:dyDescent="0.25">
      <c r="A88" s="24"/>
      <c r="B88" s="76" t="s">
        <v>101</v>
      </c>
      <c r="C88" s="72"/>
      <c r="D88" s="77">
        <f t="shared" si="10"/>
        <v>40000</v>
      </c>
      <c r="E88" s="77"/>
      <c r="F88" s="77"/>
      <c r="G88" s="78">
        <v>40000</v>
      </c>
      <c r="H88" s="162"/>
      <c r="I88" s="30"/>
      <c r="K88" s="2"/>
    </row>
    <row r="89" spans="1:11" s="1" customFormat="1" ht="30" x14ac:dyDescent="0.25">
      <c r="A89" s="24"/>
      <c r="B89" s="79" t="s">
        <v>102</v>
      </c>
      <c r="C89" s="64"/>
      <c r="D89" s="77">
        <f t="shared" si="10"/>
        <v>35000</v>
      </c>
      <c r="E89" s="77"/>
      <c r="F89" s="77"/>
      <c r="G89" s="78">
        <v>35000</v>
      </c>
      <c r="H89" s="162"/>
      <c r="I89" s="30"/>
      <c r="K89" s="2"/>
    </row>
    <row r="90" spans="1:11" s="1" customFormat="1" x14ac:dyDescent="0.25">
      <c r="A90" s="24"/>
      <c r="B90" s="76" t="s">
        <v>103</v>
      </c>
      <c r="C90" s="72"/>
      <c r="D90" s="77">
        <f t="shared" si="10"/>
        <v>32000</v>
      </c>
      <c r="E90" s="77"/>
      <c r="F90" s="77"/>
      <c r="G90" s="78">
        <v>32000</v>
      </c>
      <c r="H90" s="162"/>
      <c r="I90" s="30"/>
      <c r="K90" s="2"/>
    </row>
    <row r="91" spans="1:11" s="1" customFormat="1" ht="45" x14ac:dyDescent="0.25">
      <c r="A91" s="24"/>
      <c r="B91" s="76" t="s">
        <v>104</v>
      </c>
      <c r="C91" s="72"/>
      <c r="D91" s="77">
        <f t="shared" si="10"/>
        <v>30000</v>
      </c>
      <c r="E91" s="77"/>
      <c r="F91" s="77"/>
      <c r="G91" s="78">
        <v>30000</v>
      </c>
      <c r="H91" s="162"/>
      <c r="I91" s="30"/>
      <c r="K91" s="2"/>
    </row>
    <row r="92" spans="1:11" s="1" customFormat="1" x14ac:dyDescent="0.25">
      <c r="A92" s="24"/>
      <c r="B92" s="76" t="s">
        <v>44</v>
      </c>
      <c r="C92" s="72"/>
      <c r="D92" s="77">
        <f t="shared" si="10"/>
        <v>30000</v>
      </c>
      <c r="E92" s="77"/>
      <c r="F92" s="77"/>
      <c r="G92" s="78">
        <v>30000</v>
      </c>
      <c r="H92" s="162"/>
      <c r="I92" s="30"/>
      <c r="K92" s="2"/>
    </row>
    <row r="93" spans="1:11" s="1" customFormat="1" x14ac:dyDescent="0.25">
      <c r="A93" s="24"/>
      <c r="B93" s="76" t="s">
        <v>105</v>
      </c>
      <c r="C93" s="72"/>
      <c r="D93" s="77">
        <f t="shared" si="10"/>
        <v>27000</v>
      </c>
      <c r="E93" s="77"/>
      <c r="F93" s="77"/>
      <c r="G93" s="78">
        <v>27000</v>
      </c>
      <c r="H93" s="162"/>
      <c r="I93" s="30"/>
      <c r="K93" s="2"/>
    </row>
    <row r="94" spans="1:11" s="1" customFormat="1" ht="30" x14ac:dyDescent="0.25">
      <c r="A94" s="24"/>
      <c r="B94" s="76" t="s">
        <v>106</v>
      </c>
      <c r="C94" s="72"/>
      <c r="D94" s="77">
        <f t="shared" si="10"/>
        <v>20000</v>
      </c>
      <c r="E94" s="77"/>
      <c r="F94" s="77"/>
      <c r="G94" s="78">
        <v>20000</v>
      </c>
      <c r="H94" s="162"/>
      <c r="I94" s="30"/>
      <c r="K94" s="2"/>
    </row>
    <row r="95" spans="1:11" s="1" customFormat="1" ht="30" x14ac:dyDescent="0.25">
      <c r="A95" s="24"/>
      <c r="B95" s="76" t="s">
        <v>107</v>
      </c>
      <c r="C95" s="72"/>
      <c r="D95" s="77">
        <f t="shared" si="10"/>
        <v>20000</v>
      </c>
      <c r="E95" s="77"/>
      <c r="F95" s="77"/>
      <c r="G95" s="78">
        <v>20000</v>
      </c>
      <c r="H95" s="162"/>
      <c r="I95" s="30"/>
      <c r="K95" s="2"/>
    </row>
    <row r="96" spans="1:11" s="1" customFormat="1" x14ac:dyDescent="0.25">
      <c r="A96" s="24"/>
      <c r="B96" s="76" t="s">
        <v>108</v>
      </c>
      <c r="C96" s="72"/>
      <c r="D96" s="77">
        <f t="shared" si="10"/>
        <v>18000</v>
      </c>
      <c r="E96" s="77"/>
      <c r="F96" s="77"/>
      <c r="G96" s="78">
        <v>18000</v>
      </c>
      <c r="H96" s="162"/>
      <c r="I96" s="30"/>
      <c r="K96" s="2"/>
    </row>
    <row r="97" spans="1:11" s="1" customFormat="1" x14ac:dyDescent="0.25">
      <c r="A97" s="24"/>
      <c r="B97" s="155" t="s">
        <v>109</v>
      </c>
      <c r="C97" s="68"/>
      <c r="D97" s="98">
        <f t="shared" si="10"/>
        <v>97140</v>
      </c>
      <c r="E97" s="98"/>
      <c r="F97" s="98"/>
      <c r="G97" s="45">
        <f>SUM(G98:G101)</f>
        <v>97140</v>
      </c>
      <c r="H97" s="148">
        <f>SUM(H98:H101)</f>
        <v>0</v>
      </c>
      <c r="I97" s="30"/>
    </row>
    <row r="98" spans="1:11" s="1" customFormat="1" ht="30" x14ac:dyDescent="0.25">
      <c r="A98" s="24"/>
      <c r="B98" s="76" t="s">
        <v>110</v>
      </c>
      <c r="C98" s="72" t="s">
        <v>7</v>
      </c>
      <c r="D98" s="77">
        <f t="shared" si="10"/>
        <v>51440</v>
      </c>
      <c r="E98" s="77"/>
      <c r="F98" s="77"/>
      <c r="G98" s="78">
        <v>51440</v>
      </c>
      <c r="H98" s="29"/>
      <c r="I98" s="30"/>
    </row>
    <row r="99" spans="1:11" s="1" customFormat="1" ht="30" x14ac:dyDescent="0.25">
      <c r="A99" s="24"/>
      <c r="B99" s="76" t="s">
        <v>111</v>
      </c>
      <c r="C99" s="72" t="s">
        <v>7</v>
      </c>
      <c r="D99" s="77">
        <f t="shared" si="10"/>
        <v>30000</v>
      </c>
      <c r="E99" s="77"/>
      <c r="F99" s="77"/>
      <c r="G99" s="78">
        <v>30000</v>
      </c>
      <c r="H99" s="162"/>
      <c r="I99" s="30"/>
    </row>
    <row r="100" spans="1:11" s="1" customFormat="1" ht="30" x14ac:dyDescent="0.25">
      <c r="A100" s="24"/>
      <c r="B100" s="76" t="s">
        <v>112</v>
      </c>
      <c r="C100" s="72" t="s">
        <v>7</v>
      </c>
      <c r="D100" s="77">
        <f t="shared" si="10"/>
        <v>13500</v>
      </c>
      <c r="E100" s="77"/>
      <c r="F100" s="77"/>
      <c r="G100" s="78">
        <v>13500</v>
      </c>
      <c r="H100" s="162"/>
      <c r="I100" s="30"/>
      <c r="K100" s="2"/>
    </row>
    <row r="101" spans="1:11" s="1" customFormat="1" x14ac:dyDescent="0.25">
      <c r="A101" s="24"/>
      <c r="B101" s="76" t="s">
        <v>113</v>
      </c>
      <c r="C101" s="72" t="s">
        <v>7</v>
      </c>
      <c r="D101" s="77">
        <f t="shared" si="10"/>
        <v>2200</v>
      </c>
      <c r="E101" s="77"/>
      <c r="F101" s="77"/>
      <c r="G101" s="78">
        <v>2200</v>
      </c>
      <c r="H101" s="162"/>
      <c r="I101" s="30"/>
      <c r="K101" s="2"/>
    </row>
    <row r="102" spans="1:11" s="10" customFormat="1" x14ac:dyDescent="0.25">
      <c r="A102" s="8"/>
      <c r="B102" s="39" t="s">
        <v>114</v>
      </c>
      <c r="C102" s="40"/>
      <c r="D102" s="54">
        <f>SUM(E102:H102)</f>
        <v>1439447</v>
      </c>
      <c r="E102" s="41">
        <f t="shared" ref="E102:F102" si="11">SUM(E103,E112,E119,E125,E126,E137,E148,E149,E150)</f>
        <v>73638</v>
      </c>
      <c r="F102" s="41">
        <f t="shared" si="11"/>
        <v>0</v>
      </c>
      <c r="G102" s="41">
        <f>SUM(G103,G112,G119,G125,G126,G137,G148,G149,G150)</f>
        <v>1365809</v>
      </c>
      <c r="H102" s="42">
        <f>SUM(H103,H112,H120,H125,H126,H137,H148,H149,H150)</f>
        <v>0</v>
      </c>
      <c r="I102" s="9"/>
    </row>
    <row r="103" spans="1:11" s="1" customFormat="1" ht="17.25" customHeight="1" x14ac:dyDescent="0.25">
      <c r="A103" s="24"/>
      <c r="B103" s="88" t="s">
        <v>115</v>
      </c>
      <c r="C103" s="72"/>
      <c r="D103" s="116">
        <f t="shared" si="10"/>
        <v>578060</v>
      </c>
      <c r="E103" s="116"/>
      <c r="F103" s="116"/>
      <c r="G103" s="117">
        <f>SUM(G104:G106,G109,G110,G111)</f>
        <v>578060</v>
      </c>
      <c r="H103" s="118">
        <f>SUM(H104:H111)</f>
        <v>0</v>
      </c>
      <c r="I103" s="30"/>
    </row>
    <row r="104" spans="1:11" x14ac:dyDescent="0.25">
      <c r="A104" s="24"/>
      <c r="B104" s="76" t="s">
        <v>116</v>
      </c>
      <c r="C104" s="72" t="s">
        <v>7</v>
      </c>
      <c r="D104" s="77">
        <f t="shared" si="10"/>
        <v>330000</v>
      </c>
      <c r="E104" s="77"/>
      <c r="F104" s="77"/>
      <c r="G104" s="78">
        <v>330000</v>
      </c>
      <c r="H104" s="29"/>
      <c r="I104" s="30"/>
    </row>
    <row r="105" spans="1:11" x14ac:dyDescent="0.25">
      <c r="A105" s="24"/>
      <c r="B105" s="76" t="s">
        <v>117</v>
      </c>
      <c r="C105" s="72" t="s">
        <v>9</v>
      </c>
      <c r="D105" s="77">
        <f t="shared" si="10"/>
        <v>100000</v>
      </c>
      <c r="E105" s="77"/>
      <c r="F105" s="77"/>
      <c r="G105" s="78">
        <v>100000</v>
      </c>
      <c r="H105" s="29"/>
      <c r="I105" s="30"/>
    </row>
    <row r="106" spans="1:11" x14ac:dyDescent="0.25">
      <c r="A106" s="24"/>
      <c r="B106" s="76" t="s">
        <v>118</v>
      </c>
      <c r="C106" s="72" t="s">
        <v>9</v>
      </c>
      <c r="D106" s="105">
        <f>SUM(D107:D108)</f>
        <v>80060</v>
      </c>
      <c r="E106" s="105"/>
      <c r="F106" s="105"/>
      <c r="G106" s="105">
        <f>SUM(G107:G108)</f>
        <v>80060</v>
      </c>
      <c r="H106" s="164">
        <f>SUM(H107:H108)</f>
        <v>0</v>
      </c>
      <c r="I106" s="30"/>
    </row>
    <row r="107" spans="1:11" x14ac:dyDescent="0.25">
      <c r="A107" s="24"/>
      <c r="B107" s="165" t="s">
        <v>119</v>
      </c>
      <c r="C107" s="166"/>
      <c r="D107" s="167">
        <f t="shared" ref="D107:D147" si="12">SUM(G107:H107)</f>
        <v>75000</v>
      </c>
      <c r="E107" s="167"/>
      <c r="F107" s="167"/>
      <c r="G107" s="168">
        <v>75000</v>
      </c>
      <c r="H107" s="29"/>
      <c r="I107" s="30"/>
    </row>
    <row r="108" spans="1:11" x14ac:dyDescent="0.25">
      <c r="A108" s="24"/>
      <c r="B108" s="165" t="s">
        <v>120</v>
      </c>
      <c r="C108" s="166"/>
      <c r="D108" s="167">
        <f t="shared" si="12"/>
        <v>5060</v>
      </c>
      <c r="E108" s="167"/>
      <c r="F108" s="167"/>
      <c r="G108" s="168">
        <v>5060</v>
      </c>
      <c r="H108" s="29"/>
      <c r="I108" s="30"/>
    </row>
    <row r="109" spans="1:11" ht="30" x14ac:dyDescent="0.25">
      <c r="A109" s="24"/>
      <c r="B109" s="76" t="s">
        <v>121</v>
      </c>
      <c r="C109" s="72" t="s">
        <v>7</v>
      </c>
      <c r="D109" s="77">
        <f t="shared" si="12"/>
        <v>40000</v>
      </c>
      <c r="E109" s="77"/>
      <c r="F109" s="77"/>
      <c r="G109" s="169">
        <v>40000</v>
      </c>
      <c r="H109" s="169">
        <v>0</v>
      </c>
      <c r="I109" s="30"/>
    </row>
    <row r="110" spans="1:11" s="11" customFormat="1" ht="45" x14ac:dyDescent="0.25">
      <c r="A110" s="17"/>
      <c r="B110" s="76" t="s">
        <v>122</v>
      </c>
      <c r="C110" s="72" t="s">
        <v>9</v>
      </c>
      <c r="D110" s="77">
        <f t="shared" si="12"/>
        <v>20000</v>
      </c>
      <c r="E110" s="77"/>
      <c r="F110" s="77"/>
      <c r="G110" s="169">
        <v>20000</v>
      </c>
      <c r="H110" s="170"/>
      <c r="I110" s="22"/>
      <c r="J110" s="10"/>
    </row>
    <row r="111" spans="1:11" s="11" customFormat="1" ht="30" x14ac:dyDescent="0.25">
      <c r="A111" s="17"/>
      <c r="B111" s="76" t="s">
        <v>123</v>
      </c>
      <c r="C111" s="89" t="s">
        <v>9</v>
      </c>
      <c r="D111" s="77">
        <f t="shared" si="12"/>
        <v>8000</v>
      </c>
      <c r="E111" s="77"/>
      <c r="F111" s="77"/>
      <c r="G111" s="169">
        <v>8000</v>
      </c>
      <c r="H111" s="171"/>
      <c r="I111" s="22"/>
      <c r="J111" s="10"/>
    </row>
    <row r="112" spans="1:11" s="1" customFormat="1" x14ac:dyDescent="0.25">
      <c r="A112" s="24"/>
      <c r="B112" s="172" t="s">
        <v>124</v>
      </c>
      <c r="C112" s="68" t="s">
        <v>9</v>
      </c>
      <c r="D112" s="98">
        <f>SUM(G112:H112)</f>
        <v>262600</v>
      </c>
      <c r="E112" s="98"/>
      <c r="F112" s="98"/>
      <c r="G112" s="45">
        <f>SUM(G113:G114,G118)</f>
        <v>262600</v>
      </c>
      <c r="H112" s="46">
        <f>SUM(H115:H117)</f>
        <v>0</v>
      </c>
      <c r="I112" s="30"/>
    </row>
    <row r="113" spans="1:11" s="1" customFormat="1" ht="30" hidden="1" x14ac:dyDescent="0.25">
      <c r="A113" s="24"/>
      <c r="B113" s="159" t="s">
        <v>125</v>
      </c>
      <c r="C113" s="72"/>
      <c r="D113" s="27">
        <f t="shared" si="12"/>
        <v>0</v>
      </c>
      <c r="E113" s="27"/>
      <c r="F113" s="27"/>
      <c r="G113" s="28"/>
      <c r="H113" s="46"/>
      <c r="I113" s="30"/>
    </row>
    <row r="114" spans="1:11" s="1" customFormat="1" x14ac:dyDescent="0.25">
      <c r="A114" s="24"/>
      <c r="B114" s="159" t="s">
        <v>126</v>
      </c>
      <c r="C114" s="72"/>
      <c r="D114" s="105">
        <f t="shared" si="12"/>
        <v>257600</v>
      </c>
      <c r="E114" s="105"/>
      <c r="F114" s="105"/>
      <c r="G114" s="106">
        <f>SUM(G115:G117)</f>
        <v>257600</v>
      </c>
      <c r="H114" s="148"/>
      <c r="I114" s="30"/>
    </row>
    <row r="115" spans="1:11" s="1" customFormat="1" x14ac:dyDescent="0.25">
      <c r="A115" s="24"/>
      <c r="B115" s="165" t="s">
        <v>127</v>
      </c>
      <c r="C115" s="72"/>
      <c r="D115" s="167">
        <f t="shared" si="12"/>
        <v>160000</v>
      </c>
      <c r="E115" s="167"/>
      <c r="F115" s="167"/>
      <c r="G115" s="168">
        <v>160000</v>
      </c>
      <c r="H115" s="173"/>
      <c r="I115" s="30"/>
      <c r="K115" s="2"/>
    </row>
    <row r="116" spans="1:11" s="1" customFormat="1" x14ac:dyDescent="0.25">
      <c r="A116" s="24"/>
      <c r="B116" s="165" t="s">
        <v>128</v>
      </c>
      <c r="C116" s="72"/>
      <c r="D116" s="167">
        <f t="shared" si="12"/>
        <v>50000</v>
      </c>
      <c r="E116" s="167"/>
      <c r="F116" s="167"/>
      <c r="G116" s="168">
        <v>50000</v>
      </c>
      <c r="H116" s="173"/>
      <c r="I116" s="30"/>
      <c r="K116" s="2"/>
    </row>
    <row r="117" spans="1:11" s="1" customFormat="1" x14ac:dyDescent="0.25">
      <c r="A117" s="24"/>
      <c r="B117" s="165" t="s">
        <v>129</v>
      </c>
      <c r="C117" s="72"/>
      <c r="D117" s="167">
        <f t="shared" si="12"/>
        <v>47600</v>
      </c>
      <c r="E117" s="167"/>
      <c r="F117" s="167"/>
      <c r="G117" s="168">
        <f>20000+27600</f>
        <v>47600</v>
      </c>
      <c r="H117" s="173"/>
      <c r="I117" s="30"/>
      <c r="K117" s="2"/>
    </row>
    <row r="118" spans="1:11" s="1" customFormat="1" ht="26.25" x14ac:dyDescent="0.25">
      <c r="A118" s="24"/>
      <c r="B118" s="174" t="s">
        <v>130</v>
      </c>
      <c r="C118" s="72"/>
      <c r="D118" s="175">
        <f t="shared" si="12"/>
        <v>5000</v>
      </c>
      <c r="E118" s="175"/>
      <c r="F118" s="175"/>
      <c r="G118" s="176">
        <v>5000</v>
      </c>
      <c r="H118" s="173"/>
      <c r="I118" s="30"/>
      <c r="K118" s="2"/>
    </row>
    <row r="119" spans="1:11" s="1" customFormat="1" x14ac:dyDescent="0.25">
      <c r="A119" s="24"/>
      <c r="B119" s="155" t="s">
        <v>131</v>
      </c>
      <c r="C119" s="68"/>
      <c r="D119" s="177">
        <f>SUM(E119:H119)</f>
        <v>101632</v>
      </c>
      <c r="E119" s="45">
        <f t="shared" ref="E119:F119" si="13">SUM(E120,E124)</f>
        <v>29632</v>
      </c>
      <c r="F119" s="45">
        <f t="shared" si="13"/>
        <v>0</v>
      </c>
      <c r="G119" s="45">
        <f>SUM(G120,G124)</f>
        <v>72000</v>
      </c>
      <c r="H119" s="45">
        <f>SUM(H120,H124)</f>
        <v>0</v>
      </c>
      <c r="I119" s="30"/>
      <c r="K119" s="2"/>
    </row>
    <row r="120" spans="1:11" s="1" customFormat="1" x14ac:dyDescent="0.25">
      <c r="A120" s="24"/>
      <c r="B120" s="159" t="s">
        <v>132</v>
      </c>
      <c r="C120" s="72" t="s">
        <v>7</v>
      </c>
      <c r="D120" s="178">
        <f>SUM(G120:H120)</f>
        <v>62000</v>
      </c>
      <c r="E120" s="178"/>
      <c r="F120" s="178"/>
      <c r="G120" s="178">
        <f>SUM(G121:G123)</f>
        <v>62000</v>
      </c>
      <c r="H120" s="118">
        <f>SUM(H121:H123)</f>
        <v>0</v>
      </c>
      <c r="I120" s="30"/>
    </row>
    <row r="121" spans="1:11" s="1" customFormat="1" ht="26.25" x14ac:dyDescent="0.25">
      <c r="A121" s="24"/>
      <c r="B121" s="165" t="s">
        <v>133</v>
      </c>
      <c r="C121" s="89"/>
      <c r="D121" s="167">
        <f t="shared" si="12"/>
        <v>30000</v>
      </c>
      <c r="E121" s="167"/>
      <c r="F121" s="167"/>
      <c r="G121" s="168">
        <v>30000</v>
      </c>
      <c r="H121" s="29"/>
      <c r="I121" s="30"/>
      <c r="K121" s="2"/>
    </row>
    <row r="122" spans="1:11" s="1" customFormat="1" x14ac:dyDescent="0.25">
      <c r="A122" s="24"/>
      <c r="B122" s="165" t="s">
        <v>134</v>
      </c>
      <c r="C122" s="89"/>
      <c r="D122" s="167">
        <f t="shared" si="12"/>
        <v>20000</v>
      </c>
      <c r="E122" s="167"/>
      <c r="F122" s="167"/>
      <c r="G122" s="168">
        <v>20000</v>
      </c>
      <c r="H122" s="29"/>
      <c r="I122" s="30"/>
      <c r="K122" s="2"/>
    </row>
    <row r="123" spans="1:11" s="1" customFormat="1" x14ac:dyDescent="0.25">
      <c r="A123" s="24"/>
      <c r="B123" s="179" t="s">
        <v>135</v>
      </c>
      <c r="C123" s="180"/>
      <c r="D123" s="167">
        <f t="shared" si="12"/>
        <v>12000</v>
      </c>
      <c r="E123" s="167"/>
      <c r="F123" s="167"/>
      <c r="G123" s="168">
        <v>12000</v>
      </c>
      <c r="H123" s="29"/>
      <c r="I123" s="30"/>
      <c r="K123" s="2"/>
    </row>
    <row r="124" spans="1:11" s="1" customFormat="1" ht="45" x14ac:dyDescent="0.25">
      <c r="A124" s="24"/>
      <c r="B124" s="79" t="s">
        <v>136</v>
      </c>
      <c r="C124" s="104" t="s">
        <v>7</v>
      </c>
      <c r="D124" s="105">
        <f>SUM(E124:H124)</f>
        <v>39632</v>
      </c>
      <c r="E124" s="101">
        <v>29632</v>
      </c>
      <c r="F124" s="77"/>
      <c r="G124" s="78">
        <v>10000</v>
      </c>
      <c r="H124" s="29"/>
      <c r="I124" s="30"/>
      <c r="J124" s="51" t="s">
        <v>137</v>
      </c>
      <c r="K124" s="2" t="s">
        <v>19</v>
      </c>
    </row>
    <row r="125" spans="1:11" s="1" customFormat="1" ht="45" x14ac:dyDescent="0.25">
      <c r="A125" s="24"/>
      <c r="B125" s="181" t="s">
        <v>138</v>
      </c>
      <c r="C125" s="182" t="s">
        <v>9</v>
      </c>
      <c r="D125" s="113">
        <f>SUM(G125:H125)</f>
        <v>20000</v>
      </c>
      <c r="E125" s="183"/>
      <c r="F125" s="183"/>
      <c r="G125" s="183">
        <v>20000</v>
      </c>
      <c r="H125" s="140">
        <v>0</v>
      </c>
      <c r="I125" s="30"/>
      <c r="K125" s="2"/>
    </row>
    <row r="126" spans="1:11" s="1" customFormat="1" ht="17.25" customHeight="1" x14ac:dyDescent="0.25">
      <c r="A126" s="24"/>
      <c r="B126" s="155" t="s">
        <v>139</v>
      </c>
      <c r="C126" s="68" t="s">
        <v>7</v>
      </c>
      <c r="D126" s="45">
        <f>SUM(G126:H126)</f>
        <v>187049</v>
      </c>
      <c r="E126" s="45"/>
      <c r="F126" s="45"/>
      <c r="G126" s="45">
        <f>SUM(G127,G134)</f>
        <v>187049</v>
      </c>
      <c r="H126" s="148">
        <f>SUM(H127:H134)</f>
        <v>0</v>
      </c>
      <c r="I126" s="30"/>
    </row>
    <row r="127" spans="1:11" s="1" customFormat="1" x14ac:dyDescent="0.25">
      <c r="A127" s="24"/>
      <c r="B127" s="76" t="s">
        <v>140</v>
      </c>
      <c r="C127" s="64"/>
      <c r="D127" s="184">
        <f t="shared" si="12"/>
        <v>164000</v>
      </c>
      <c r="E127" s="184"/>
      <c r="F127" s="184"/>
      <c r="G127" s="185">
        <f>SUM(G128:G133)</f>
        <v>164000</v>
      </c>
      <c r="H127" s="185">
        <f>SUM(H128:H133)</f>
        <v>0</v>
      </c>
      <c r="I127" s="30"/>
      <c r="K127" s="2"/>
    </row>
    <row r="128" spans="1:11" s="1" customFormat="1" x14ac:dyDescent="0.25">
      <c r="A128" s="24"/>
      <c r="B128" s="165" t="s">
        <v>141</v>
      </c>
      <c r="C128" s="186"/>
      <c r="D128" s="167">
        <f t="shared" si="12"/>
        <v>100000</v>
      </c>
      <c r="E128" s="167"/>
      <c r="F128" s="167"/>
      <c r="G128" s="168">
        <v>100000</v>
      </c>
      <c r="H128" s="187"/>
      <c r="I128" s="30"/>
      <c r="K128" s="2"/>
    </row>
    <row r="129" spans="1:11" s="1" customFormat="1" x14ac:dyDescent="0.25">
      <c r="A129" s="24"/>
      <c r="B129" s="165" t="s">
        <v>142</v>
      </c>
      <c r="C129" s="186"/>
      <c r="D129" s="167">
        <f t="shared" si="12"/>
        <v>20000</v>
      </c>
      <c r="E129" s="167"/>
      <c r="F129" s="167"/>
      <c r="G129" s="168">
        <v>20000</v>
      </c>
      <c r="H129" s="187"/>
      <c r="I129" s="30"/>
      <c r="K129" s="2"/>
    </row>
    <row r="130" spans="1:11" s="1" customFormat="1" ht="26.25" x14ac:dyDescent="0.25">
      <c r="A130" s="24"/>
      <c r="B130" s="165" t="s">
        <v>143</v>
      </c>
      <c r="C130" s="186"/>
      <c r="D130" s="167">
        <f t="shared" si="12"/>
        <v>20000</v>
      </c>
      <c r="E130" s="167"/>
      <c r="F130" s="167"/>
      <c r="G130" s="168">
        <v>20000</v>
      </c>
      <c r="H130" s="187"/>
      <c r="I130" s="30"/>
      <c r="K130" s="2"/>
    </row>
    <row r="131" spans="1:11" s="1" customFormat="1" ht="26.25" x14ac:dyDescent="0.25">
      <c r="A131" s="24"/>
      <c r="B131" s="165" t="s">
        <v>144</v>
      </c>
      <c r="C131" s="186"/>
      <c r="D131" s="167">
        <f t="shared" si="12"/>
        <v>20000</v>
      </c>
      <c r="E131" s="167"/>
      <c r="F131" s="167"/>
      <c r="G131" s="168">
        <f>3000+17000</f>
        <v>20000</v>
      </c>
      <c r="H131" s="187"/>
      <c r="I131" s="30"/>
      <c r="K131" s="2"/>
    </row>
    <row r="132" spans="1:11" s="1" customFormat="1" x14ac:dyDescent="0.25">
      <c r="A132" s="24"/>
      <c r="B132" s="165" t="s">
        <v>145</v>
      </c>
      <c r="C132" s="186"/>
      <c r="D132" s="167">
        <f t="shared" si="12"/>
        <v>4000</v>
      </c>
      <c r="E132" s="167"/>
      <c r="F132" s="167"/>
      <c r="G132" s="168">
        <v>4000</v>
      </c>
      <c r="H132" s="187"/>
      <c r="I132" s="30"/>
      <c r="K132" s="2"/>
    </row>
    <row r="133" spans="1:11" s="1" customFormat="1" x14ac:dyDescent="0.25">
      <c r="A133" s="24"/>
      <c r="B133" s="188"/>
      <c r="C133" s="180"/>
      <c r="D133" s="189">
        <f t="shared" si="12"/>
        <v>0</v>
      </c>
      <c r="E133" s="189"/>
      <c r="F133" s="189"/>
      <c r="G133" s="190"/>
      <c r="H133" s="187"/>
      <c r="I133" s="30"/>
      <c r="K133" s="2"/>
    </row>
    <row r="134" spans="1:11" x14ac:dyDescent="0.25">
      <c r="A134" s="24"/>
      <c r="B134" s="159" t="s">
        <v>146</v>
      </c>
      <c r="C134" s="64"/>
      <c r="D134" s="105">
        <f t="shared" si="12"/>
        <v>23049</v>
      </c>
      <c r="E134" s="105"/>
      <c r="F134" s="105"/>
      <c r="G134" s="106">
        <f>SUM(G135:G136)</f>
        <v>23049</v>
      </c>
      <c r="H134" s="191">
        <f>SUM(H135:H136)</f>
        <v>0</v>
      </c>
      <c r="I134" s="30"/>
    </row>
    <row r="135" spans="1:11" x14ac:dyDescent="0.25">
      <c r="A135" s="24"/>
      <c r="B135" s="165" t="s">
        <v>147</v>
      </c>
      <c r="C135" s="186"/>
      <c r="D135" s="167">
        <f t="shared" si="12"/>
        <v>11000</v>
      </c>
      <c r="E135" s="167"/>
      <c r="F135" s="167"/>
      <c r="G135" s="168">
        <v>11000</v>
      </c>
      <c r="H135" s="102"/>
      <c r="I135" s="30"/>
    </row>
    <row r="136" spans="1:11" x14ac:dyDescent="0.25">
      <c r="A136" s="24"/>
      <c r="B136" s="165" t="s">
        <v>148</v>
      </c>
      <c r="C136" s="186"/>
      <c r="D136" s="167">
        <f t="shared" si="12"/>
        <v>12049</v>
      </c>
      <c r="E136" s="167"/>
      <c r="F136" s="167"/>
      <c r="G136" s="168">
        <v>12049</v>
      </c>
      <c r="H136" s="102"/>
      <c r="I136" s="30"/>
    </row>
    <row r="137" spans="1:11" s="1" customFormat="1" ht="17.25" customHeight="1" x14ac:dyDescent="0.25">
      <c r="A137" s="24"/>
      <c r="B137" s="155" t="s">
        <v>149</v>
      </c>
      <c r="C137" s="163"/>
      <c r="D137" s="45">
        <f>SUM(G137:H137)</f>
        <v>231100</v>
      </c>
      <c r="E137" s="45"/>
      <c r="F137" s="45"/>
      <c r="G137" s="45">
        <f>SUM(G138:G147)</f>
        <v>231100</v>
      </c>
      <c r="H137" s="148">
        <f>SUM(H138:H147)</f>
        <v>0</v>
      </c>
      <c r="I137" s="30"/>
    </row>
    <row r="138" spans="1:11" ht="16.5" customHeight="1" x14ac:dyDescent="0.25">
      <c r="A138" s="24"/>
      <c r="B138" s="192" t="s">
        <v>150</v>
      </c>
      <c r="C138" s="72" t="s">
        <v>9</v>
      </c>
      <c r="D138" s="77">
        <f t="shared" si="12"/>
        <v>100000</v>
      </c>
      <c r="E138" s="77"/>
      <c r="F138" s="77"/>
      <c r="G138" s="122">
        <v>100000</v>
      </c>
      <c r="H138" s="193"/>
      <c r="I138" s="30"/>
    </row>
    <row r="139" spans="1:11" ht="16.5" customHeight="1" x14ac:dyDescent="0.25">
      <c r="A139" s="24"/>
      <c r="B139" s="79" t="s">
        <v>151</v>
      </c>
      <c r="C139" s="64" t="s">
        <v>9</v>
      </c>
      <c r="D139" s="77">
        <f t="shared" si="12"/>
        <v>60000</v>
      </c>
      <c r="E139" s="77"/>
      <c r="F139" s="77"/>
      <c r="G139" s="78">
        <v>60000</v>
      </c>
      <c r="H139" s="102"/>
      <c r="I139" s="30"/>
    </row>
    <row r="140" spans="1:11" ht="30" x14ac:dyDescent="0.25">
      <c r="A140" s="24"/>
      <c r="B140" s="79" t="s">
        <v>152</v>
      </c>
      <c r="C140" s="64" t="s">
        <v>9</v>
      </c>
      <c r="D140" s="77">
        <f t="shared" si="12"/>
        <v>50000</v>
      </c>
      <c r="E140" s="77"/>
      <c r="F140" s="77"/>
      <c r="G140" s="78">
        <v>50000</v>
      </c>
      <c r="H140" s="102"/>
      <c r="I140" s="30"/>
    </row>
    <row r="141" spans="1:11" ht="30" x14ac:dyDescent="0.25">
      <c r="A141" s="24"/>
      <c r="B141" s="79" t="s">
        <v>153</v>
      </c>
      <c r="C141" s="64" t="s">
        <v>9</v>
      </c>
      <c r="D141" s="77">
        <f t="shared" si="12"/>
        <v>20000</v>
      </c>
      <c r="E141" s="77"/>
      <c r="F141" s="77"/>
      <c r="G141" s="78">
        <v>20000</v>
      </c>
      <c r="H141" s="102"/>
      <c r="I141" s="30"/>
    </row>
    <row r="142" spans="1:11" ht="30" x14ac:dyDescent="0.25">
      <c r="A142" s="24"/>
      <c r="B142" s="79" t="s">
        <v>154</v>
      </c>
      <c r="C142" s="64" t="s">
        <v>7</v>
      </c>
      <c r="D142" s="77">
        <f t="shared" si="12"/>
        <v>1100</v>
      </c>
      <c r="E142" s="77"/>
      <c r="F142" s="77"/>
      <c r="G142" s="78">
        <v>1100</v>
      </c>
      <c r="H142" s="102"/>
      <c r="I142" s="30"/>
    </row>
    <row r="143" spans="1:11" hidden="1" x14ac:dyDescent="0.25">
      <c r="A143" s="24"/>
      <c r="B143" s="192" t="s">
        <v>155</v>
      </c>
      <c r="C143" s="72" t="s">
        <v>7</v>
      </c>
      <c r="D143" s="77">
        <f t="shared" si="12"/>
        <v>0</v>
      </c>
      <c r="E143" s="77"/>
      <c r="F143" s="77"/>
      <c r="G143" s="78"/>
      <c r="H143" s="29"/>
      <c r="I143" s="30"/>
    </row>
    <row r="144" spans="1:11" hidden="1" x14ac:dyDescent="0.25">
      <c r="A144" s="24"/>
      <c r="B144" s="194" t="s">
        <v>156</v>
      </c>
      <c r="C144" s="72" t="s">
        <v>9</v>
      </c>
      <c r="D144" s="77">
        <f t="shared" si="12"/>
        <v>0</v>
      </c>
      <c r="E144" s="77"/>
      <c r="F144" s="77"/>
      <c r="G144" s="78"/>
      <c r="H144" s="29"/>
      <c r="I144" s="30"/>
    </row>
    <row r="145" spans="1:11" hidden="1" x14ac:dyDescent="0.25">
      <c r="A145" s="24"/>
      <c r="B145" s="194" t="s">
        <v>157</v>
      </c>
      <c r="C145" s="72" t="s">
        <v>9</v>
      </c>
      <c r="D145" s="77">
        <f t="shared" si="12"/>
        <v>0</v>
      </c>
      <c r="E145" s="77"/>
      <c r="F145" s="77"/>
      <c r="G145" s="78"/>
      <c r="H145" s="29"/>
      <c r="I145" s="30"/>
    </row>
    <row r="146" spans="1:11" ht="30" hidden="1" x14ac:dyDescent="0.25">
      <c r="A146" s="24"/>
      <c r="B146" s="194" t="s">
        <v>158</v>
      </c>
      <c r="C146" s="72" t="s">
        <v>7</v>
      </c>
      <c r="D146" s="77">
        <f t="shared" si="12"/>
        <v>0</v>
      </c>
      <c r="E146" s="77"/>
      <c r="F146" s="77"/>
      <c r="G146" s="78"/>
      <c r="H146" s="29"/>
      <c r="I146" s="30"/>
    </row>
    <row r="147" spans="1:11" s="11" customFormat="1" ht="30" hidden="1" x14ac:dyDescent="0.25">
      <c r="A147" s="17"/>
      <c r="B147" s="195" t="s">
        <v>159</v>
      </c>
      <c r="C147" s="104" t="s">
        <v>9</v>
      </c>
      <c r="D147" s="77">
        <f t="shared" si="12"/>
        <v>0</v>
      </c>
      <c r="E147" s="77"/>
      <c r="F147" s="77"/>
      <c r="G147" s="106"/>
      <c r="H147" s="191"/>
      <c r="I147" s="22"/>
      <c r="J147" s="10"/>
    </row>
    <row r="148" spans="1:11" s="11" customFormat="1" ht="45" hidden="1" x14ac:dyDescent="0.25">
      <c r="A148" s="17"/>
      <c r="B148" s="181" t="s">
        <v>160</v>
      </c>
      <c r="C148" s="182" t="s">
        <v>9</v>
      </c>
      <c r="D148" s="113">
        <f>SUM(G148:H148)</f>
        <v>0</v>
      </c>
      <c r="E148" s="183"/>
      <c r="F148" s="183"/>
      <c r="G148" s="183"/>
      <c r="H148" s="140">
        <v>0</v>
      </c>
      <c r="I148" s="22"/>
      <c r="J148" s="10"/>
    </row>
    <row r="149" spans="1:11" s="10" customFormat="1" ht="60" x14ac:dyDescent="0.25">
      <c r="A149" s="17"/>
      <c r="B149" s="196" t="s">
        <v>161</v>
      </c>
      <c r="C149" s="182" t="s">
        <v>9</v>
      </c>
      <c r="D149" s="113">
        <f>SUM(G149:H149)</f>
        <v>15000</v>
      </c>
      <c r="E149" s="183"/>
      <c r="F149" s="183"/>
      <c r="G149" s="183">
        <v>15000</v>
      </c>
      <c r="H149" s="140">
        <v>0</v>
      </c>
      <c r="I149" s="22"/>
    </row>
    <row r="150" spans="1:11" s="1" customFormat="1" x14ac:dyDescent="0.25">
      <c r="A150" s="24"/>
      <c r="B150" s="155" t="s">
        <v>162</v>
      </c>
      <c r="C150" s="68"/>
      <c r="D150" s="113">
        <f>SUM(E150:H150)</f>
        <v>44006</v>
      </c>
      <c r="E150" s="45">
        <f t="shared" ref="E150:F150" si="14">SUM(E151:E151)</f>
        <v>44006</v>
      </c>
      <c r="F150" s="45">
        <f t="shared" si="14"/>
        <v>0</v>
      </c>
      <c r="G150" s="45">
        <f>SUM(G151:G151)</f>
        <v>0</v>
      </c>
      <c r="H150" s="148">
        <f>SUM(H151:H151)</f>
        <v>0</v>
      </c>
      <c r="I150" s="30"/>
    </row>
    <row r="151" spans="1:11" x14ac:dyDescent="0.25">
      <c r="A151" s="24"/>
      <c r="B151" s="159" t="s">
        <v>163</v>
      </c>
      <c r="C151" s="72" t="s">
        <v>7</v>
      </c>
      <c r="D151" s="113">
        <f>SUM(E151:H151)</f>
        <v>44006</v>
      </c>
      <c r="E151" s="27">
        <v>44006</v>
      </c>
      <c r="F151" s="27"/>
      <c r="G151" s="197"/>
      <c r="H151" s="193"/>
      <c r="I151" s="30"/>
      <c r="J151" s="10" t="s">
        <v>164</v>
      </c>
      <c r="K151" s="2" t="s">
        <v>19</v>
      </c>
    </row>
    <row r="152" spans="1:11" s="10" customFormat="1" ht="24" customHeight="1" x14ac:dyDescent="0.25">
      <c r="A152" s="8"/>
      <c r="B152" s="39" t="s">
        <v>165</v>
      </c>
      <c r="C152" s="40"/>
      <c r="D152" s="54">
        <f>SUM(E152:H152)</f>
        <v>15484346</v>
      </c>
      <c r="E152" s="41">
        <f t="shared" ref="E152:F152" si="15">SUM(E153,E160,E168,E171,E174,E175)</f>
        <v>439848</v>
      </c>
      <c r="F152" s="41">
        <f t="shared" si="15"/>
        <v>201228</v>
      </c>
      <c r="G152" s="41">
        <f>SUM(G153,G160,G168,G171,G174,G175)</f>
        <v>12403000</v>
      </c>
      <c r="H152" s="41">
        <f>SUM(H153,H160,H168,H171,H174,H175)</f>
        <v>2440270</v>
      </c>
      <c r="I152" s="9"/>
      <c r="K152" s="146"/>
    </row>
    <row r="153" spans="1:11" s="1" customFormat="1" x14ac:dyDescent="0.25">
      <c r="A153" s="24"/>
      <c r="B153" s="198" t="s">
        <v>166</v>
      </c>
      <c r="C153" s="32" t="s">
        <v>7</v>
      </c>
      <c r="D153" s="116">
        <f>SUM(E153:H153)</f>
        <v>1940163</v>
      </c>
      <c r="E153" s="117">
        <f t="shared" ref="E153:F153" si="16">SUM(E154:E159)</f>
        <v>125935</v>
      </c>
      <c r="F153" s="117">
        <f t="shared" si="16"/>
        <v>101228</v>
      </c>
      <c r="G153" s="117">
        <f>SUM(G154:G159)</f>
        <v>1513000</v>
      </c>
      <c r="H153" s="117">
        <f>SUM(H155:H159)</f>
        <v>200000</v>
      </c>
      <c r="I153" s="30"/>
    </row>
    <row r="154" spans="1:11" ht="30" x14ac:dyDescent="0.25">
      <c r="A154" s="24"/>
      <c r="B154" s="199" t="s">
        <v>167</v>
      </c>
      <c r="C154" s="44"/>
      <c r="D154" s="200">
        <f>SUM(E154:H154)</f>
        <v>54655</v>
      </c>
      <c r="E154" s="200">
        <v>54655</v>
      </c>
      <c r="F154" s="200"/>
      <c r="G154" s="197"/>
      <c r="H154" s="193"/>
      <c r="I154" s="30"/>
      <c r="J154" s="1" t="s">
        <v>168</v>
      </c>
      <c r="K154" s="2" t="s">
        <v>19</v>
      </c>
    </row>
    <row r="155" spans="1:11" ht="30" x14ac:dyDescent="0.25">
      <c r="A155" s="24"/>
      <c r="B155" s="47" t="s">
        <v>169</v>
      </c>
      <c r="C155" s="201"/>
      <c r="D155" s="139">
        <f t="shared" ref="D155:D159" si="17">SUM(G155:H155)</f>
        <v>900000</v>
      </c>
      <c r="E155" s="139"/>
      <c r="F155" s="139"/>
      <c r="G155" s="78">
        <v>700000</v>
      </c>
      <c r="H155" s="102">
        <v>200000</v>
      </c>
      <c r="I155" s="30"/>
    </row>
    <row r="156" spans="1:11" s="203" customFormat="1" ht="30" x14ac:dyDescent="0.25">
      <c r="A156" s="202"/>
      <c r="B156" s="47" t="s">
        <v>170</v>
      </c>
      <c r="C156" s="201"/>
      <c r="D156" s="139">
        <f>SUM(E156:H156)</f>
        <v>756228</v>
      </c>
      <c r="E156" s="139"/>
      <c r="F156" s="139">
        <v>101228</v>
      </c>
      <c r="G156" s="78">
        <v>655000</v>
      </c>
      <c r="H156" s="102"/>
      <c r="I156" s="30"/>
      <c r="J156" s="1"/>
    </row>
    <row r="157" spans="1:11" x14ac:dyDescent="0.25">
      <c r="A157" s="24"/>
      <c r="B157" s="47" t="s">
        <v>171</v>
      </c>
      <c r="C157" s="32"/>
      <c r="D157" s="139">
        <f>SUM(E157:H157)</f>
        <v>71280</v>
      </c>
      <c r="E157" s="101">
        <v>71280</v>
      </c>
      <c r="F157" s="77"/>
      <c r="G157" s="78"/>
      <c r="H157" s="102"/>
      <c r="I157" s="30"/>
      <c r="J157" s="204" t="s">
        <v>172</v>
      </c>
      <c r="K157" s="2" t="s">
        <v>19</v>
      </c>
    </row>
    <row r="158" spans="1:11" x14ac:dyDescent="0.25">
      <c r="A158" s="24"/>
      <c r="B158" s="47" t="s">
        <v>173</v>
      </c>
      <c r="C158" s="32"/>
      <c r="D158" s="77">
        <f t="shared" si="17"/>
        <v>108000</v>
      </c>
      <c r="E158" s="77"/>
      <c r="F158" s="77"/>
      <c r="G158" s="78">
        <v>108000</v>
      </c>
      <c r="H158" s="102"/>
      <c r="I158" s="30"/>
    </row>
    <row r="159" spans="1:11" s="11" customFormat="1" ht="30" x14ac:dyDescent="0.25">
      <c r="A159" s="17"/>
      <c r="B159" s="142" t="s">
        <v>174</v>
      </c>
      <c r="C159" s="143"/>
      <c r="D159" s="105">
        <f t="shared" si="17"/>
        <v>50000</v>
      </c>
      <c r="E159" s="105"/>
      <c r="F159" s="105"/>
      <c r="G159" s="106">
        <v>50000</v>
      </c>
      <c r="H159" s="191"/>
      <c r="I159" s="22"/>
      <c r="J159" s="10"/>
    </row>
    <row r="160" spans="1:11" s="10" customFormat="1" ht="30" customHeight="1" x14ac:dyDescent="0.25">
      <c r="A160" s="17"/>
      <c r="B160" s="205" t="s">
        <v>175</v>
      </c>
      <c r="C160" s="206" t="s">
        <v>7</v>
      </c>
      <c r="D160" s="136">
        <f>SUM(E160:H160)</f>
        <v>11724583</v>
      </c>
      <c r="E160" s="113">
        <f t="shared" ref="E160:F160" si="18">SUM(E161:E167)</f>
        <v>289583</v>
      </c>
      <c r="F160" s="113">
        <f t="shared" si="18"/>
        <v>0</v>
      </c>
      <c r="G160" s="113">
        <f>SUM(G161:G167)</f>
        <v>9435000</v>
      </c>
      <c r="H160" s="207">
        <f>SUM(H161:H167)</f>
        <v>2000000</v>
      </c>
      <c r="I160" s="22"/>
    </row>
    <row r="161" spans="1:11" s="210" customFormat="1" x14ac:dyDescent="0.25">
      <c r="A161" s="202"/>
      <c r="B161" s="47" t="s">
        <v>176</v>
      </c>
      <c r="C161" s="208"/>
      <c r="D161" s="161">
        <f t="shared" ref="D161:D166" si="19">SUM(G161:H161)</f>
        <v>8980000</v>
      </c>
      <c r="E161" s="161"/>
      <c r="F161" s="161"/>
      <c r="G161" s="28">
        <f>1650000+5330000</f>
        <v>6980000</v>
      </c>
      <c r="H161" s="29">
        <v>2000000</v>
      </c>
      <c r="I161" s="209"/>
    </row>
    <row r="162" spans="1:11" s="210" customFormat="1" x14ac:dyDescent="0.25">
      <c r="A162" s="202"/>
      <c r="B162" s="47" t="s">
        <v>177</v>
      </c>
      <c r="C162" s="208"/>
      <c r="D162" s="161">
        <f>SUM(E162:H162)</f>
        <v>2034880</v>
      </c>
      <c r="E162" s="161">
        <v>54880</v>
      </c>
      <c r="F162" s="161"/>
      <c r="G162" s="28">
        <v>1980000</v>
      </c>
      <c r="H162" s="29"/>
      <c r="I162" s="209"/>
      <c r="J162" s="211" t="s">
        <v>178</v>
      </c>
      <c r="K162" s="211" t="s">
        <v>19</v>
      </c>
    </row>
    <row r="163" spans="1:11" s="210" customFormat="1" x14ac:dyDescent="0.25">
      <c r="A163" s="202"/>
      <c r="B163" s="47" t="s">
        <v>179</v>
      </c>
      <c r="C163" s="208"/>
      <c r="D163" s="161">
        <f t="shared" si="19"/>
        <v>300000</v>
      </c>
      <c r="E163" s="161"/>
      <c r="F163" s="161"/>
      <c r="G163" s="28">
        <v>300000</v>
      </c>
      <c r="H163" s="29"/>
      <c r="I163" s="209"/>
      <c r="J163" s="211"/>
    </row>
    <row r="164" spans="1:11" s="210" customFormat="1" x14ac:dyDescent="0.25">
      <c r="A164" s="202"/>
      <c r="B164" s="47" t="s">
        <v>180</v>
      </c>
      <c r="C164" s="212"/>
      <c r="D164" s="161">
        <f>SUM(E164:H164)</f>
        <v>185703</v>
      </c>
      <c r="E164" s="161">
        <v>55703</v>
      </c>
      <c r="F164" s="161"/>
      <c r="G164" s="28">
        <v>130000</v>
      </c>
      <c r="H164" s="29"/>
      <c r="I164" s="209"/>
      <c r="J164" s="211" t="s">
        <v>181</v>
      </c>
      <c r="K164" s="211" t="s">
        <v>19</v>
      </c>
    </row>
    <row r="165" spans="1:11" s="210" customFormat="1" ht="15" customHeight="1" x14ac:dyDescent="0.25">
      <c r="A165" s="202"/>
      <c r="B165" s="47" t="s">
        <v>182</v>
      </c>
      <c r="C165" s="212"/>
      <c r="D165" s="161">
        <f>SUM(E165:H165)</f>
        <v>179000</v>
      </c>
      <c r="E165" s="161">
        <v>179000</v>
      </c>
      <c r="F165" s="161"/>
      <c r="G165" s="28"/>
      <c r="H165" s="29"/>
      <c r="I165" s="209"/>
      <c r="J165" s="211" t="s">
        <v>183</v>
      </c>
      <c r="K165" s="211" t="s">
        <v>19</v>
      </c>
    </row>
    <row r="166" spans="1:11" s="210" customFormat="1" ht="15" customHeight="1" x14ac:dyDescent="0.25">
      <c r="A166" s="202"/>
      <c r="B166" s="47" t="s">
        <v>184</v>
      </c>
      <c r="C166" s="212"/>
      <c r="D166" s="161">
        <f t="shared" si="19"/>
        <v>45000</v>
      </c>
      <c r="E166" s="161"/>
      <c r="F166" s="161"/>
      <c r="G166" s="28">
        <v>45000</v>
      </c>
      <c r="H166" s="29"/>
      <c r="I166" s="209"/>
    </row>
    <row r="167" spans="1:11" s="210" customFormat="1" ht="15" hidden="1" customHeight="1" x14ac:dyDescent="0.25">
      <c r="A167" s="202"/>
      <c r="B167" s="47" t="s">
        <v>185</v>
      </c>
      <c r="C167" s="208"/>
      <c r="D167" s="161"/>
      <c r="E167" s="161"/>
      <c r="F167" s="161"/>
      <c r="G167" s="28"/>
      <c r="H167" s="173"/>
      <c r="I167" s="209"/>
    </row>
    <row r="168" spans="1:11" s="1" customFormat="1" x14ac:dyDescent="0.25">
      <c r="A168" s="24"/>
      <c r="B168" s="199" t="s">
        <v>186</v>
      </c>
      <c r="C168" s="206" t="s">
        <v>7</v>
      </c>
      <c r="D168" s="136">
        <f>SUM(E168:H168)</f>
        <v>790270</v>
      </c>
      <c r="E168" s="113">
        <f>SUM(E169:E170)</f>
        <v>0</v>
      </c>
      <c r="F168" s="113">
        <f>SUM(F169:F170)</f>
        <v>100000</v>
      </c>
      <c r="G168" s="113">
        <f>SUM(G169:G170)</f>
        <v>450000</v>
      </c>
      <c r="H168" s="113">
        <f>SUM(H169:H170)</f>
        <v>240270</v>
      </c>
      <c r="I168" s="30"/>
    </row>
    <row r="169" spans="1:11" s="1" customFormat="1" x14ac:dyDescent="0.25">
      <c r="A169" s="24"/>
      <c r="B169" s="47" t="s">
        <v>187</v>
      </c>
      <c r="C169" s="132"/>
      <c r="D169" s="139">
        <f>SUM(E169:H169)</f>
        <v>550000</v>
      </c>
      <c r="E169" s="139"/>
      <c r="F169" s="139">
        <v>100000</v>
      </c>
      <c r="G169" s="122">
        <v>450000</v>
      </c>
      <c r="H169" s="123"/>
      <c r="I169" s="30"/>
    </row>
    <row r="170" spans="1:11" s="1" customFormat="1" x14ac:dyDescent="0.25">
      <c r="A170" s="24"/>
      <c r="B170" s="47" t="s">
        <v>188</v>
      </c>
      <c r="C170" s="132"/>
      <c r="D170" s="139">
        <f>SUM(G170:H170)</f>
        <v>240270</v>
      </c>
      <c r="E170" s="139"/>
      <c r="F170" s="139"/>
      <c r="G170" s="78"/>
      <c r="H170" s="102">
        <v>240270</v>
      </c>
      <c r="I170" s="30"/>
    </row>
    <row r="171" spans="1:11" s="11" customFormat="1" x14ac:dyDescent="0.25">
      <c r="A171" s="17"/>
      <c r="B171" s="205" t="s">
        <v>189</v>
      </c>
      <c r="C171" s="206" t="s">
        <v>7</v>
      </c>
      <c r="D171" s="136">
        <f>SUM(G171:H171)</f>
        <v>110000</v>
      </c>
      <c r="E171" s="213"/>
      <c r="F171" s="213"/>
      <c r="G171" s="183">
        <f>SUM(G172:G173)</f>
        <v>110000</v>
      </c>
      <c r="H171" s="183">
        <f>SUM(H172:H173)</f>
        <v>0</v>
      </c>
      <c r="I171" s="22"/>
      <c r="J171" s="10"/>
    </row>
    <row r="172" spans="1:11" s="11" customFormat="1" ht="30" x14ac:dyDescent="0.25">
      <c r="A172" s="17"/>
      <c r="B172" s="214" t="s">
        <v>190</v>
      </c>
      <c r="C172" s="132"/>
      <c r="D172" s="215">
        <f>SUM(G172:H172)</f>
        <v>80000</v>
      </c>
      <c r="E172" s="215"/>
      <c r="F172" s="215"/>
      <c r="G172" s="122">
        <v>80000</v>
      </c>
      <c r="H172" s="123"/>
      <c r="I172" s="22"/>
      <c r="J172" s="10"/>
    </row>
    <row r="173" spans="1:11" s="11" customFormat="1" x14ac:dyDescent="0.25">
      <c r="A173" s="17"/>
      <c r="B173" s="214" t="s">
        <v>191</v>
      </c>
      <c r="C173" s="132"/>
      <c r="D173" s="139">
        <f>SUM(G173:H173)</f>
        <v>30000</v>
      </c>
      <c r="E173" s="139"/>
      <c r="F173" s="139"/>
      <c r="G173" s="78">
        <v>30000</v>
      </c>
      <c r="H173" s="102"/>
      <c r="I173" s="22"/>
      <c r="J173" s="10"/>
    </row>
    <row r="174" spans="1:11" s="10" customFormat="1" ht="60" hidden="1" x14ac:dyDescent="0.25">
      <c r="A174" s="17"/>
      <c r="B174" s="135" t="s">
        <v>192</v>
      </c>
      <c r="C174" s="143" t="s">
        <v>7</v>
      </c>
      <c r="D174" s="112">
        <f t="shared" ref="D174:D181" si="20">SUM(G174:H174)</f>
        <v>0</v>
      </c>
      <c r="E174" s="133"/>
      <c r="F174" s="133"/>
      <c r="G174" s="65"/>
      <c r="H174" s="134">
        <v>0</v>
      </c>
      <c r="I174" s="22"/>
    </row>
    <row r="175" spans="1:11" s="1" customFormat="1" x14ac:dyDescent="0.25">
      <c r="A175" s="24"/>
      <c r="B175" s="216" t="s">
        <v>193</v>
      </c>
      <c r="C175" s="44" t="s">
        <v>7</v>
      </c>
      <c r="D175" s="136">
        <f>SUM(E175:H175)</f>
        <v>919330</v>
      </c>
      <c r="E175" s="45">
        <f t="shared" ref="E175:F175" si="21">SUM(E176:E181)</f>
        <v>24330</v>
      </c>
      <c r="F175" s="45">
        <f t="shared" si="21"/>
        <v>0</v>
      </c>
      <c r="G175" s="45">
        <f>SUM(G176:G181)</f>
        <v>895000</v>
      </c>
      <c r="H175" s="148">
        <f>SUM(H176:H181)</f>
        <v>0</v>
      </c>
      <c r="I175" s="30"/>
    </row>
    <row r="176" spans="1:11" x14ac:dyDescent="0.25">
      <c r="A176" s="24"/>
      <c r="B176" s="31" t="s">
        <v>194</v>
      </c>
      <c r="C176" s="32"/>
      <c r="D176" s="77">
        <f t="shared" si="20"/>
        <v>345000</v>
      </c>
      <c r="E176" s="77"/>
      <c r="F176" s="77"/>
      <c r="G176" s="78">
        <v>345000</v>
      </c>
      <c r="H176" s="102"/>
      <c r="I176" s="30"/>
    </row>
    <row r="177" spans="1:13" ht="30" x14ac:dyDescent="0.25">
      <c r="A177" s="24"/>
      <c r="B177" s="31" t="s">
        <v>195</v>
      </c>
      <c r="C177" s="32"/>
      <c r="D177" s="77">
        <f>SUM(E177:H177)</f>
        <v>160483</v>
      </c>
      <c r="E177" s="77">
        <v>10483</v>
      </c>
      <c r="F177" s="77"/>
      <c r="G177" s="78">
        <v>150000</v>
      </c>
      <c r="H177" s="102"/>
      <c r="I177" s="30"/>
      <c r="J177" s="51" t="s">
        <v>196</v>
      </c>
      <c r="K177" s="211" t="s">
        <v>19</v>
      </c>
    </row>
    <row r="178" spans="1:13" x14ac:dyDescent="0.25">
      <c r="A178" s="24"/>
      <c r="B178" s="31" t="s">
        <v>197</v>
      </c>
      <c r="C178" s="32"/>
      <c r="D178" s="77">
        <f>SUM(E178:H178)</f>
        <v>113847</v>
      </c>
      <c r="E178" s="101">
        <v>13847</v>
      </c>
      <c r="F178" s="77"/>
      <c r="G178" s="78">
        <v>100000</v>
      </c>
      <c r="H178" s="102"/>
      <c r="I178" s="30"/>
      <c r="J178" s="1" t="s">
        <v>198</v>
      </c>
      <c r="K178" s="211" t="s">
        <v>19</v>
      </c>
    </row>
    <row r="179" spans="1:13" ht="30" x14ac:dyDescent="0.25">
      <c r="A179" s="24"/>
      <c r="B179" s="31" t="s">
        <v>199</v>
      </c>
      <c r="C179" s="132"/>
      <c r="D179" s="77">
        <f t="shared" si="20"/>
        <v>100000</v>
      </c>
      <c r="E179" s="77"/>
      <c r="F179" s="77"/>
      <c r="G179" s="78">
        <v>100000</v>
      </c>
      <c r="H179" s="102"/>
      <c r="I179" s="30"/>
    </row>
    <row r="180" spans="1:13" ht="30" x14ac:dyDescent="0.25">
      <c r="A180" s="24"/>
      <c r="B180" s="31" t="s">
        <v>200</v>
      </c>
      <c r="C180" s="132"/>
      <c r="D180" s="77">
        <f t="shared" si="20"/>
        <v>100000</v>
      </c>
      <c r="E180" s="77"/>
      <c r="F180" s="77"/>
      <c r="G180" s="78">
        <v>100000</v>
      </c>
      <c r="H180" s="102"/>
      <c r="I180" s="30"/>
    </row>
    <row r="181" spans="1:13" ht="30" x14ac:dyDescent="0.25">
      <c r="A181" s="24"/>
      <c r="B181" s="31" t="s">
        <v>201</v>
      </c>
      <c r="C181" s="32"/>
      <c r="D181" s="77">
        <f t="shared" si="20"/>
        <v>100000</v>
      </c>
      <c r="E181" s="77"/>
      <c r="F181" s="77"/>
      <c r="G181" s="78">
        <v>100000</v>
      </c>
      <c r="H181" s="102"/>
      <c r="I181" s="30"/>
    </row>
    <row r="182" spans="1:13" s="10" customFormat="1" ht="21" customHeight="1" x14ac:dyDescent="0.25">
      <c r="A182" s="8"/>
      <c r="B182" s="39" t="s">
        <v>202</v>
      </c>
      <c r="C182" s="40"/>
      <c r="D182" s="54">
        <f>SUM(E182:H182)</f>
        <v>1832635</v>
      </c>
      <c r="E182" s="41">
        <f t="shared" ref="E182:F182" si="22">SUM(E183,E184,E187)</f>
        <v>77635</v>
      </c>
      <c r="F182" s="41">
        <f t="shared" si="22"/>
        <v>0</v>
      </c>
      <c r="G182" s="41">
        <f>SUM(G183,G184,G187)</f>
        <v>1440000</v>
      </c>
      <c r="H182" s="41">
        <f>SUM(H183,H184,H187)</f>
        <v>315000</v>
      </c>
      <c r="I182" s="9"/>
    </row>
    <row r="183" spans="1:13" s="11" customFormat="1" ht="33" hidden="1" customHeight="1" x14ac:dyDescent="0.25">
      <c r="A183" s="17"/>
      <c r="B183" s="131" t="s">
        <v>203</v>
      </c>
      <c r="C183" s="132" t="s">
        <v>7</v>
      </c>
      <c r="D183" s="133">
        <f>SUM(G183:H183)</f>
        <v>0</v>
      </c>
      <c r="E183" s="133"/>
      <c r="F183" s="133"/>
      <c r="G183" s="65"/>
      <c r="H183" s="134">
        <v>0</v>
      </c>
      <c r="I183" s="22"/>
      <c r="J183" s="10"/>
    </row>
    <row r="184" spans="1:13" s="11" customFormat="1" x14ac:dyDescent="0.25">
      <c r="A184" s="17"/>
      <c r="B184" s="131" t="s">
        <v>204</v>
      </c>
      <c r="C184" s="132" t="s">
        <v>7</v>
      </c>
      <c r="D184" s="112">
        <f t="shared" ref="D184:D190" si="23">SUM(G184:H184)</f>
        <v>20000</v>
      </c>
      <c r="E184" s="112"/>
      <c r="F184" s="112"/>
      <c r="G184" s="110">
        <f>SUM(G185:G186)</f>
        <v>20000</v>
      </c>
      <c r="H184" s="144">
        <f>SUM(H185:H186)</f>
        <v>0</v>
      </c>
      <c r="I184" s="22"/>
      <c r="J184" s="10"/>
    </row>
    <row r="185" spans="1:13" s="11" customFormat="1" x14ac:dyDescent="0.25">
      <c r="A185" s="17"/>
      <c r="B185" s="217" t="s">
        <v>205</v>
      </c>
      <c r="C185" s="132" t="s">
        <v>7</v>
      </c>
      <c r="D185" s="218">
        <f t="shared" si="23"/>
        <v>0</v>
      </c>
      <c r="E185" s="218"/>
      <c r="F185" s="218"/>
      <c r="G185" s="185"/>
      <c r="H185" s="207"/>
      <c r="I185" s="22"/>
      <c r="J185" s="10"/>
    </row>
    <row r="186" spans="1:13" s="11" customFormat="1" x14ac:dyDescent="0.25">
      <c r="A186" s="17"/>
      <c r="B186" s="219" t="s">
        <v>206</v>
      </c>
      <c r="C186" s="143"/>
      <c r="D186" s="220">
        <f t="shared" si="23"/>
        <v>20000</v>
      </c>
      <c r="E186" s="220"/>
      <c r="F186" s="220"/>
      <c r="G186" s="185">
        <v>20000</v>
      </c>
      <c r="H186" s="207"/>
      <c r="I186" s="22"/>
      <c r="J186" s="10"/>
    </row>
    <row r="187" spans="1:13" s="11" customFormat="1" x14ac:dyDescent="0.25">
      <c r="A187" s="17"/>
      <c r="B187" s="205" t="s">
        <v>207</v>
      </c>
      <c r="C187" s="132" t="s">
        <v>7</v>
      </c>
      <c r="D187" s="221">
        <f>SUM(G187:H187)</f>
        <v>1735000</v>
      </c>
      <c r="E187" s="222">
        <f t="shared" ref="E187:F187" si="24">SUM(E188:E190)</f>
        <v>77635</v>
      </c>
      <c r="F187" s="222">
        <f t="shared" si="24"/>
        <v>0</v>
      </c>
      <c r="G187" s="222">
        <f>SUM(G188:G190)</f>
        <v>1420000</v>
      </c>
      <c r="H187" s="222">
        <f>SUM(H188:H190)</f>
        <v>315000</v>
      </c>
      <c r="I187" s="22"/>
      <c r="J187" s="10"/>
    </row>
    <row r="188" spans="1:13" s="11" customFormat="1" ht="30" x14ac:dyDescent="0.25">
      <c r="A188" s="17"/>
      <c r="B188" s="217" t="s">
        <v>208</v>
      </c>
      <c r="C188" s="132"/>
      <c r="D188" s="215">
        <f>SUM(E188:H188)</f>
        <v>1692635</v>
      </c>
      <c r="E188" s="215">
        <v>77635</v>
      </c>
      <c r="F188" s="215"/>
      <c r="G188" s="122">
        <v>1300000</v>
      </c>
      <c r="H188" s="123">
        <v>315000</v>
      </c>
      <c r="I188" s="22"/>
      <c r="J188" s="223" t="s">
        <v>209</v>
      </c>
      <c r="K188" s="11" t="s">
        <v>19</v>
      </c>
    </row>
    <row r="189" spans="1:13" s="11" customFormat="1" x14ac:dyDescent="0.25">
      <c r="A189" s="17"/>
      <c r="B189" s="217" t="s">
        <v>210</v>
      </c>
      <c r="C189" s="132"/>
      <c r="D189" s="139">
        <f t="shared" ref="D189" si="25">SUM(G189:H189)</f>
        <v>100000</v>
      </c>
      <c r="E189" s="139"/>
      <c r="F189" s="139"/>
      <c r="G189" s="78">
        <v>100000</v>
      </c>
      <c r="H189" s="102"/>
      <c r="I189" s="22"/>
      <c r="J189" s="10"/>
    </row>
    <row r="190" spans="1:13" ht="31.5" customHeight="1" x14ac:dyDescent="0.25">
      <c r="A190" s="124"/>
      <c r="B190" s="224" t="s">
        <v>211</v>
      </c>
      <c r="C190" s="225"/>
      <c r="D190" s="226">
        <f t="shared" si="23"/>
        <v>20000</v>
      </c>
      <c r="E190" s="226"/>
      <c r="F190" s="226"/>
      <c r="G190" s="35">
        <v>20000</v>
      </c>
      <c r="H190" s="36"/>
      <c r="I190" s="130"/>
    </row>
    <row r="191" spans="1:13" x14ac:dyDescent="0.25">
      <c r="B191" s="2"/>
      <c r="C191" s="227"/>
      <c r="D191" s="228"/>
      <c r="E191" s="228"/>
      <c r="F191" s="228"/>
      <c r="G191" s="2"/>
    </row>
    <row r="192" spans="1:13" s="1" customFormat="1" ht="13.5" customHeight="1" x14ac:dyDescent="0.25">
      <c r="B192" s="234"/>
      <c r="C192" s="234"/>
      <c r="D192" s="234"/>
      <c r="E192" s="234"/>
      <c r="F192" s="234"/>
      <c r="G192" s="235"/>
      <c r="H192" s="235"/>
      <c r="K192" s="2"/>
      <c r="L192" s="2"/>
      <c r="M192" s="2"/>
    </row>
  </sheetData>
  <mergeCells count="8">
    <mergeCell ref="B9:H9"/>
    <mergeCell ref="B192:H192"/>
    <mergeCell ref="B1:H1"/>
    <mergeCell ref="B3:B4"/>
    <mergeCell ref="C3:C4"/>
    <mergeCell ref="D3:D4"/>
    <mergeCell ref="E3:F3"/>
    <mergeCell ref="G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invest kokku</vt:lpstr>
    </vt:vector>
  </TitlesOfParts>
  <Company>Tartu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TLV</dc:creator>
  <cp:lastModifiedBy>TLV</cp:lastModifiedBy>
  <dcterms:created xsi:type="dcterms:W3CDTF">2019-02-06T11:24:34Z</dcterms:created>
  <dcterms:modified xsi:type="dcterms:W3CDTF">2019-02-07T06:26:19Z</dcterms:modified>
</cp:coreProperties>
</file>