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0" windowWidth="11490" windowHeight="12195" tabRatio="915" activeTab="2"/>
  </bookViews>
  <sheets>
    <sheet name="lisa 1(koond)" sheetId="1" r:id="rId1"/>
    <sheet name="lisa 2 (Tulubaas)" sheetId="2" r:id="rId2"/>
    <sheet name="lisa 3 (Kulud)" sheetId="3" r:id="rId3"/>
    <sheet name="Lisa 4 (tulude-kulude jaotus)" sheetId="4" r:id="rId4"/>
    <sheet name="Lisa 5 (investeeringud)" sheetId="5" r:id="rId5"/>
  </sheets>
  <definedNames>
    <definedName name="_xlfn.SUMIFS" hidden="1">#NAME?</definedName>
    <definedName name="Prinditiitlid" localSheetId="2">'lisa 3 (Kulud)'!$5:$5</definedName>
  </definedNames>
  <calcPr fullCalcOnLoad="1"/>
</workbook>
</file>

<file path=xl/sharedStrings.xml><?xml version="1.0" encoding="utf-8"?>
<sst xmlns="http://schemas.openxmlformats.org/spreadsheetml/2006/main" count="481" uniqueCount="250">
  <si>
    <t>TULUD</t>
  </si>
  <si>
    <t>Toetused</t>
  </si>
  <si>
    <t>TEGEVUSKULUD</t>
  </si>
  <si>
    <t>Üldised valitsussektori teenused</t>
  </si>
  <si>
    <t>Majandus</t>
  </si>
  <si>
    <t>Haridus</t>
  </si>
  <si>
    <t>Sotsiaalne kaitse</t>
  </si>
  <si>
    <t>TEGEVUSTULEM</t>
  </si>
  <si>
    <t>FINANTSEERIMISTEHINGUD</t>
  </si>
  <si>
    <t>EELARVE KOGUMAHT</t>
  </si>
  <si>
    <t>finantseerimis-
eelarve</t>
  </si>
  <si>
    <t>kokku</t>
  </si>
  <si>
    <t>K U L U D KOKKU</t>
  </si>
  <si>
    <t xml:space="preserve">        linnavarade 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</si>
  <si>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</si>
  <si>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</si>
  <si>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</si>
  <si>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</si>
  <si>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</si>
  <si>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</si>
  <si>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</si>
  <si>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</si>
  <si>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>investeeringud</t>
  </si>
  <si>
    <t>2.1</t>
  </si>
  <si>
    <t>01112</t>
  </si>
  <si>
    <t>09110</t>
  </si>
  <si>
    <t>09220</t>
  </si>
  <si>
    <t>Gümnaasiumid</t>
  </si>
  <si>
    <t>3.1</t>
  </si>
  <si>
    <t>3.2</t>
  </si>
  <si>
    <t>HARIDUSOSAKOND</t>
  </si>
  <si>
    <t>SOTSIAALABI OSAKOND</t>
  </si>
  <si>
    <t>LINNAMAJANDUSE OSAKOND</t>
  </si>
  <si>
    <t>LINNAVARADE OSAKOND</t>
  </si>
  <si>
    <t>2.3</t>
  </si>
  <si>
    <t>3.4</t>
  </si>
  <si>
    <t>Lasteaiad</t>
  </si>
  <si>
    <t>T U L U B A A S</t>
  </si>
  <si>
    <t>1.1</t>
  </si>
  <si>
    <t>2.7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</si>
  <si>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</si>
  <si>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</si>
  <si>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</si>
  <si>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</si>
  <si>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</si>
  <si>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</si>
  <si>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</si>
  <si>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3.4.1</t>
  </si>
  <si>
    <t>3.4.1.1</t>
  </si>
  <si>
    <t xml:space="preserve">TULUD </t>
  </si>
  <si>
    <t xml:space="preserve">LINNA TULUBAAS  </t>
  </si>
  <si>
    <t>3.3</t>
  </si>
  <si>
    <t>3.3.1</t>
  </si>
  <si>
    <t>jrk
nr</t>
  </si>
  <si>
    <t>Vaba aeg ja kultuur</t>
  </si>
  <si>
    <t>INVESTEERINGUD</t>
  </si>
  <si>
    <t>Kokku</t>
  </si>
  <si>
    <t>Investeeringud</t>
  </si>
  <si>
    <t>Vabaaeg ja kultuur</t>
  </si>
  <si>
    <t>Investeeringud kasutajate, objektide ja finantseerimisallikate lõikes</t>
  </si>
  <si>
    <t xml:space="preserve">   Lasteaiad</t>
  </si>
  <si>
    <t xml:space="preserve">   Gümnaasiumid</t>
  </si>
  <si>
    <t>Tänavate rekonstrueerimine, ehitus</t>
  </si>
  <si>
    <t>Vabaaeg, kultuur</t>
  </si>
  <si>
    <t>Muude sotsiaalsete riskirühmade kaitse</t>
  </si>
  <si>
    <t xml:space="preserve">   sh:  linnamajanduse osakond</t>
  </si>
  <si>
    <t xml:space="preserve">   sh: haridusosakond</t>
  </si>
  <si>
    <t xml:space="preserve">    sh: sotsiaalabi osakond</t>
  </si>
  <si>
    <t>1.2</t>
  </si>
  <si>
    <t>1.2.1</t>
  </si>
  <si>
    <t>2.2</t>
  </si>
  <si>
    <t>Keskkonnakaitse</t>
  </si>
  <si>
    <t>2.4</t>
  </si>
  <si>
    <t>3.4.2</t>
  </si>
  <si>
    <t>3.4.2.1</t>
  </si>
  <si>
    <t>3.5</t>
  </si>
  <si>
    <t>3.5.1</t>
  </si>
  <si>
    <t>3.5.1.1</t>
  </si>
  <si>
    <t>2.6</t>
  </si>
  <si>
    <t>Tulu varadelt</t>
  </si>
  <si>
    <t>Tulud varadelt</t>
  </si>
  <si>
    <t>1.1.1</t>
  </si>
  <si>
    <t>EUR</t>
  </si>
  <si>
    <t xml:space="preserve">         investeeringud</t>
  </si>
  <si>
    <t>04900</t>
  </si>
  <si>
    <t>04510</t>
  </si>
  <si>
    <t>Linna teede ja tänavate korrashoid</t>
  </si>
  <si>
    <t>05100</t>
  </si>
  <si>
    <t>Tänavate puhastus</t>
  </si>
  <si>
    <t>Muu majandus (linnavara haldamine)</t>
  </si>
  <si>
    <t>09800</t>
  </si>
  <si>
    <t>Muu haridus</t>
  </si>
  <si>
    <t>Muud laste hoolekandeasutused (Turvakodu)</t>
  </si>
  <si>
    <t>Muu riskirühmade sotsiaalne kaitse</t>
  </si>
  <si>
    <t xml:space="preserve">investeeringud </t>
  </si>
  <si>
    <t>Tartu linna 2011. a lisaeelarve tulude ja kulude jaotus</t>
  </si>
  <si>
    <t xml:space="preserve">         investeeringud </t>
  </si>
  <si>
    <t xml:space="preserve">         linnavarade osakond</t>
  </si>
  <si>
    <t>Lisa 4
jrk 
nr</t>
  </si>
  <si>
    <t>Investeeringu kasutaja ja investeerimisobjekt</t>
  </si>
  <si>
    <t xml:space="preserve">Majandus </t>
  </si>
  <si>
    <t xml:space="preserve">   Muu majandus</t>
  </si>
  <si>
    <t xml:space="preserve">   Muu haridus </t>
  </si>
  <si>
    <t>Tartu linna 2011. a lisaeelarve</t>
  </si>
  <si>
    <t xml:space="preserve">Tartu linna 2011. a lisaeelarve </t>
  </si>
  <si>
    <t>Finantseerimis-
eelarve</t>
  </si>
  <si>
    <t>valdkond</t>
  </si>
  <si>
    <t>LA Piilupesa (Ropka 34)</t>
  </si>
  <si>
    <t>Muu sotsiaalsete riskirühmade kaitse</t>
  </si>
  <si>
    <t>Anne Sauna ettekirjutuste täitmine</t>
  </si>
  <si>
    <t>Tartu linna 2011. a
LISAEELARVE</t>
  </si>
  <si>
    <t>majanda-
mis-
eelarve</t>
  </si>
  <si>
    <t>Sõpruse sild</t>
  </si>
  <si>
    <t>Üldised valitsusektori teenused</t>
  </si>
  <si>
    <t>Osakonna teenistused</t>
  </si>
  <si>
    <t>01700</t>
  </si>
  <si>
    <t>Valitsussektori võla teenindamine</t>
  </si>
  <si>
    <t>finantseerimistehingud</t>
  </si>
  <si>
    <t xml:space="preserve">          finantseerimistehingud</t>
  </si>
  <si>
    <t>KULTUURIOSAKOND</t>
  </si>
  <si>
    <t>3.3.1.1</t>
  </si>
  <si>
    <t>06400</t>
  </si>
  <si>
    <t>Tänavavalgustus</t>
  </si>
  <si>
    <t>Elamu- ja kommunaalmajandus</t>
  </si>
  <si>
    <t>04530</t>
  </si>
  <si>
    <t>Raudteetransport</t>
  </si>
  <si>
    <t>Vaksali tunnel</t>
  </si>
  <si>
    <t xml:space="preserve">   Linna teed, tänavad ja sillad</t>
  </si>
  <si>
    <t xml:space="preserve">   Raudteetransport</t>
  </si>
  <si>
    <t>ettekirjutuste täitmiseks linna hoonetele (v a haridusasutused)</t>
  </si>
  <si>
    <t>06100</t>
  </si>
  <si>
    <t>Elamumajanduse arendamine</t>
  </si>
  <si>
    <t xml:space="preserve">   Elamumajanduse arendamine</t>
  </si>
  <si>
    <t>Linnale kuuluvate korterite remont</t>
  </si>
  <si>
    <t>Linnale kuuluvate elamute remont</t>
  </si>
  <si>
    <t>3.4.3</t>
  </si>
  <si>
    <t>3.4.3.1</t>
  </si>
  <si>
    <t>08102</t>
  </si>
  <si>
    <t>Spordibaasid</t>
  </si>
  <si>
    <t xml:space="preserve">   Spordibaasid</t>
  </si>
  <si>
    <t>Tamme staadion</t>
  </si>
  <si>
    <t>Ilmatsalu 46 kohandamine lasteaia ruumideks</t>
  </si>
  <si>
    <t>Descartes'i Lütseum</t>
  </si>
  <si>
    <t>Tamme Gümnaasium</t>
  </si>
  <si>
    <t>Vene Lütseum</t>
  </si>
  <si>
    <t>Raatuse Gümnaasium</t>
  </si>
  <si>
    <t>Kunstigümnaasium</t>
  </si>
  <si>
    <t>M. Reiniku Gümnaasium</t>
  </si>
  <si>
    <t>haridusasutuste territooriumide korrashoid</t>
  </si>
  <si>
    <t>haridusobjektide projekteerimine</t>
  </si>
  <si>
    <t>haridusasutustele ettekirjutuste täitmiseks</t>
  </si>
  <si>
    <t>haridusobjaktide avariide likvideerimine, jooksevremonttööd</t>
  </si>
  <si>
    <t>3.5.2</t>
  </si>
  <si>
    <t>3.5.2.1</t>
  </si>
  <si>
    <t>Muu puuetega inimeste sotsiaalne kaitse</t>
  </si>
  <si>
    <t>Muu eakate sotsiaalne kaitse</t>
  </si>
  <si>
    <t>Muude riskirühmade hoolekandeasutused (Varjupaik)</t>
  </si>
  <si>
    <t>Hooldekodud (teenuse ost)</t>
  </si>
  <si>
    <t>Tulud sotsiaalabialasest tegevusest</t>
  </si>
  <si>
    <t>Maksud</t>
  </si>
  <si>
    <t xml:space="preserve">   Füüsilise isiku tulumaks</t>
  </si>
  <si>
    <t>Kaupade ja teenuste müük</t>
  </si>
  <si>
    <t xml:space="preserve">   Tulud kultuuri- ja kunstialasest 
   tegevusest</t>
  </si>
  <si>
    <t>1.2.2</t>
  </si>
  <si>
    <t xml:space="preserve">   Tulud sotsiaalabialasest tegevusest</t>
  </si>
  <si>
    <t>1.2.3</t>
  </si>
  <si>
    <t xml:space="preserve">   Üldvalitsemise tulud</t>
  </si>
  <si>
    <t>1.3</t>
  </si>
  <si>
    <t>1.3.1</t>
  </si>
  <si>
    <t xml:space="preserve">   Materiaalsete varade müük</t>
  </si>
  <si>
    <t>1.4</t>
  </si>
  <si>
    <t>1.4.1</t>
  </si>
  <si>
    <t xml:space="preserve">   Toetused põhivara soetuseks</t>
  </si>
  <si>
    <t>majandamis-
eelarve</t>
  </si>
  <si>
    <t>3.6</t>
  </si>
  <si>
    <t>3.6.1</t>
  </si>
  <si>
    <t>3.6.1.1</t>
  </si>
  <si>
    <t>TERVISHOIUOSAKOND</t>
  </si>
  <si>
    <t>Tervishoid</t>
  </si>
  <si>
    <t>Avalikud tervishoiuteenused</t>
  </si>
  <si>
    <t xml:space="preserve">        investeeringud ja 
        finantseerimistehingud</t>
  </si>
  <si>
    <r>
      <t xml:space="preserve">Tartu linna 2011. a lisaeelarve investeeringud ja finantseerimistehingud
valdkondade ja vahendite käsutajate lõikes </t>
    </r>
    <r>
      <rPr>
        <b/>
        <sz val="12"/>
        <color indexed="14"/>
        <rFont val="Times New Roman"/>
        <family val="1"/>
      </rPr>
      <t xml:space="preserve"> </t>
    </r>
  </si>
  <si>
    <t>INVESTEERINMISKULUD</t>
  </si>
  <si>
    <t>Finantseerimistehingud</t>
  </si>
  <si>
    <t>Üldised valitsussektori tenused</t>
  </si>
  <si>
    <t>Finantseerimistehingud kasutajate lõikes</t>
  </si>
  <si>
    <t>Riigi Kinnisvara ASile koolihoone kapitaalremondi maksed</t>
  </si>
  <si>
    <t xml:space="preserve">   sh:  haridusosakond</t>
  </si>
  <si>
    <t xml:space="preserve">         sotsiaalabi osakond</t>
  </si>
  <si>
    <t>2.5</t>
  </si>
  <si>
    <t xml:space="preserve">   sh:  tervishoiuosakond</t>
  </si>
  <si>
    <t>Üldvalitsemise tulud</t>
  </si>
  <si>
    <t>Laste muusika- ja kunstikoolid, muud huvikoolid</t>
  </si>
  <si>
    <t>Laste huvialamajad ja -keskused</t>
  </si>
  <si>
    <t>1.2.4</t>
  </si>
  <si>
    <t xml:space="preserve">   Tulud spordi- ja puhkealasest tegevusest</t>
  </si>
  <si>
    <t>Tulud spordi- ja puhkealasest tegevusest</t>
  </si>
  <si>
    <t>08105</t>
  </si>
  <si>
    <t>08106</t>
  </si>
  <si>
    <t>08203</t>
  </si>
  <si>
    <t>Muuseumid</t>
  </si>
  <si>
    <t>Tulud kultuuri- ja kunstialasest tegevusest</t>
  </si>
  <si>
    <t>ARHITEKTUURI JA EHITUSE OSAKOND</t>
  </si>
  <si>
    <t>08207</t>
  </si>
  <si>
    <t>Muinsuskaitse</t>
  </si>
  <si>
    <t>Arheoloogilised uuringud</t>
  </si>
  <si>
    <t xml:space="preserve">   sh: investeeringud</t>
  </si>
  <si>
    <t xml:space="preserve">        kultuuriosakond</t>
  </si>
  <si>
    <t xml:space="preserve">   sh: arhitektuuri ja ehituse osakond</t>
  </si>
  <si>
    <t>3.2.2</t>
  </si>
  <si>
    <t>3.2.2.1</t>
  </si>
  <si>
    <t>3.3.1.2</t>
  </si>
  <si>
    <t>3.3.1.3</t>
  </si>
  <si>
    <t>3.3.1.4</t>
  </si>
  <si>
    <t>3.5.1.2</t>
  </si>
  <si>
    <t>3.5.3</t>
  </si>
  <si>
    <t>3.5.3.1</t>
  </si>
  <si>
    <t>3.5.4</t>
  </si>
  <si>
    <t>3.5.4.1</t>
  </si>
  <si>
    <t>3.5.4.2</t>
  </si>
  <si>
    <t>3.5.4.3</t>
  </si>
  <si>
    <t>3.5.5</t>
  </si>
  <si>
    <t>3.5.5.1</t>
  </si>
  <si>
    <t>3.6.2</t>
  </si>
  <si>
    <t>3.6.2.1</t>
  </si>
  <si>
    <t>3.6.2.2</t>
  </si>
  <si>
    <t>3.6.2.3</t>
  </si>
  <si>
    <t>3.6.2.4</t>
  </si>
  <si>
    <t>3.6.2.5</t>
  </si>
  <si>
    <t>3.6.2.6</t>
  </si>
  <si>
    <t>3.7</t>
  </si>
  <si>
    <t>3.7.1</t>
  </si>
  <si>
    <t>3.7.1.1</t>
  </si>
  <si>
    <r>
      <t xml:space="preserve">   </t>
    </r>
    <r>
      <rPr>
        <b/>
        <i/>
        <sz val="10"/>
        <rFont val="Times New Roman"/>
        <family val="1"/>
      </rPr>
      <t>Täiskasvanute gümnaasiumid</t>
    </r>
  </si>
  <si>
    <t>Täiskasvanute gümnaasium</t>
  </si>
  <si>
    <t>09221</t>
  </si>
  <si>
    <t>Täiskasvanute gümnaasiumid</t>
  </si>
  <si>
    <t>3.5.4.4</t>
  </si>
  <si>
    <t>3.51</t>
  </si>
  <si>
    <t>Kohustuste vähenemine</t>
  </si>
  <si>
    <t>1.3.2</t>
  </si>
  <si>
    <t xml:space="preserve">   Mittesihtotstarbelised toetused</t>
  </si>
  <si>
    <t>Toimetulekutoetus</t>
  </si>
  <si>
    <t>3.6.2.7</t>
  </si>
  <si>
    <t>3.2.2.2</t>
  </si>
  <si>
    <t>3.8</t>
  </si>
  <si>
    <t>RAHANDUSOSAKOND</t>
  </si>
  <si>
    <t>3.8.1</t>
  </si>
  <si>
    <t>3.8.1.1</t>
  </si>
  <si>
    <t xml:space="preserve">         rahandusosakond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</si>
</sst>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%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16" fontId="6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6" fillId="0" borderId="2" xfId="0" applyFont="1" applyBorder="1" applyAlignment="1" quotePrefix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quotePrefix="1">
      <alignment horizontal="left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6" fontId="7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 quotePrefix="1">
      <alignment horizontal="left"/>
    </xf>
    <xf numFmtId="0" fontId="12" fillId="0" borderId="2" xfId="0" applyFont="1" applyBorder="1" applyAlignment="1">
      <alignment horizontal="right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 quotePrefix="1">
      <alignment horizontal="right"/>
    </xf>
    <xf numFmtId="0" fontId="15" fillId="0" borderId="2" xfId="0" applyFont="1" applyBorder="1" applyAlignment="1">
      <alignment wrapText="1"/>
    </xf>
    <xf numFmtId="0" fontId="14" fillId="0" borderId="2" xfId="0" applyFont="1" applyBorder="1" applyAlignment="1" quotePrefix="1">
      <alignment horizontal="left"/>
    </xf>
    <xf numFmtId="0" fontId="14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3" fillId="0" borderId="0" xfId="0" applyFont="1" applyAlignment="1" quotePrefix="1">
      <alignment horizontal="left"/>
    </xf>
    <xf numFmtId="0" fontId="1" fillId="0" borderId="0" xfId="0" applyFont="1" applyAlignment="1">
      <alignment wrapText="1"/>
    </xf>
    <xf numFmtId="0" fontId="15" fillId="0" borderId="0" xfId="0" applyFont="1" applyAlignment="1" quotePrefix="1">
      <alignment horizontal="left"/>
    </xf>
    <xf numFmtId="0" fontId="15" fillId="0" borderId="0" xfId="0" applyFont="1" applyAlignment="1" quotePrefix="1">
      <alignment horizontal="right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8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19" fillId="0" borderId="2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3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2" xfId="0" applyNumberFormat="1" applyFont="1" applyFill="1" applyBorder="1" applyAlignment="1" quotePrefix="1">
      <alignment/>
    </xf>
    <xf numFmtId="0" fontId="10" fillId="0" borderId="2" xfId="0" applyFont="1" applyFill="1" applyBorder="1" applyAlignment="1" quotePrefix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 quotePrefix="1">
      <alignment/>
    </xf>
    <xf numFmtId="0" fontId="11" fillId="0" borderId="2" xfId="0" applyFont="1" applyBorder="1" applyAlignment="1" quotePrefix="1">
      <alignment horizontal="right"/>
    </xf>
    <xf numFmtId="0" fontId="4" fillId="0" borderId="2" xfId="0" applyFont="1" applyBorder="1" applyAlignment="1">
      <alignment wrapText="1"/>
    </xf>
    <xf numFmtId="0" fontId="13" fillId="0" borderId="0" xfId="0" applyFont="1" applyFill="1" applyBorder="1" applyAlignment="1">
      <alignment horizontal="left"/>
    </xf>
    <xf numFmtId="182" fontId="13" fillId="0" borderId="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82" fontId="13" fillId="0" borderId="3" xfId="0" applyNumberFormat="1" applyFont="1" applyFill="1" applyBorder="1" applyAlignment="1">
      <alignment/>
    </xf>
    <xf numFmtId="182" fontId="10" fillId="0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9" fontId="13" fillId="0" borderId="4" xfId="0" applyNumberFormat="1" applyFont="1" applyFill="1" applyBorder="1" applyAlignment="1">
      <alignment/>
    </xf>
    <xf numFmtId="49" fontId="13" fillId="0" borderId="4" xfId="0" applyNumberFormat="1" applyFont="1" applyFill="1" applyBorder="1" applyAlignment="1">
      <alignment wrapText="1"/>
    </xf>
    <xf numFmtId="3" fontId="12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0" fontId="13" fillId="0" borderId="3" xfId="0" applyFont="1" applyFill="1" applyBorder="1" applyAlignment="1" quotePrefix="1">
      <alignment horizontal="left" wrapText="1"/>
    </xf>
    <xf numFmtId="0" fontId="13" fillId="0" borderId="3" xfId="0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right"/>
    </xf>
    <xf numFmtId="0" fontId="13" fillId="0" borderId="2" xfId="0" applyFont="1" applyFill="1" applyBorder="1" applyAlignment="1" quotePrefix="1">
      <alignment horizontal="left" wrapText="1"/>
    </xf>
    <xf numFmtId="0" fontId="13" fillId="0" borderId="2" xfId="0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 quotePrefix="1">
      <alignment horizontal="left" wrapText="1"/>
    </xf>
    <xf numFmtId="0" fontId="10" fillId="0" borderId="2" xfId="0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7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7" sqref="A17"/>
    </sheetView>
  </sheetViews>
  <sheetFormatPr defaultColWidth="9.140625" defaultRowHeight="12.75"/>
  <cols>
    <col min="1" max="1" width="40.57421875" style="0" customWidth="1"/>
    <col min="2" max="2" width="18.57421875" style="7" customWidth="1"/>
    <col min="4" max="4" width="12.7109375" style="0" bestFit="1" customWidth="1"/>
  </cols>
  <sheetData>
    <row r="1" spans="1:2" ht="34.5" customHeight="1">
      <c r="A1" s="133" t="s">
        <v>110</v>
      </c>
      <c r="B1" s="134"/>
    </row>
    <row r="2" spans="1:2" ht="15.75">
      <c r="A2" s="29"/>
      <c r="B2" s="29"/>
    </row>
    <row r="3" ht="12.75">
      <c r="B3" s="27" t="s">
        <v>82</v>
      </c>
    </row>
    <row r="4" spans="1:2" ht="14.25">
      <c r="A4" s="9" t="s">
        <v>0</v>
      </c>
      <c r="B4" s="31">
        <f>SUM(B5:B8)</f>
        <v>897693</v>
      </c>
    </row>
    <row r="5" spans="1:2" ht="15">
      <c r="A5" s="10" t="s">
        <v>159</v>
      </c>
      <c r="B5" s="30">
        <f>'lisa 2 (Tulubaas)'!E7</f>
        <v>400000</v>
      </c>
    </row>
    <row r="6" spans="1:2" ht="15">
      <c r="A6" s="10" t="s">
        <v>161</v>
      </c>
      <c r="B6" s="30">
        <f>'lisa 2 (Tulubaas)'!E9</f>
        <v>25561</v>
      </c>
    </row>
    <row r="7" spans="1:2" ht="15">
      <c r="A7" s="10" t="s">
        <v>1</v>
      </c>
      <c r="B7" s="30">
        <f>'lisa 2 (Tulubaas)'!E14</f>
        <v>312132</v>
      </c>
    </row>
    <row r="8" spans="1:2" ht="15">
      <c r="A8" s="10" t="s">
        <v>79</v>
      </c>
      <c r="B8" s="30">
        <f>SUM('lisa 2 (Tulubaas)'!E17)</f>
        <v>160000</v>
      </c>
    </row>
    <row r="9" spans="1:2" ht="15">
      <c r="A9" s="10"/>
      <c r="B9" s="30"/>
    </row>
    <row r="10" spans="1:2" ht="14.25">
      <c r="A10" s="9" t="s">
        <v>2</v>
      </c>
      <c r="B10" s="31">
        <f>SUM(B11:B18)</f>
        <v>744148</v>
      </c>
    </row>
    <row r="11" spans="1:2" ht="15">
      <c r="A11" s="10" t="s">
        <v>3</v>
      </c>
      <c r="B11" s="30">
        <f>'Lisa 4 (tulude-kulude jaotus)'!F34+'Lisa 4 (tulude-kulude jaotus)'!F193+'Lisa 4 (tulude-kulude jaotus)'!F268</f>
        <v>-56276</v>
      </c>
    </row>
    <row r="12" spans="1:2" ht="15">
      <c r="A12" s="10" t="s">
        <v>4</v>
      </c>
      <c r="B12" s="30">
        <f>'Lisa 4 (tulude-kulude jaotus)'!F133+'Lisa 4 (tulude-kulude jaotus)'!F96</f>
        <v>3500</v>
      </c>
    </row>
    <row r="13" spans="1:2" ht="15">
      <c r="A13" s="10" t="s">
        <v>71</v>
      </c>
      <c r="B13" s="30">
        <f>'Lisa 4 (tulude-kulude jaotus)'!F105</f>
        <v>300000</v>
      </c>
    </row>
    <row r="14" spans="1:2" ht="15">
      <c r="A14" s="10" t="s">
        <v>123</v>
      </c>
      <c r="B14" s="30">
        <f>'Lisa 4 (tulude-kulude jaotus)'!F113</f>
        <v>40000</v>
      </c>
    </row>
    <row r="15" spans="1:2" ht="15">
      <c r="A15" s="10" t="s">
        <v>178</v>
      </c>
      <c r="B15" s="30">
        <f>'Lisa 4 (tulude-kulude jaotus)'!F262</f>
        <v>1169</v>
      </c>
    </row>
    <row r="16" spans="1:2" ht="15">
      <c r="A16" s="10" t="s">
        <v>54</v>
      </c>
      <c r="B16" s="30">
        <f>'Lisa 4 (tulude-kulude jaotus)'!F62+'Lisa 4 (tulude-kulude jaotus)'!F69+'Lisa 4 (tulude-kulude jaotus)'!F76+'Lisa 4 (tulude-kulude jaotus)'!F83</f>
        <v>53510</v>
      </c>
    </row>
    <row r="17" spans="1:2" ht="15">
      <c r="A17" s="10" t="s">
        <v>5</v>
      </c>
      <c r="B17" s="30">
        <f>'Lisa 4 (tulude-kulude jaotus)'!F50+'Lisa 4 (tulude-kulude jaotus)'!F43</f>
        <v>193620</v>
      </c>
    </row>
    <row r="18" spans="1:2" ht="15">
      <c r="A18" s="10" t="s">
        <v>6</v>
      </c>
      <c r="B18" s="30">
        <f>'Lisa 4 (tulude-kulude jaotus)'!F201</f>
        <v>208625</v>
      </c>
    </row>
    <row r="19" spans="1:2" ht="15">
      <c r="A19" s="10"/>
      <c r="B19" s="30"/>
    </row>
    <row r="20" spans="1:4" ht="14.25">
      <c r="A20" s="9" t="s">
        <v>55</v>
      </c>
      <c r="B20" s="31">
        <f>SUM(B21:B25)</f>
        <v>128985</v>
      </c>
      <c r="D20" s="7"/>
    </row>
    <row r="21" spans="1:2" ht="15">
      <c r="A21" s="10" t="s">
        <v>4</v>
      </c>
      <c r="B21" s="30">
        <f>'Lisa 5 (investeeringud)'!D8</f>
        <v>-6512</v>
      </c>
    </row>
    <row r="22" spans="1:2" ht="15">
      <c r="A22" s="10" t="s">
        <v>123</v>
      </c>
      <c r="B22" s="30">
        <f>'Lisa 5 (investeeringud)'!D9</f>
        <v>56000</v>
      </c>
    </row>
    <row r="23" spans="1:2" ht="15">
      <c r="A23" s="10" t="s">
        <v>54</v>
      </c>
      <c r="B23" s="30">
        <f>'Lisa 5 (investeeringud)'!D10</f>
        <v>-16369</v>
      </c>
    </row>
    <row r="24" spans="1:2" ht="15">
      <c r="A24" s="10" t="s">
        <v>5</v>
      </c>
      <c r="B24" s="30">
        <f>'Lisa 5 (investeeringud)'!D11</f>
        <v>99800</v>
      </c>
    </row>
    <row r="25" spans="1:2" ht="15">
      <c r="A25" s="10" t="s">
        <v>6</v>
      </c>
      <c r="B25" s="30">
        <f>'Lisa 5 (investeeringud)'!D12</f>
        <v>-3934</v>
      </c>
    </row>
    <row r="26" spans="1:2" ht="15">
      <c r="A26" s="10"/>
      <c r="B26" s="30"/>
    </row>
    <row r="27" spans="1:2" ht="14.25">
      <c r="A27" s="9" t="s">
        <v>7</v>
      </c>
      <c r="B27" s="31">
        <f>B4-B10-B20</f>
        <v>24560</v>
      </c>
    </row>
    <row r="28" spans="1:4" ht="15">
      <c r="A28" s="10"/>
      <c r="B28" s="30"/>
      <c r="D28" s="24"/>
    </row>
    <row r="29" spans="1:2" ht="14.25">
      <c r="A29" s="9" t="s">
        <v>8</v>
      </c>
      <c r="B29" s="31">
        <f>SUM(B30:B30)</f>
        <v>-24560</v>
      </c>
    </row>
    <row r="30" spans="1:2" ht="15">
      <c r="A30" s="10" t="s">
        <v>239</v>
      </c>
      <c r="B30" s="30">
        <f>'Lisa 5 (investeeringud)'!D14*-1</f>
        <v>-24560</v>
      </c>
    </row>
    <row r="31" spans="1:2" ht="15">
      <c r="A31" s="10"/>
      <c r="B31" s="30"/>
    </row>
    <row r="32" spans="1:2" ht="14.25">
      <c r="A32" s="9" t="s">
        <v>9</v>
      </c>
      <c r="B32" s="31">
        <f>B4</f>
        <v>897693</v>
      </c>
    </row>
    <row r="33" ht="12.75">
      <c r="B33" s="26"/>
    </row>
  </sheetData>
  <mergeCells count="1">
    <mergeCell ref="A1:B1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....2011. a määruse
nr ....juurde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Zeros="0" workbookViewId="0" topLeftCell="A1">
      <selection activeCell="C15" sqref="C15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7" bestFit="1" customWidth="1"/>
    <col min="4" max="4" width="12.7109375" style="7" customWidth="1"/>
    <col min="5" max="5" width="12.57421875" style="7" customWidth="1"/>
    <col min="6" max="7" width="9.140625" style="8" customWidth="1"/>
  </cols>
  <sheetData>
    <row r="1" spans="2:5" ht="15.75">
      <c r="B1" s="134" t="s">
        <v>103</v>
      </c>
      <c r="C1" s="134"/>
      <c r="D1" s="134"/>
      <c r="E1" s="134"/>
    </row>
    <row r="2" spans="2:5" ht="15.75">
      <c r="B2" s="134" t="s">
        <v>37</v>
      </c>
      <c r="C2" s="134"/>
      <c r="D2" s="134"/>
      <c r="E2" s="134"/>
    </row>
    <row r="3" spans="2:5" ht="15.75">
      <c r="B3" s="29"/>
      <c r="C3" s="29"/>
      <c r="D3" s="29"/>
      <c r="E3" s="29"/>
    </row>
    <row r="4" spans="3:5" ht="12.75">
      <c r="C4" s="135" t="s">
        <v>82</v>
      </c>
      <c r="D4" s="135"/>
      <c r="E4" s="135"/>
    </row>
    <row r="5" spans="1:5" ht="25.5" customHeight="1">
      <c r="A5" s="1"/>
      <c r="B5" s="1"/>
      <c r="C5" s="5" t="s">
        <v>10</v>
      </c>
      <c r="D5" s="5" t="s">
        <v>173</v>
      </c>
      <c r="E5" s="6" t="s">
        <v>11</v>
      </c>
    </row>
    <row r="6" spans="1:5" ht="14.25">
      <c r="A6" s="11">
        <v>1</v>
      </c>
      <c r="B6" s="16" t="s">
        <v>49</v>
      </c>
      <c r="C6" s="32">
        <f>SUM(C7,C9,C14,C17)</f>
        <v>887024</v>
      </c>
      <c r="D6" s="32">
        <f>SUM(D7,D9,D14,D17)</f>
        <v>10669</v>
      </c>
      <c r="E6" s="33">
        <f>SUM(C6:D6)</f>
        <v>897693</v>
      </c>
    </row>
    <row r="7" spans="1:5" ht="14.25">
      <c r="A7" s="12" t="s">
        <v>38</v>
      </c>
      <c r="B7" s="9" t="s">
        <v>159</v>
      </c>
      <c r="C7" s="31">
        <f>SUM(C8:C8)</f>
        <v>400000</v>
      </c>
      <c r="D7" s="31"/>
      <c r="E7" s="31">
        <f aca="true" t="shared" si="0" ref="E7:E19">SUM(C7:D7)</f>
        <v>400000</v>
      </c>
    </row>
    <row r="8" spans="1:5" ht="15">
      <c r="A8" s="25" t="s">
        <v>81</v>
      </c>
      <c r="B8" s="17" t="s">
        <v>160</v>
      </c>
      <c r="C8" s="31">
        <v>400000</v>
      </c>
      <c r="D8" s="31"/>
      <c r="E8" s="30">
        <f t="shared" si="0"/>
        <v>400000</v>
      </c>
    </row>
    <row r="9" spans="1:5" ht="14.25">
      <c r="A9" s="12" t="s">
        <v>68</v>
      </c>
      <c r="B9" s="106" t="s">
        <v>161</v>
      </c>
      <c r="C9" s="31">
        <f>SUM(C10:C13)</f>
        <v>14892</v>
      </c>
      <c r="D9" s="31">
        <f>SUM(D10:D13)</f>
        <v>10669</v>
      </c>
      <c r="E9" s="31">
        <f t="shared" si="0"/>
        <v>25561</v>
      </c>
    </row>
    <row r="10" spans="1:5" ht="30">
      <c r="A10" s="25" t="s">
        <v>69</v>
      </c>
      <c r="B10" s="17" t="s">
        <v>162</v>
      </c>
      <c r="C10" s="30">
        <f>3892+9000</f>
        <v>12892</v>
      </c>
      <c r="D10" s="30">
        <f>'Lisa 4 (tulude-kulude jaotus)'!E79</f>
        <v>9000</v>
      </c>
      <c r="E10" s="30">
        <f t="shared" si="0"/>
        <v>21892</v>
      </c>
    </row>
    <row r="11" spans="1:5" ht="30">
      <c r="A11" s="25" t="s">
        <v>163</v>
      </c>
      <c r="B11" s="17" t="s">
        <v>195</v>
      </c>
      <c r="C11" s="30">
        <v>2000</v>
      </c>
      <c r="D11" s="30">
        <f>'Lisa 4 (tulude-kulude jaotus)'!E73</f>
        <v>2000</v>
      </c>
      <c r="E11" s="30">
        <f t="shared" si="0"/>
        <v>4000</v>
      </c>
    </row>
    <row r="12" spans="1:5" ht="15">
      <c r="A12" s="25" t="s">
        <v>165</v>
      </c>
      <c r="B12" s="17" t="s">
        <v>164</v>
      </c>
      <c r="C12" s="30"/>
      <c r="D12" s="30">
        <v>-1500</v>
      </c>
      <c r="E12" s="30">
        <f t="shared" si="0"/>
        <v>-1500</v>
      </c>
    </row>
    <row r="13" spans="1:5" ht="15">
      <c r="A13" s="25" t="s">
        <v>194</v>
      </c>
      <c r="B13" s="17" t="s">
        <v>166</v>
      </c>
      <c r="C13" s="30"/>
      <c r="D13" s="30">
        <v>1169</v>
      </c>
      <c r="E13" s="30">
        <f t="shared" si="0"/>
        <v>1169</v>
      </c>
    </row>
    <row r="14" spans="1:5" ht="14.25">
      <c r="A14" s="12" t="s">
        <v>167</v>
      </c>
      <c r="B14" s="106" t="s">
        <v>1</v>
      </c>
      <c r="C14" s="31">
        <f>SUM(C15:C16)</f>
        <v>312132</v>
      </c>
      <c r="D14" s="31"/>
      <c r="E14" s="31">
        <f t="shared" si="0"/>
        <v>312132</v>
      </c>
    </row>
    <row r="15" spans="1:5" ht="15">
      <c r="A15" s="25" t="s">
        <v>168</v>
      </c>
      <c r="B15" s="17" t="s">
        <v>172</v>
      </c>
      <c r="C15" s="30">
        <v>100007</v>
      </c>
      <c r="D15" s="30"/>
      <c r="E15" s="30">
        <f t="shared" si="0"/>
        <v>100007</v>
      </c>
    </row>
    <row r="16" spans="1:5" ht="15">
      <c r="A16" s="25" t="s">
        <v>240</v>
      </c>
      <c r="B16" s="17" t="s">
        <v>241</v>
      </c>
      <c r="C16" s="30">
        <v>212125</v>
      </c>
      <c r="D16" s="30"/>
      <c r="E16" s="30">
        <f t="shared" si="0"/>
        <v>212125</v>
      </c>
    </row>
    <row r="17" spans="1:5" ht="14.25">
      <c r="A17" s="14" t="s">
        <v>170</v>
      </c>
      <c r="B17" s="9" t="s">
        <v>80</v>
      </c>
      <c r="C17" s="31">
        <f>SUM(C18:C18)</f>
        <v>160000</v>
      </c>
      <c r="D17" s="31"/>
      <c r="E17" s="31">
        <f t="shared" si="0"/>
        <v>160000</v>
      </c>
    </row>
    <row r="18" spans="1:5" ht="15">
      <c r="A18" s="13" t="s">
        <v>171</v>
      </c>
      <c r="B18" s="17" t="s">
        <v>169</v>
      </c>
      <c r="C18" s="30">
        <v>160000</v>
      </c>
      <c r="D18" s="30"/>
      <c r="E18" s="30">
        <f t="shared" si="0"/>
        <v>160000</v>
      </c>
    </row>
    <row r="19" spans="1:5" ht="17.25" customHeight="1">
      <c r="A19" s="15"/>
      <c r="B19" s="9" t="s">
        <v>50</v>
      </c>
      <c r="C19" s="31">
        <f>SUM(C6)</f>
        <v>887024</v>
      </c>
      <c r="D19" s="31">
        <f>SUM(D6)</f>
        <v>10669</v>
      </c>
      <c r="E19" s="31">
        <f t="shared" si="0"/>
        <v>897693</v>
      </c>
    </row>
  </sheetData>
  <mergeCells count="3">
    <mergeCell ref="B1:E1"/>
    <mergeCell ref="B2:E2"/>
    <mergeCell ref="C4:E4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....2011 a määruse
nr .....juurde</oddHeader>
    <oddFooter>&amp;C&amp;P+1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6.00390625" style="3" bestFit="1" customWidth="1"/>
    <col min="2" max="2" width="42.57421875" style="0" customWidth="1"/>
    <col min="3" max="3" width="12.7109375" style="7" bestFit="1" customWidth="1"/>
    <col min="4" max="5" width="12.7109375" style="7" customWidth="1"/>
  </cols>
  <sheetData>
    <row r="1" spans="2:5" ht="15.75">
      <c r="B1" s="134" t="s">
        <v>104</v>
      </c>
      <c r="C1" s="134"/>
      <c r="D1" s="134"/>
      <c r="E1" s="134"/>
    </row>
    <row r="2" spans="2:5" ht="15.75">
      <c r="B2" s="134" t="s">
        <v>40</v>
      </c>
      <c r="C2" s="134"/>
      <c r="D2" s="134"/>
      <c r="E2" s="134"/>
    </row>
    <row r="3" spans="2:5" ht="15.75">
      <c r="B3" s="29"/>
      <c r="C3" s="29"/>
      <c r="D3" s="29"/>
      <c r="E3" s="29"/>
    </row>
    <row r="4" spans="3:5" ht="12.75">
      <c r="C4" s="135" t="s">
        <v>82</v>
      </c>
      <c r="D4" s="135"/>
      <c r="E4" s="135"/>
    </row>
    <row r="5" spans="1:5" ht="25.5">
      <c r="A5" s="4"/>
      <c r="B5" s="1"/>
      <c r="C5" s="5" t="s">
        <v>10</v>
      </c>
      <c r="D5" s="5" t="s">
        <v>173</v>
      </c>
      <c r="E5" s="6" t="s">
        <v>11</v>
      </c>
    </row>
    <row r="6" spans="1:5" ht="14.25">
      <c r="A6" s="18">
        <v>2</v>
      </c>
      <c r="B6" s="16" t="s">
        <v>12</v>
      </c>
      <c r="C6" s="38">
        <f>SUM(C7,C11,C14,C16,C19,C21,C25,C28)</f>
        <v>887024</v>
      </c>
      <c r="D6" s="38">
        <f>SUM(D7,D11,D14,D16,D19,D21,D25,D28)</f>
        <v>10669</v>
      </c>
      <c r="E6" s="39">
        <f>SUM(C6:D6)</f>
        <v>897693</v>
      </c>
    </row>
    <row r="7" spans="1:5" ht="14.25">
      <c r="A7" s="19" t="s">
        <v>23</v>
      </c>
      <c r="B7" s="9" t="s">
        <v>3</v>
      </c>
      <c r="C7" s="31">
        <f>SUM(C8:C10)</f>
        <v>-31716</v>
      </c>
      <c r="D7" s="31">
        <f>SUM(D8:D8)</f>
        <v>0</v>
      </c>
      <c r="E7" s="116">
        <f aca="true" t="shared" si="0" ref="E7:E30">SUM(C7:D7)</f>
        <v>-31716</v>
      </c>
    </row>
    <row r="8" spans="1:5" ht="15">
      <c r="A8" s="20"/>
      <c r="B8" s="10" t="s">
        <v>187</v>
      </c>
      <c r="C8" s="30">
        <f>'Lisa 4 (tulude-kulude jaotus)'!D28</f>
        <v>57284</v>
      </c>
      <c r="D8" s="30">
        <f>'Lisa 4 (tulude-kulude jaotus)'!E28</f>
        <v>0</v>
      </c>
      <c r="E8" s="117">
        <f t="shared" si="0"/>
        <v>57284</v>
      </c>
    </row>
    <row r="9" spans="1:5" ht="15">
      <c r="A9" s="20"/>
      <c r="B9" s="10" t="s">
        <v>249</v>
      </c>
      <c r="C9" s="30">
        <f>'Lisa 4 (tulude-kulude jaotus)'!D268</f>
        <v>-91000</v>
      </c>
      <c r="D9" s="30">
        <f>'Lisa 4 (tulude-kulude jaotus)'!E268</f>
        <v>0</v>
      </c>
      <c r="E9" s="117">
        <f t="shared" si="0"/>
        <v>-91000</v>
      </c>
    </row>
    <row r="10" spans="1:5" ht="15">
      <c r="A10" s="20"/>
      <c r="B10" s="10" t="s">
        <v>188</v>
      </c>
      <c r="C10" s="30">
        <f>'Lisa 4 (tulude-kulude jaotus)'!D193</f>
        <v>2000</v>
      </c>
      <c r="D10" s="30">
        <f>'Lisa 4 (tulude-kulude jaotus)'!E193</f>
        <v>0</v>
      </c>
      <c r="E10" s="117">
        <f t="shared" si="0"/>
        <v>2000</v>
      </c>
    </row>
    <row r="11" spans="1:5" ht="14.25">
      <c r="A11" s="21" t="s">
        <v>70</v>
      </c>
      <c r="B11" s="9" t="s">
        <v>4</v>
      </c>
      <c r="C11" s="31">
        <f>SUM(C12:C13)</f>
        <v>-3012</v>
      </c>
      <c r="D11" s="31">
        <f>SUM(D12:D13)</f>
        <v>0</v>
      </c>
      <c r="E11" s="116">
        <f t="shared" si="0"/>
        <v>-3012</v>
      </c>
    </row>
    <row r="12" spans="1:5" ht="15">
      <c r="A12" s="21"/>
      <c r="B12" s="10" t="s">
        <v>65</v>
      </c>
      <c r="C12" s="30">
        <f>'Lisa 4 (tulude-kulude jaotus)'!D90</f>
        <v>-9912</v>
      </c>
      <c r="D12" s="30">
        <f>'Lisa 4 (tulude-kulude jaotus)'!E90</f>
        <v>0</v>
      </c>
      <c r="E12" s="117">
        <f t="shared" si="0"/>
        <v>-9912</v>
      </c>
    </row>
    <row r="13" spans="1:5" ht="15">
      <c r="A13" s="21"/>
      <c r="B13" s="10" t="s">
        <v>97</v>
      </c>
      <c r="C13" s="30">
        <f>'Lisa 4 (tulude-kulude jaotus)'!F120</f>
        <v>6900</v>
      </c>
      <c r="D13" s="30">
        <f>'Lisa 4 (tulude-kulude jaotus)'!G120</f>
        <v>0</v>
      </c>
      <c r="E13" s="117">
        <f t="shared" si="0"/>
        <v>6900</v>
      </c>
    </row>
    <row r="14" spans="1:5" ht="14.25">
      <c r="A14" s="21" t="s">
        <v>34</v>
      </c>
      <c r="B14" s="9" t="s">
        <v>71</v>
      </c>
      <c r="C14" s="31">
        <f>SUM(C15)</f>
        <v>300000</v>
      </c>
      <c r="D14" s="31">
        <f>SUM(D15)</f>
        <v>0</v>
      </c>
      <c r="E14" s="116">
        <f t="shared" si="0"/>
        <v>300000</v>
      </c>
    </row>
    <row r="15" spans="1:5" ht="15">
      <c r="A15" s="20"/>
      <c r="B15" s="10" t="s">
        <v>65</v>
      </c>
      <c r="C15" s="30">
        <f>'Lisa 4 (tulude-kulude jaotus)'!F99</f>
        <v>300000</v>
      </c>
      <c r="D15" s="30">
        <f>'Lisa 4 (tulude-kulude jaotus)'!G99</f>
        <v>0</v>
      </c>
      <c r="E15" s="117">
        <f t="shared" si="0"/>
        <v>300000</v>
      </c>
    </row>
    <row r="16" spans="1:5" ht="14.25">
      <c r="A16" s="21" t="s">
        <v>72</v>
      </c>
      <c r="B16" s="9" t="s">
        <v>123</v>
      </c>
      <c r="C16" s="31">
        <f>SUM(C17:C18)</f>
        <v>96000</v>
      </c>
      <c r="D16" s="31">
        <f>SUM(D17:D18)</f>
        <v>0</v>
      </c>
      <c r="E16" s="116">
        <f t="shared" si="0"/>
        <v>96000</v>
      </c>
    </row>
    <row r="17" spans="1:5" ht="15">
      <c r="A17" s="20"/>
      <c r="B17" s="10" t="s">
        <v>65</v>
      </c>
      <c r="C17" s="30">
        <f>'Lisa 4 (tulude-kulude jaotus)'!D107</f>
        <v>40000</v>
      </c>
      <c r="D17" s="30">
        <f>'Lisa 4 (tulude-kulude jaotus)'!E107</f>
        <v>0</v>
      </c>
      <c r="E17" s="117">
        <f t="shared" si="0"/>
        <v>40000</v>
      </c>
    </row>
    <row r="18" spans="1:5" ht="15">
      <c r="A18" s="20"/>
      <c r="B18" s="10" t="s">
        <v>97</v>
      </c>
      <c r="C18" s="30">
        <f>'Lisa 4 (tulude-kulude jaotus)'!D136</f>
        <v>56000</v>
      </c>
      <c r="D18" s="30">
        <f>'Lisa 4 (tulude-kulude jaotus)'!E136</f>
        <v>0</v>
      </c>
      <c r="E18" s="117">
        <f t="shared" si="0"/>
        <v>56000</v>
      </c>
    </row>
    <row r="19" spans="1:5" ht="14.25">
      <c r="A19" s="21" t="s">
        <v>189</v>
      </c>
      <c r="B19" s="9" t="s">
        <v>178</v>
      </c>
      <c r="C19" s="31">
        <f>SUM(C20)</f>
        <v>0</v>
      </c>
      <c r="D19" s="31">
        <f>SUM(D20)</f>
        <v>1169</v>
      </c>
      <c r="E19" s="116">
        <f t="shared" si="0"/>
        <v>1169</v>
      </c>
    </row>
    <row r="20" spans="1:5" ht="15">
      <c r="A20" s="20"/>
      <c r="B20" s="10" t="s">
        <v>190</v>
      </c>
      <c r="C20" s="30">
        <f>SUM('Lisa 4 (tulude-kulude jaotus)'!D256)</f>
        <v>0</v>
      </c>
      <c r="D20" s="30">
        <f>SUM('Lisa 4 (tulude-kulude jaotus)'!E256)</f>
        <v>1169</v>
      </c>
      <c r="E20" s="117">
        <f t="shared" si="0"/>
        <v>1169</v>
      </c>
    </row>
    <row r="21" spans="1:5" ht="14.25">
      <c r="A21" s="21" t="s">
        <v>72</v>
      </c>
      <c r="B21" s="9" t="s">
        <v>54</v>
      </c>
      <c r="C21" s="31">
        <f>SUM(C22:C24)</f>
        <v>26141</v>
      </c>
      <c r="D21" s="31">
        <f>SUM(D22:D24)</f>
        <v>11000</v>
      </c>
      <c r="E21" s="116">
        <f t="shared" si="0"/>
        <v>37141</v>
      </c>
    </row>
    <row r="22" spans="1:5" ht="15">
      <c r="A22" s="20"/>
      <c r="B22" s="10" t="s">
        <v>208</v>
      </c>
      <c r="C22" s="30">
        <f>'Lisa 4 (tulude-kulude jaotus)'!D15</f>
        <v>-22369</v>
      </c>
      <c r="D22" s="30">
        <f>'Lisa 4 (tulude-kulude jaotus)'!E15</f>
        <v>0</v>
      </c>
      <c r="E22" s="117">
        <f t="shared" si="0"/>
        <v>-22369</v>
      </c>
    </row>
    <row r="23" spans="1:5" ht="15">
      <c r="A23" s="20"/>
      <c r="B23" s="10" t="s">
        <v>207</v>
      </c>
      <c r="C23" s="30">
        <f>'Lisa 4 (tulude-kulude jaotus)'!D56</f>
        <v>42510</v>
      </c>
      <c r="D23" s="30">
        <f>'Lisa 4 (tulude-kulude jaotus)'!E56</f>
        <v>11000</v>
      </c>
      <c r="E23" s="117">
        <f t="shared" si="0"/>
        <v>53510</v>
      </c>
    </row>
    <row r="24" spans="1:5" ht="15">
      <c r="A24" s="20"/>
      <c r="B24" s="10" t="s">
        <v>13</v>
      </c>
      <c r="C24" s="30">
        <f>'Lisa 4 (tulude-kulude jaotus)'!D144</f>
        <v>6000</v>
      </c>
      <c r="D24" s="30">
        <f>'Lisa 4 (tulude-kulude jaotus)'!E144</f>
        <v>0</v>
      </c>
      <c r="E24" s="117">
        <f t="shared" si="0"/>
        <v>6000</v>
      </c>
    </row>
    <row r="25" spans="1:5" ht="14.25">
      <c r="A25" s="21" t="s">
        <v>78</v>
      </c>
      <c r="B25" s="9" t="s">
        <v>5</v>
      </c>
      <c r="C25" s="31">
        <f>SUM(C26:C27)</f>
        <v>293420</v>
      </c>
      <c r="D25" s="31">
        <f>SUM(D26:D27)</f>
        <v>0</v>
      </c>
      <c r="E25" s="116">
        <f t="shared" si="0"/>
        <v>293420</v>
      </c>
    </row>
    <row r="26" spans="1:5" ht="15">
      <c r="A26" s="20"/>
      <c r="B26" s="10" t="s">
        <v>66</v>
      </c>
      <c r="C26" s="30">
        <f>'Lisa 4 (tulude-kulude jaotus)'!D37</f>
        <v>193620</v>
      </c>
      <c r="D26" s="30">
        <f>'Lisa 4 (tulude-kulude jaotus)'!E37</f>
        <v>0</v>
      </c>
      <c r="E26" s="117">
        <f t="shared" si="0"/>
        <v>193620</v>
      </c>
    </row>
    <row r="27" spans="1:5" ht="15">
      <c r="A27" s="20"/>
      <c r="B27" s="10" t="s">
        <v>13</v>
      </c>
      <c r="C27" s="30">
        <f>'Lisa 4 (tulude-kulude jaotus)'!F152</f>
        <v>99800</v>
      </c>
      <c r="D27" s="30">
        <f>'Lisa 4 (tulude-kulude jaotus)'!G152</f>
        <v>0</v>
      </c>
      <c r="E27" s="117">
        <f t="shared" si="0"/>
        <v>99800</v>
      </c>
    </row>
    <row r="28" spans="1:5" ht="14.25">
      <c r="A28" s="21" t="s">
        <v>39</v>
      </c>
      <c r="B28" s="9" t="s">
        <v>6</v>
      </c>
      <c r="C28" s="31">
        <f>SUM(C29:C30)</f>
        <v>206191</v>
      </c>
      <c r="D28" s="31">
        <f>SUM(D29:D30)</f>
        <v>-1500</v>
      </c>
      <c r="E28" s="116">
        <f t="shared" si="0"/>
        <v>204691</v>
      </c>
    </row>
    <row r="29" spans="1:5" ht="15">
      <c r="A29" s="20"/>
      <c r="B29" s="10" t="s">
        <v>67</v>
      </c>
      <c r="C29" s="30">
        <f>'Lisa 4 (tulude-kulude jaotus)'!D201</f>
        <v>210125</v>
      </c>
      <c r="D29" s="30">
        <f>'Lisa 4 (tulude-kulude jaotus)'!E201</f>
        <v>-1500</v>
      </c>
      <c r="E29" s="116">
        <f t="shared" si="0"/>
        <v>208625</v>
      </c>
    </row>
    <row r="30" spans="1:5" ht="15">
      <c r="A30" s="69"/>
      <c r="B30" s="70" t="s">
        <v>97</v>
      </c>
      <c r="C30" s="71">
        <f>'Lisa 4 (tulude-kulude jaotus)'!D181</f>
        <v>-3934</v>
      </c>
      <c r="D30" s="71"/>
      <c r="E30" s="116">
        <f t="shared" si="0"/>
        <v>-3934</v>
      </c>
    </row>
  </sheetData>
  <mergeCells count="3">
    <mergeCell ref="B1:E1"/>
    <mergeCell ref="B2:E2"/>
    <mergeCell ref="C4:E4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....2011.a määruse
 nr ... juurde </oddHeader>
    <oddFooter>&amp;C&amp;P+2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workbookViewId="0" topLeftCell="A121">
      <selection activeCell="D63" sqref="D63"/>
    </sheetView>
  </sheetViews>
  <sheetFormatPr defaultColWidth="9.140625" defaultRowHeight="12.75"/>
  <cols>
    <col min="1" max="1" width="6.421875" style="3" customWidth="1"/>
    <col min="2" max="2" width="6.57421875" style="2" bestFit="1" customWidth="1"/>
    <col min="3" max="3" width="29.57421875" style="28" customWidth="1"/>
    <col min="4" max="4" width="10.8515625" style="0" bestFit="1" customWidth="1"/>
    <col min="5" max="5" width="10.8515625" style="0" customWidth="1"/>
    <col min="6" max="6" width="10.8515625" style="0" bestFit="1" customWidth="1"/>
    <col min="8" max="8" width="8.28125" style="0" customWidth="1"/>
  </cols>
  <sheetData>
    <row r="1" spans="1:6" ht="15.75">
      <c r="A1" s="134" t="s">
        <v>95</v>
      </c>
      <c r="B1" s="134"/>
      <c r="C1" s="134"/>
      <c r="D1" s="134"/>
      <c r="E1" s="134"/>
      <c r="F1" s="134"/>
    </row>
    <row r="2" spans="1:6" ht="15.75">
      <c r="A2" s="134" t="s">
        <v>41</v>
      </c>
      <c r="B2" s="134"/>
      <c r="C2" s="134"/>
      <c r="D2" s="134"/>
      <c r="E2" s="134"/>
      <c r="F2" s="134"/>
    </row>
    <row r="4" spans="1:6" ht="12.75">
      <c r="A4" s="40"/>
      <c r="B4" s="41"/>
      <c r="C4" s="42"/>
      <c r="D4" s="136" t="s">
        <v>82</v>
      </c>
      <c r="E4" s="136"/>
      <c r="F4" s="136"/>
    </row>
    <row r="5" spans="1:6" ht="45">
      <c r="A5" s="43" t="s">
        <v>53</v>
      </c>
      <c r="B5" s="44" t="s">
        <v>17</v>
      </c>
      <c r="C5" s="45" t="s">
        <v>14</v>
      </c>
      <c r="D5" s="22" t="s">
        <v>10</v>
      </c>
      <c r="E5" s="22" t="s">
        <v>111</v>
      </c>
      <c r="F5" s="23" t="s">
        <v>11</v>
      </c>
    </row>
    <row r="6" spans="1:6" ht="12.75">
      <c r="A6" s="46"/>
      <c r="B6" s="47"/>
      <c r="C6" s="48" t="s">
        <v>42</v>
      </c>
      <c r="D6" s="34">
        <f>D12+D24+D53+D86+D116+D190+D253+D270</f>
        <v>887024</v>
      </c>
      <c r="E6" s="34">
        <f>E12+E24+E53+E86+E116+E190+E253</f>
        <v>10669</v>
      </c>
      <c r="F6" s="34">
        <f>SUM(D6:E6)</f>
        <v>897693</v>
      </c>
    </row>
    <row r="7" spans="1:6" ht="12.75">
      <c r="A7" s="49"/>
      <c r="B7" s="50"/>
      <c r="C7" s="51" t="s">
        <v>15</v>
      </c>
      <c r="D7" s="34">
        <f>SUM(D8:D9)</f>
        <v>887024</v>
      </c>
      <c r="E7" s="34">
        <f>SUM(E8:E9)</f>
        <v>10669</v>
      </c>
      <c r="F7" s="35">
        <f>SUM(D7:E7)</f>
        <v>897693</v>
      </c>
    </row>
    <row r="8" spans="1:6" ht="12.75">
      <c r="A8" s="49"/>
      <c r="B8" s="50"/>
      <c r="C8" s="51" t="s">
        <v>16</v>
      </c>
      <c r="D8" s="35">
        <f>D26+D55+D88+D118+D192+D255+D274</f>
        <v>733479</v>
      </c>
      <c r="E8" s="35">
        <f>E26+E55+E88+E118+E192+E255</f>
        <v>10669</v>
      </c>
      <c r="F8" s="35">
        <f>SUM(D8:E8)</f>
        <v>744148</v>
      </c>
    </row>
    <row r="9" spans="1:6" ht="25.5">
      <c r="A9" s="49"/>
      <c r="B9" s="50"/>
      <c r="C9" s="51" t="s">
        <v>180</v>
      </c>
      <c r="D9" s="35">
        <f>D14+D27+D89+D119</f>
        <v>153545</v>
      </c>
      <c r="E9" s="35">
        <f>E14+E27+E89+E119</f>
        <v>0</v>
      </c>
      <c r="F9" s="35">
        <f>SUM(D9:E9)</f>
        <v>153545</v>
      </c>
    </row>
    <row r="10" spans="1:6" ht="7.5" customHeight="1">
      <c r="A10" s="49"/>
      <c r="B10" s="50"/>
      <c r="C10" s="51"/>
      <c r="D10" s="35"/>
      <c r="E10" s="35"/>
      <c r="F10" s="35"/>
    </row>
    <row r="11" spans="1:6" ht="25.5">
      <c r="A11" s="52" t="s">
        <v>28</v>
      </c>
      <c r="B11" s="53"/>
      <c r="C11" s="54" t="s">
        <v>202</v>
      </c>
      <c r="D11" s="35"/>
      <c r="E11" s="35"/>
      <c r="F11" s="35"/>
    </row>
    <row r="12" spans="1:6" ht="12.75">
      <c r="A12" s="59"/>
      <c r="B12" s="50"/>
      <c r="C12" s="54" t="s">
        <v>18</v>
      </c>
      <c r="D12" s="36">
        <f>SUM(D17)</f>
        <v>-22369</v>
      </c>
      <c r="E12" s="36"/>
      <c r="F12" s="36">
        <f>SUM(D12:D12)</f>
        <v>-22369</v>
      </c>
    </row>
    <row r="13" spans="1:6" ht="12.75">
      <c r="A13" s="59"/>
      <c r="B13" s="50"/>
      <c r="C13" s="54" t="s">
        <v>19</v>
      </c>
      <c r="D13" s="36">
        <f>SUM(D14:D14)</f>
        <v>-22369</v>
      </c>
      <c r="E13" s="36"/>
      <c r="F13" s="36">
        <f>SUM(D13:D13)</f>
        <v>-22369</v>
      </c>
    </row>
    <row r="14" spans="1:6" ht="12.75">
      <c r="A14" s="59"/>
      <c r="B14" s="50"/>
      <c r="C14" s="51" t="s">
        <v>206</v>
      </c>
      <c r="D14" s="35">
        <f>SUM(D21)</f>
        <v>-22369</v>
      </c>
      <c r="E14" s="35"/>
      <c r="F14" s="35">
        <f>SUM(D14:D14)</f>
        <v>-22369</v>
      </c>
    </row>
    <row r="15" spans="1:6" ht="12.75">
      <c r="A15" s="52" t="s">
        <v>43</v>
      </c>
      <c r="B15" s="53"/>
      <c r="C15" s="54" t="s">
        <v>63</v>
      </c>
      <c r="D15" s="36">
        <f>SUM(D20)</f>
        <v>-22369</v>
      </c>
      <c r="E15" s="36"/>
      <c r="F15" s="36">
        <f>SUM(D15:D15)</f>
        <v>-22369</v>
      </c>
    </row>
    <row r="16" spans="1:6" ht="12.75">
      <c r="A16" s="57" t="s">
        <v>44</v>
      </c>
      <c r="B16" s="55" t="s">
        <v>203</v>
      </c>
      <c r="C16" s="56" t="s">
        <v>204</v>
      </c>
      <c r="D16" s="37"/>
      <c r="E16" s="37"/>
      <c r="F16" s="37"/>
    </row>
    <row r="17" spans="1:6" ht="12.75">
      <c r="A17" s="49"/>
      <c r="B17" s="50"/>
      <c r="C17" s="54" t="s">
        <v>18</v>
      </c>
      <c r="D17" s="36">
        <f>SUM(D18)</f>
        <v>-22369</v>
      </c>
      <c r="E17" s="36"/>
      <c r="F17" s="36">
        <f>SUM(D17:D17)</f>
        <v>-22369</v>
      </c>
    </row>
    <row r="18" spans="1:6" ht="12.75">
      <c r="A18" s="49"/>
      <c r="B18" s="50"/>
      <c r="C18" s="51" t="s">
        <v>20</v>
      </c>
      <c r="D18" s="35">
        <f>SUM(D20)</f>
        <v>-22369</v>
      </c>
      <c r="E18" s="35"/>
      <c r="F18" s="35">
        <f>SUM(D18:D18)</f>
        <v>-22369</v>
      </c>
    </row>
    <row r="19" spans="1:6" ht="12.75">
      <c r="A19" s="49"/>
      <c r="B19" s="50"/>
      <c r="C19" s="51"/>
      <c r="D19" s="35"/>
      <c r="E19" s="35"/>
      <c r="F19" s="35"/>
    </row>
    <row r="20" spans="1:6" ht="12.75">
      <c r="A20" s="49"/>
      <c r="B20" s="50"/>
      <c r="C20" s="54" t="s">
        <v>19</v>
      </c>
      <c r="D20" s="36">
        <f>SUM(D21:D21)</f>
        <v>-22369</v>
      </c>
      <c r="E20" s="36"/>
      <c r="F20" s="36">
        <f>SUM(D20:D20)</f>
        <v>-22369</v>
      </c>
    </row>
    <row r="21" spans="1:6" ht="12.75">
      <c r="A21" s="49"/>
      <c r="B21" s="50"/>
      <c r="C21" s="51" t="s">
        <v>22</v>
      </c>
      <c r="D21" s="35">
        <f>'Lisa 5 (investeeringud)'!C21</f>
        <v>-22369</v>
      </c>
      <c r="E21" s="35"/>
      <c r="F21" s="35">
        <f>SUM(D21:D21)</f>
        <v>-22369</v>
      </c>
    </row>
    <row r="22" spans="1:6" ht="12.75">
      <c r="A22" s="49"/>
      <c r="B22" s="50"/>
      <c r="C22" s="51"/>
      <c r="D22" s="35"/>
      <c r="E22" s="35"/>
      <c r="F22" s="35"/>
    </row>
    <row r="23" spans="1:6" ht="12.75">
      <c r="A23" s="52" t="s">
        <v>29</v>
      </c>
      <c r="B23" s="53"/>
      <c r="C23" s="54" t="s">
        <v>30</v>
      </c>
      <c r="D23" s="35"/>
      <c r="E23" s="35"/>
      <c r="F23" s="35"/>
    </row>
    <row r="24" spans="1:6" ht="12.75">
      <c r="A24" s="59"/>
      <c r="B24" s="50"/>
      <c r="C24" s="54" t="s">
        <v>18</v>
      </c>
      <c r="D24" s="36">
        <f>SUM(D30+D46+D39)</f>
        <v>250904</v>
      </c>
      <c r="E24" s="36">
        <f>SUM(E30+E46)</f>
        <v>0</v>
      </c>
      <c r="F24" s="36">
        <f>SUM(D24:D24)</f>
        <v>250904</v>
      </c>
    </row>
    <row r="25" spans="1:6" ht="12.75">
      <c r="A25" s="59"/>
      <c r="B25" s="50"/>
      <c r="C25" s="54" t="s">
        <v>19</v>
      </c>
      <c r="D25" s="36">
        <f>SUM(D26:D27)</f>
        <v>250904</v>
      </c>
      <c r="E25" s="36">
        <f>SUM(E26:E27)</f>
        <v>0</v>
      </c>
      <c r="F25" s="36">
        <f>SUM(D25:D25)</f>
        <v>250904</v>
      </c>
    </row>
    <row r="26" spans="1:6" ht="12.75">
      <c r="A26" s="59"/>
      <c r="B26" s="50"/>
      <c r="C26" s="51" t="s">
        <v>16</v>
      </c>
      <c r="D26" s="35">
        <f>D34+D50+D43</f>
        <v>226344</v>
      </c>
      <c r="E26" s="35">
        <f>E34+E50</f>
        <v>0</v>
      </c>
      <c r="F26" s="35">
        <f>SUM(D26:D26)</f>
        <v>226344</v>
      </c>
    </row>
    <row r="27" spans="1:6" ht="12.75">
      <c r="A27" s="59"/>
      <c r="B27" s="50"/>
      <c r="C27" s="51" t="s">
        <v>118</v>
      </c>
      <c r="D27" s="35">
        <f>SUM(D35)</f>
        <v>24560</v>
      </c>
      <c r="E27" s="35">
        <f>SUM(E35)</f>
        <v>0</v>
      </c>
      <c r="F27" s="35">
        <f>SUM(D27:D27)</f>
        <v>24560</v>
      </c>
    </row>
    <row r="28" spans="1:6" ht="12.75">
      <c r="A28" s="52" t="s">
        <v>45</v>
      </c>
      <c r="B28" s="53"/>
      <c r="C28" s="54" t="s">
        <v>113</v>
      </c>
      <c r="D28" s="36">
        <f>SUM(D33)</f>
        <v>57284</v>
      </c>
      <c r="E28" s="36">
        <f>SUM(E33)</f>
        <v>0</v>
      </c>
      <c r="F28" s="36">
        <f>SUM(D28:E28)</f>
        <v>57284</v>
      </c>
    </row>
    <row r="29" spans="1:6" ht="12.75">
      <c r="A29" s="49" t="s">
        <v>46</v>
      </c>
      <c r="B29" s="105" t="s">
        <v>115</v>
      </c>
      <c r="C29" s="51" t="s">
        <v>116</v>
      </c>
      <c r="D29" s="35"/>
      <c r="E29" s="35"/>
      <c r="F29" s="35"/>
    </row>
    <row r="30" spans="1:6" ht="12.75">
      <c r="A30" s="59"/>
      <c r="B30" s="50"/>
      <c r="C30" s="54" t="s">
        <v>18</v>
      </c>
      <c r="D30" s="36">
        <f>SUM(D31)</f>
        <v>57284</v>
      </c>
      <c r="E30" s="36">
        <f>SUM(E31)</f>
        <v>0</v>
      </c>
      <c r="F30" s="36">
        <f>SUM(D30:E30)</f>
        <v>57284</v>
      </c>
    </row>
    <row r="31" spans="1:6" ht="12.75">
      <c r="A31" s="59"/>
      <c r="B31" s="50"/>
      <c r="C31" s="51" t="s">
        <v>20</v>
      </c>
      <c r="D31" s="35">
        <f>SUM(D33)</f>
        <v>57284</v>
      </c>
      <c r="E31" s="35">
        <f>SUM(E33)</f>
        <v>0</v>
      </c>
      <c r="F31" s="35">
        <f>SUM(D31:E31)</f>
        <v>57284</v>
      </c>
    </row>
    <row r="32" spans="1:6" ht="12.75">
      <c r="A32" s="59"/>
      <c r="B32" s="50"/>
      <c r="C32" s="51"/>
      <c r="D32" s="35"/>
      <c r="E32" s="35"/>
      <c r="F32" s="35"/>
    </row>
    <row r="33" spans="1:6" ht="12.75">
      <c r="A33" s="59"/>
      <c r="B33" s="50"/>
      <c r="C33" s="54" t="s">
        <v>19</v>
      </c>
      <c r="D33" s="36">
        <f>SUM(D34:D35)</f>
        <v>57284</v>
      </c>
      <c r="E33" s="36">
        <f>SUM(E34:E35)</f>
        <v>0</v>
      </c>
      <c r="F33" s="36">
        <f>SUM(D33:E33)</f>
        <v>57284</v>
      </c>
    </row>
    <row r="34" spans="1:6" ht="12.75">
      <c r="A34" s="59"/>
      <c r="B34" s="50"/>
      <c r="C34" s="51" t="s">
        <v>21</v>
      </c>
      <c r="D34" s="35">
        <v>32724</v>
      </c>
      <c r="E34" s="35"/>
      <c r="F34" s="35">
        <f>SUM(D34:E34)</f>
        <v>32724</v>
      </c>
    </row>
    <row r="35" spans="1:6" ht="12.75">
      <c r="A35" s="59"/>
      <c r="B35" s="50"/>
      <c r="C35" s="51" t="s">
        <v>117</v>
      </c>
      <c r="D35" s="35">
        <f>'Lisa 5 (investeeringud)'!C66</f>
        <v>24560</v>
      </c>
      <c r="E35" s="35"/>
      <c r="F35" s="35">
        <f>SUM(D35:E35)</f>
        <v>24560</v>
      </c>
    </row>
    <row r="36" spans="1:6" ht="12.75">
      <c r="A36" s="59"/>
      <c r="B36" s="50"/>
      <c r="C36" s="51"/>
      <c r="D36" s="35"/>
      <c r="E36" s="35"/>
      <c r="F36" s="35"/>
    </row>
    <row r="37" spans="1:6" ht="12.75">
      <c r="A37" s="52" t="s">
        <v>209</v>
      </c>
      <c r="B37" s="53"/>
      <c r="C37" s="54" t="s">
        <v>5</v>
      </c>
      <c r="D37" s="36">
        <f>SUM(D42+D49)</f>
        <v>193620</v>
      </c>
      <c r="E37" s="36"/>
      <c r="F37" s="36">
        <f>SUM(D37:D37)</f>
        <v>193620</v>
      </c>
    </row>
    <row r="38" spans="1:6" ht="12.75">
      <c r="A38" s="58" t="s">
        <v>210</v>
      </c>
      <c r="B38" s="55" t="s">
        <v>25</v>
      </c>
      <c r="C38" s="56" t="s">
        <v>36</v>
      </c>
      <c r="D38" s="37"/>
      <c r="E38" s="37"/>
      <c r="F38" s="37"/>
    </row>
    <row r="39" spans="1:6" ht="12.75">
      <c r="A39" s="49"/>
      <c r="B39" s="50"/>
      <c r="C39" s="54" t="s">
        <v>18</v>
      </c>
      <c r="D39" s="36">
        <f>SUM(D40)</f>
        <v>114000</v>
      </c>
      <c r="E39" s="36"/>
      <c r="F39" s="36">
        <f>SUM(D39:D39)</f>
        <v>114000</v>
      </c>
    </row>
    <row r="40" spans="1:6" ht="12.75">
      <c r="A40" s="49"/>
      <c r="B40" s="50"/>
      <c r="C40" s="51" t="s">
        <v>20</v>
      </c>
      <c r="D40" s="35">
        <f>SUM(D42)</f>
        <v>114000</v>
      </c>
      <c r="E40" s="35"/>
      <c r="F40" s="35">
        <f>SUM(D40:D40)</f>
        <v>114000</v>
      </c>
    </row>
    <row r="41" spans="1:6" ht="12.75">
      <c r="A41" s="49"/>
      <c r="B41" s="50"/>
      <c r="C41" s="51"/>
      <c r="D41" s="35"/>
      <c r="E41" s="35"/>
      <c r="F41" s="35"/>
    </row>
    <row r="42" spans="1:6" ht="12.75">
      <c r="A42" s="49"/>
      <c r="B42" s="50"/>
      <c r="C42" s="54" t="s">
        <v>19</v>
      </c>
      <c r="D42" s="36">
        <f>SUM(D43:D43)</f>
        <v>114000</v>
      </c>
      <c r="E42" s="36"/>
      <c r="F42" s="36">
        <f>SUM(D42:D42)</f>
        <v>114000</v>
      </c>
    </row>
    <row r="43" spans="1:6" ht="12.75">
      <c r="A43" s="49"/>
      <c r="B43" s="50"/>
      <c r="C43" s="51" t="s">
        <v>21</v>
      </c>
      <c r="D43" s="35">
        <v>114000</v>
      </c>
      <c r="E43" s="35"/>
      <c r="F43" s="35">
        <f>SUM(D43:D43)</f>
        <v>114000</v>
      </c>
    </row>
    <row r="44" spans="1:6" ht="12.75">
      <c r="A44" s="52"/>
      <c r="B44" s="53"/>
      <c r="C44" s="54"/>
      <c r="D44" s="36"/>
      <c r="E44" s="36"/>
      <c r="F44" s="36"/>
    </row>
    <row r="45" spans="1:6" ht="12.75">
      <c r="A45" s="58" t="s">
        <v>244</v>
      </c>
      <c r="B45" s="55" t="s">
        <v>26</v>
      </c>
      <c r="C45" s="56" t="s">
        <v>27</v>
      </c>
      <c r="D45" s="37"/>
      <c r="E45" s="37"/>
      <c r="F45" s="37"/>
    </row>
    <row r="46" spans="1:6" ht="12.75">
      <c r="A46" s="49"/>
      <c r="B46" s="50"/>
      <c r="C46" s="54" t="s">
        <v>18</v>
      </c>
      <c r="D46" s="36">
        <f>SUM(D47)</f>
        <v>79620</v>
      </c>
      <c r="E46" s="36"/>
      <c r="F46" s="36">
        <f>SUM(D46:D46)</f>
        <v>79620</v>
      </c>
    </row>
    <row r="47" spans="1:6" ht="12.75">
      <c r="A47" s="49"/>
      <c r="B47" s="50"/>
      <c r="C47" s="51" t="s">
        <v>20</v>
      </c>
      <c r="D47" s="35">
        <f>SUM(D49)</f>
        <v>79620</v>
      </c>
      <c r="E47" s="35"/>
      <c r="F47" s="35">
        <f>SUM(D47:D47)</f>
        <v>79620</v>
      </c>
    </row>
    <row r="48" spans="1:6" ht="12.75">
      <c r="A48" s="49"/>
      <c r="B48" s="50"/>
      <c r="C48" s="51"/>
      <c r="D48" s="35"/>
      <c r="E48" s="35"/>
      <c r="F48" s="35"/>
    </row>
    <row r="49" spans="1:6" ht="12.75">
      <c r="A49" s="49"/>
      <c r="B49" s="50"/>
      <c r="C49" s="54" t="s">
        <v>19</v>
      </c>
      <c r="D49" s="36">
        <f>SUM(D50:D50)</f>
        <v>79620</v>
      </c>
      <c r="E49" s="36"/>
      <c r="F49" s="36">
        <f>SUM(D49:D49)</f>
        <v>79620</v>
      </c>
    </row>
    <row r="50" spans="1:6" ht="12.75">
      <c r="A50" s="49"/>
      <c r="B50" s="50"/>
      <c r="C50" s="51" t="s">
        <v>21</v>
      </c>
      <c r="D50" s="35">
        <f>79620</f>
        <v>79620</v>
      </c>
      <c r="E50" s="35"/>
      <c r="F50" s="35">
        <f>SUM(D50:D50)</f>
        <v>79620</v>
      </c>
    </row>
    <row r="51" spans="1:6" ht="12.75">
      <c r="A51" s="49"/>
      <c r="B51" s="50"/>
      <c r="C51" s="51"/>
      <c r="D51" s="35"/>
      <c r="E51" s="35"/>
      <c r="F51" s="35"/>
    </row>
    <row r="52" spans="1:6" ht="12.75">
      <c r="A52" s="52" t="s">
        <v>51</v>
      </c>
      <c r="B52" s="53"/>
      <c r="C52" s="54" t="s">
        <v>119</v>
      </c>
      <c r="D52" s="35"/>
      <c r="E52" s="35"/>
      <c r="F52" s="35"/>
    </row>
    <row r="53" spans="1:6" ht="12.75">
      <c r="A53" s="59"/>
      <c r="B53" s="50"/>
      <c r="C53" s="54" t="s">
        <v>18</v>
      </c>
      <c r="D53" s="36">
        <f>D58+D65+D72+D79</f>
        <v>42510</v>
      </c>
      <c r="E53" s="36">
        <f>E58+E65+E72+E79</f>
        <v>11000</v>
      </c>
      <c r="F53" s="36">
        <f>SUM(D53:E53)</f>
        <v>53510</v>
      </c>
    </row>
    <row r="54" spans="1:6" ht="12.75">
      <c r="A54" s="59"/>
      <c r="B54" s="50"/>
      <c r="C54" s="54" t="s">
        <v>19</v>
      </c>
      <c r="D54" s="36">
        <f>SUM(D55:D55)</f>
        <v>42510</v>
      </c>
      <c r="E54" s="36">
        <f>SUM(E55:E55)</f>
        <v>11000</v>
      </c>
      <c r="F54" s="36">
        <f>SUM(D54:E54)</f>
        <v>53510</v>
      </c>
    </row>
    <row r="55" spans="1:6" ht="12.75">
      <c r="A55" s="59"/>
      <c r="B55" s="50"/>
      <c r="C55" s="51" t="s">
        <v>16</v>
      </c>
      <c r="D55" s="35">
        <f>D62+D69+D76+D83</f>
        <v>42510</v>
      </c>
      <c r="E55" s="35">
        <f>E62+E69+E76+E83</f>
        <v>11000</v>
      </c>
      <c r="F55" s="35">
        <f>SUM(D55:E55)</f>
        <v>53510</v>
      </c>
    </row>
    <row r="56" spans="1:6" ht="12.75">
      <c r="A56" s="52" t="s">
        <v>52</v>
      </c>
      <c r="B56" s="53"/>
      <c r="C56" s="54" t="s">
        <v>63</v>
      </c>
      <c r="D56" s="36">
        <f>SUM(D61+D68+D75+D82)</f>
        <v>42510</v>
      </c>
      <c r="E56" s="36">
        <f>SUM(E61+E68+E75+E82)</f>
        <v>11000</v>
      </c>
      <c r="F56" s="36">
        <f>SUM(D56:E56)</f>
        <v>53510</v>
      </c>
    </row>
    <row r="57" spans="1:6" ht="12.75">
      <c r="A57" s="58" t="s">
        <v>120</v>
      </c>
      <c r="B57" s="55" t="s">
        <v>137</v>
      </c>
      <c r="C57" s="56" t="s">
        <v>138</v>
      </c>
      <c r="D57" s="37"/>
      <c r="E57" s="37"/>
      <c r="F57" s="37"/>
    </row>
    <row r="58" spans="1:6" ht="12.75">
      <c r="A58" s="49"/>
      <c r="B58" s="50"/>
      <c r="C58" s="54" t="s">
        <v>18</v>
      </c>
      <c r="D58" s="36">
        <f>SUM(D59)</f>
        <v>38618</v>
      </c>
      <c r="E58" s="36"/>
      <c r="F58" s="36">
        <f>SUM(D58:D58)</f>
        <v>38618</v>
      </c>
    </row>
    <row r="59" spans="1:6" ht="12.75">
      <c r="A59" s="49"/>
      <c r="B59" s="50"/>
      <c r="C59" s="51" t="s">
        <v>20</v>
      </c>
      <c r="D59" s="35">
        <f>SUM(D61)</f>
        <v>38618</v>
      </c>
      <c r="E59" s="35"/>
      <c r="F59" s="35">
        <f>SUM(D59:D59)</f>
        <v>38618</v>
      </c>
    </row>
    <row r="60" spans="1:6" ht="12.75">
      <c r="A60" s="49"/>
      <c r="B60" s="50"/>
      <c r="C60" s="51"/>
      <c r="D60" s="35"/>
      <c r="E60" s="35"/>
      <c r="F60" s="35"/>
    </row>
    <row r="61" spans="1:6" ht="12.75">
      <c r="A61" s="49"/>
      <c r="B61" s="50"/>
      <c r="C61" s="54" t="s">
        <v>19</v>
      </c>
      <c r="D61" s="36">
        <f>SUM(D62:D62)</f>
        <v>38618</v>
      </c>
      <c r="E61" s="36"/>
      <c r="F61" s="36">
        <f>SUM(D61:D61)</f>
        <v>38618</v>
      </c>
    </row>
    <row r="62" spans="1:6" ht="12.75">
      <c r="A62" s="49"/>
      <c r="B62" s="50"/>
      <c r="C62" s="51" t="s">
        <v>21</v>
      </c>
      <c r="D62" s="35">
        <f>46618-8000</f>
        <v>38618</v>
      </c>
      <c r="E62" s="35"/>
      <c r="F62" s="35">
        <f>SUM(D62:D62)</f>
        <v>38618</v>
      </c>
    </row>
    <row r="63" spans="1:6" ht="12.75">
      <c r="A63" s="49"/>
      <c r="B63" s="50"/>
      <c r="C63" s="51"/>
      <c r="D63" s="35"/>
      <c r="E63" s="35"/>
      <c r="F63" s="35"/>
    </row>
    <row r="64" spans="1:6" ht="25.5">
      <c r="A64" s="57" t="s">
        <v>211</v>
      </c>
      <c r="B64" s="55" t="s">
        <v>197</v>
      </c>
      <c r="C64" s="56" t="s">
        <v>192</v>
      </c>
      <c r="D64" s="37"/>
      <c r="E64" s="37"/>
      <c r="F64" s="37"/>
    </row>
    <row r="65" spans="1:6" ht="12.75">
      <c r="A65" s="49"/>
      <c r="B65" s="50"/>
      <c r="C65" s="54" t="s">
        <v>18</v>
      </c>
      <c r="D65" s="36">
        <f>SUM(D66)</f>
        <v>3892</v>
      </c>
      <c r="E65" s="36">
        <f>SUM(E66)</f>
        <v>0</v>
      </c>
      <c r="F65" s="36">
        <f>SUM(D65:D65)</f>
        <v>3892</v>
      </c>
    </row>
    <row r="66" spans="1:6" ht="12.75">
      <c r="A66" s="49"/>
      <c r="B66" s="50"/>
      <c r="C66" s="51" t="s">
        <v>20</v>
      </c>
      <c r="D66" s="35">
        <f>SUM(D68)</f>
        <v>3892</v>
      </c>
      <c r="E66" s="35"/>
      <c r="F66" s="35">
        <f>SUM(D66:D66)</f>
        <v>3892</v>
      </c>
    </row>
    <row r="67" spans="1:6" ht="12.75">
      <c r="A67" s="49"/>
      <c r="B67" s="50"/>
      <c r="C67" s="51"/>
      <c r="D67" s="35"/>
      <c r="E67" s="35"/>
      <c r="F67" s="35"/>
    </row>
    <row r="68" spans="1:6" ht="12.75">
      <c r="A68" s="49"/>
      <c r="B68" s="50"/>
      <c r="C68" s="54" t="s">
        <v>19</v>
      </c>
      <c r="D68" s="36">
        <f>SUM(D69:D69)</f>
        <v>3892</v>
      </c>
      <c r="E68" s="36">
        <f>SUM(E69:E69)</f>
        <v>0</v>
      </c>
      <c r="F68" s="36">
        <f>SUM(D68:D68)</f>
        <v>3892</v>
      </c>
    </row>
    <row r="69" spans="1:6" ht="12.75">
      <c r="A69" s="49"/>
      <c r="B69" s="50"/>
      <c r="C69" s="51" t="s">
        <v>21</v>
      </c>
      <c r="D69" s="35">
        <v>3892</v>
      </c>
      <c r="E69" s="35"/>
      <c r="F69" s="35">
        <f>SUM(D69:D69)</f>
        <v>3892</v>
      </c>
    </row>
    <row r="70" spans="1:6" ht="12.75">
      <c r="A70" s="49"/>
      <c r="B70" s="50"/>
      <c r="C70" s="51"/>
      <c r="D70" s="35"/>
      <c r="E70" s="35"/>
      <c r="F70" s="35"/>
    </row>
    <row r="71" spans="1:6" ht="12.75">
      <c r="A71" s="57" t="s">
        <v>212</v>
      </c>
      <c r="B71" s="55" t="s">
        <v>198</v>
      </c>
      <c r="C71" s="56" t="s">
        <v>193</v>
      </c>
      <c r="D71" s="37"/>
      <c r="E71" s="37"/>
      <c r="F71" s="37"/>
    </row>
    <row r="72" spans="1:6" ht="12.75">
      <c r="A72" s="49"/>
      <c r="B72" s="50"/>
      <c r="C72" s="54" t="s">
        <v>18</v>
      </c>
      <c r="D72" s="36">
        <f>SUM(D73)</f>
        <v>0</v>
      </c>
      <c r="E72" s="36">
        <f>SUM(E73)</f>
        <v>2000</v>
      </c>
      <c r="F72" s="36">
        <f>SUM(D72:E72)</f>
        <v>2000</v>
      </c>
    </row>
    <row r="73" spans="1:6" ht="25.5">
      <c r="A73" s="49"/>
      <c r="B73" s="50"/>
      <c r="C73" s="51" t="s">
        <v>196</v>
      </c>
      <c r="D73" s="35">
        <f>SUM(D75)</f>
        <v>0</v>
      </c>
      <c r="E73" s="35">
        <f>SUM(E76)</f>
        <v>2000</v>
      </c>
      <c r="F73" s="35">
        <f>SUM(D73:E73)</f>
        <v>2000</v>
      </c>
    </row>
    <row r="74" spans="1:6" ht="12.75">
      <c r="A74" s="49"/>
      <c r="B74" s="50"/>
      <c r="C74" s="51"/>
      <c r="D74" s="35"/>
      <c r="E74" s="35"/>
      <c r="F74" s="36"/>
    </row>
    <row r="75" spans="1:6" ht="12.75">
      <c r="A75" s="49"/>
      <c r="B75" s="50"/>
      <c r="C75" s="54" t="s">
        <v>19</v>
      </c>
      <c r="D75" s="36">
        <f>SUM(D76:D76)</f>
        <v>0</v>
      </c>
      <c r="E75" s="36">
        <f>SUM(E76:E76)</f>
        <v>2000</v>
      </c>
      <c r="F75" s="36">
        <f>SUM(D75:E75)</f>
        <v>2000</v>
      </c>
    </row>
    <row r="76" spans="1:6" ht="12.75">
      <c r="A76" s="49"/>
      <c r="B76" s="50"/>
      <c r="C76" s="51" t="s">
        <v>21</v>
      </c>
      <c r="D76" s="35"/>
      <c r="E76" s="35">
        <v>2000</v>
      </c>
      <c r="F76" s="35">
        <f>SUM(D76:E76)</f>
        <v>2000</v>
      </c>
    </row>
    <row r="77" spans="1:6" ht="12.75">
      <c r="A77" s="49"/>
      <c r="B77" s="50"/>
      <c r="C77" s="51"/>
      <c r="D77" s="35"/>
      <c r="E77" s="35"/>
      <c r="F77" s="35"/>
    </row>
    <row r="78" spans="1:6" ht="12.75">
      <c r="A78" s="57" t="s">
        <v>213</v>
      </c>
      <c r="B78" s="55" t="s">
        <v>199</v>
      </c>
      <c r="C78" s="56" t="s">
        <v>200</v>
      </c>
      <c r="D78" s="37"/>
      <c r="E78" s="37"/>
      <c r="F78" s="37"/>
    </row>
    <row r="79" spans="1:6" ht="12.75">
      <c r="A79" s="49"/>
      <c r="B79" s="50"/>
      <c r="C79" s="54" t="s">
        <v>18</v>
      </c>
      <c r="D79" s="36">
        <f>SUM(D80)</f>
        <v>0</v>
      </c>
      <c r="E79" s="36">
        <f>SUM(E80)</f>
        <v>9000</v>
      </c>
      <c r="F79" s="36">
        <f>SUM(D79:E79)</f>
        <v>9000</v>
      </c>
    </row>
    <row r="80" spans="1:6" ht="25.5">
      <c r="A80" s="49"/>
      <c r="B80" s="50"/>
      <c r="C80" s="51" t="s">
        <v>201</v>
      </c>
      <c r="D80" s="35">
        <f>SUM(D82)</f>
        <v>0</v>
      </c>
      <c r="E80" s="35">
        <f>SUM(E83)</f>
        <v>9000</v>
      </c>
      <c r="F80" s="35">
        <f>SUM(D80:E80)</f>
        <v>9000</v>
      </c>
    </row>
    <row r="81" spans="1:6" ht="12.75">
      <c r="A81" s="49"/>
      <c r="B81" s="50"/>
      <c r="C81" s="51"/>
      <c r="D81" s="35"/>
      <c r="E81" s="35"/>
      <c r="F81" s="36"/>
    </row>
    <row r="82" spans="1:6" ht="12.75">
      <c r="A82" s="49"/>
      <c r="B82" s="50"/>
      <c r="C82" s="54" t="s">
        <v>19</v>
      </c>
      <c r="D82" s="36">
        <f>SUM(D83:D83)</f>
        <v>0</v>
      </c>
      <c r="E82" s="36">
        <f>SUM(E83:E83)</f>
        <v>9000</v>
      </c>
      <c r="F82" s="36">
        <f>SUM(D82:E82)</f>
        <v>9000</v>
      </c>
    </row>
    <row r="83" spans="1:6" ht="12.75">
      <c r="A83" s="49"/>
      <c r="B83" s="50"/>
      <c r="C83" s="51" t="s">
        <v>21</v>
      </c>
      <c r="D83" s="35"/>
      <c r="E83" s="35">
        <v>9000</v>
      </c>
      <c r="F83" s="35">
        <f>SUM(D83:E83)</f>
        <v>9000</v>
      </c>
    </row>
    <row r="84" spans="1:6" ht="12.75">
      <c r="A84" s="49"/>
      <c r="B84" s="50"/>
      <c r="C84" s="51"/>
      <c r="D84" s="35"/>
      <c r="E84" s="35"/>
      <c r="F84" s="35"/>
    </row>
    <row r="85" spans="1:6" ht="12.75">
      <c r="A85" s="52" t="s">
        <v>35</v>
      </c>
      <c r="B85" s="53"/>
      <c r="C85" s="54" t="s">
        <v>32</v>
      </c>
      <c r="D85" s="35"/>
      <c r="E85" s="35"/>
      <c r="F85" s="35"/>
    </row>
    <row r="86" spans="1:6" ht="12.75">
      <c r="A86" s="59"/>
      <c r="B86" s="50"/>
      <c r="C86" s="54" t="s">
        <v>18</v>
      </c>
      <c r="D86" s="36">
        <f>D92+D101+D109</f>
        <v>330088</v>
      </c>
      <c r="E86" s="36"/>
      <c r="F86" s="36">
        <f>SUM(D86:D86)</f>
        <v>330088</v>
      </c>
    </row>
    <row r="87" spans="1:6" ht="12.75">
      <c r="A87" s="59"/>
      <c r="B87" s="50"/>
      <c r="C87" s="54" t="s">
        <v>19</v>
      </c>
      <c r="D87" s="36">
        <f>SUM(D88:D89)</f>
        <v>330088</v>
      </c>
      <c r="E87" s="36"/>
      <c r="F87" s="36">
        <f>SUM(D87:D87)</f>
        <v>330088</v>
      </c>
    </row>
    <row r="88" spans="1:6" ht="12.75">
      <c r="A88" s="59"/>
      <c r="B88" s="50"/>
      <c r="C88" s="51" t="s">
        <v>16</v>
      </c>
      <c r="D88" s="35">
        <f>D96+D105+D113</f>
        <v>394000</v>
      </c>
      <c r="E88" s="35"/>
      <c r="F88" s="35">
        <f>SUM(D88:D88)</f>
        <v>394000</v>
      </c>
    </row>
    <row r="89" spans="1:6" ht="12.75">
      <c r="A89" s="59"/>
      <c r="B89" s="50"/>
      <c r="C89" s="51" t="s">
        <v>83</v>
      </c>
      <c r="D89" s="35">
        <f>SUM(D97)</f>
        <v>-63912</v>
      </c>
      <c r="E89" s="35"/>
      <c r="F89" s="35">
        <f>SUM(D89:D89)</f>
        <v>-63912</v>
      </c>
    </row>
    <row r="90" spans="1:6" ht="12.75">
      <c r="A90" s="52" t="s">
        <v>47</v>
      </c>
      <c r="B90" s="53"/>
      <c r="C90" s="54" t="s">
        <v>4</v>
      </c>
      <c r="D90" s="36">
        <f>SUM(D95)</f>
        <v>-9912</v>
      </c>
      <c r="E90" s="36"/>
      <c r="F90" s="36">
        <f>SUM(D90:D90)</f>
        <v>-9912</v>
      </c>
    </row>
    <row r="91" spans="1:6" ht="12.75">
      <c r="A91" s="57" t="s">
        <v>48</v>
      </c>
      <c r="B91" s="55" t="s">
        <v>85</v>
      </c>
      <c r="C91" s="56" t="s">
        <v>86</v>
      </c>
      <c r="D91" s="37"/>
      <c r="E91" s="37"/>
      <c r="F91" s="37"/>
    </row>
    <row r="92" spans="1:6" ht="12.75">
      <c r="A92" s="49"/>
      <c r="B92" s="50"/>
      <c r="C92" s="54" t="s">
        <v>18</v>
      </c>
      <c r="D92" s="36">
        <f>SUM(D93)</f>
        <v>-9912</v>
      </c>
      <c r="E92" s="36"/>
      <c r="F92" s="36">
        <f>SUM(D92:D92)</f>
        <v>-9912</v>
      </c>
    </row>
    <row r="93" spans="1:6" ht="12.75">
      <c r="A93" s="49"/>
      <c r="B93" s="50"/>
      <c r="C93" s="51" t="s">
        <v>20</v>
      </c>
      <c r="D93" s="35">
        <f>SUM(D95)</f>
        <v>-9912</v>
      </c>
      <c r="E93" s="35"/>
      <c r="F93" s="35">
        <f>SUM(D93:D93)</f>
        <v>-9912</v>
      </c>
    </row>
    <row r="94" spans="1:6" ht="12.75">
      <c r="A94" s="49"/>
      <c r="B94" s="50"/>
      <c r="C94" s="51"/>
      <c r="D94" s="35"/>
      <c r="E94" s="35"/>
      <c r="F94" s="35"/>
    </row>
    <row r="95" spans="1:6" ht="12.75">
      <c r="A95" s="49"/>
      <c r="B95" s="50"/>
      <c r="C95" s="54" t="s">
        <v>19</v>
      </c>
      <c r="D95" s="36">
        <f>SUM(D96:D97)</f>
        <v>-9912</v>
      </c>
      <c r="E95" s="36"/>
      <c r="F95" s="36">
        <f>SUM(D95:D95)</f>
        <v>-9912</v>
      </c>
    </row>
    <row r="96" spans="1:6" ht="12.75">
      <c r="A96" s="49"/>
      <c r="B96" s="50"/>
      <c r="C96" s="51" t="s">
        <v>21</v>
      </c>
      <c r="D96" s="35">
        <v>54000</v>
      </c>
      <c r="E96" s="35"/>
      <c r="F96" s="35">
        <f>SUM(D96:D96)</f>
        <v>54000</v>
      </c>
    </row>
    <row r="97" spans="1:6" ht="12.75">
      <c r="A97" s="49"/>
      <c r="B97" s="50"/>
      <c r="C97" s="51" t="s">
        <v>22</v>
      </c>
      <c r="D97" s="35">
        <f>'Lisa 5 (investeeringud)'!C25</f>
        <v>-63912</v>
      </c>
      <c r="E97" s="35"/>
      <c r="F97" s="35">
        <f>SUM(D97:D97)</f>
        <v>-63912</v>
      </c>
    </row>
    <row r="98" spans="1:6" ht="12.75">
      <c r="A98" s="49"/>
      <c r="B98" s="50"/>
      <c r="C98" s="51"/>
      <c r="D98" s="35"/>
      <c r="E98" s="35"/>
      <c r="F98" s="35"/>
    </row>
    <row r="99" spans="1:6" ht="12.75">
      <c r="A99" s="52" t="s">
        <v>73</v>
      </c>
      <c r="B99" s="53"/>
      <c r="C99" s="54" t="s">
        <v>71</v>
      </c>
      <c r="D99" s="36">
        <f>SUM(D105)</f>
        <v>300000</v>
      </c>
      <c r="E99" s="36"/>
      <c r="F99" s="36">
        <f>SUM(D99:D99)</f>
        <v>300000</v>
      </c>
    </row>
    <row r="100" spans="1:6" ht="12.75">
      <c r="A100" s="57" t="s">
        <v>74</v>
      </c>
      <c r="B100" s="55" t="s">
        <v>87</v>
      </c>
      <c r="C100" s="56" t="s">
        <v>88</v>
      </c>
      <c r="D100" s="37"/>
      <c r="E100" s="37"/>
      <c r="F100" s="37"/>
    </row>
    <row r="101" spans="1:6" ht="12.75">
      <c r="A101" s="49"/>
      <c r="B101" s="50"/>
      <c r="C101" s="54" t="s">
        <v>18</v>
      </c>
      <c r="D101" s="36">
        <f>SUM(D102)</f>
        <v>300000</v>
      </c>
      <c r="E101" s="36"/>
      <c r="F101" s="36">
        <f>SUM(D101:D101)</f>
        <v>300000</v>
      </c>
    </row>
    <row r="102" spans="1:6" ht="12.75">
      <c r="A102" s="49"/>
      <c r="B102" s="50"/>
      <c r="C102" s="51" t="s">
        <v>20</v>
      </c>
      <c r="D102" s="35">
        <f>SUM(D104)</f>
        <v>300000</v>
      </c>
      <c r="E102" s="35"/>
      <c r="F102" s="35">
        <f>SUM(D102:D102)</f>
        <v>300000</v>
      </c>
    </row>
    <row r="103" spans="1:6" ht="12.75">
      <c r="A103" s="49"/>
      <c r="B103" s="50"/>
      <c r="C103" s="51"/>
      <c r="D103" s="35"/>
      <c r="E103" s="35"/>
      <c r="F103" s="35"/>
    </row>
    <row r="104" spans="1:6" ht="12.75">
      <c r="A104" s="49"/>
      <c r="B104" s="50"/>
      <c r="C104" s="54" t="s">
        <v>19</v>
      </c>
      <c r="D104" s="36">
        <f>SUM(D105:D105)</f>
        <v>300000</v>
      </c>
      <c r="E104" s="36"/>
      <c r="F104" s="36">
        <f>SUM(D104:D104)</f>
        <v>300000</v>
      </c>
    </row>
    <row r="105" spans="1:6" ht="12.75">
      <c r="A105" s="49"/>
      <c r="B105" s="50"/>
      <c r="C105" s="51" t="s">
        <v>21</v>
      </c>
      <c r="D105" s="35">
        <v>300000</v>
      </c>
      <c r="E105" s="35"/>
      <c r="F105" s="35">
        <f>SUM(D105:D105)</f>
        <v>300000</v>
      </c>
    </row>
    <row r="106" spans="1:6" ht="12.75">
      <c r="A106" s="49"/>
      <c r="B106" s="50"/>
      <c r="C106" s="51"/>
      <c r="D106" s="35"/>
      <c r="E106" s="35"/>
      <c r="F106" s="35"/>
    </row>
    <row r="107" spans="1:6" ht="12.75">
      <c r="A107" s="52" t="s">
        <v>135</v>
      </c>
      <c r="B107" s="53"/>
      <c r="C107" s="54" t="s">
        <v>123</v>
      </c>
      <c r="D107" s="36">
        <f>SUM(D113)</f>
        <v>40000</v>
      </c>
      <c r="E107" s="36"/>
      <c r="F107" s="36">
        <f>SUM(D107:D107)</f>
        <v>40000</v>
      </c>
    </row>
    <row r="108" spans="1:6" ht="12.75">
      <c r="A108" s="57" t="s">
        <v>136</v>
      </c>
      <c r="B108" s="55" t="s">
        <v>121</v>
      </c>
      <c r="C108" s="56" t="s">
        <v>122</v>
      </c>
      <c r="D108" s="37"/>
      <c r="E108" s="37"/>
      <c r="F108" s="37"/>
    </row>
    <row r="109" spans="1:6" ht="12.75">
      <c r="A109" s="49"/>
      <c r="B109" s="50"/>
      <c r="C109" s="54" t="s">
        <v>18</v>
      </c>
      <c r="D109" s="36">
        <f>SUM(D110)</f>
        <v>40000</v>
      </c>
      <c r="E109" s="36"/>
      <c r="F109" s="36">
        <f>SUM(D109:D109)</f>
        <v>40000</v>
      </c>
    </row>
    <row r="110" spans="1:6" ht="12.75">
      <c r="A110" s="49"/>
      <c r="B110" s="50"/>
      <c r="C110" s="51" t="s">
        <v>20</v>
      </c>
      <c r="D110" s="35">
        <f>SUM(D112)</f>
        <v>40000</v>
      </c>
      <c r="E110" s="35"/>
      <c r="F110" s="35">
        <f>SUM(D110:D110)</f>
        <v>40000</v>
      </c>
    </row>
    <row r="111" spans="1:6" ht="12.75">
      <c r="A111" s="49"/>
      <c r="B111" s="50"/>
      <c r="C111" s="51"/>
      <c r="D111" s="35"/>
      <c r="E111" s="35"/>
      <c r="F111" s="35"/>
    </row>
    <row r="112" spans="1:6" ht="12.75">
      <c r="A112" s="49"/>
      <c r="B112" s="50"/>
      <c r="C112" s="54" t="s">
        <v>19</v>
      </c>
      <c r="D112" s="36">
        <f>SUM(D113:D113)</f>
        <v>40000</v>
      </c>
      <c r="E112" s="36"/>
      <c r="F112" s="36">
        <f>SUM(D112:D112)</f>
        <v>40000</v>
      </c>
    </row>
    <row r="113" spans="1:6" ht="12.75">
      <c r="A113" s="49"/>
      <c r="B113" s="50"/>
      <c r="C113" s="51" t="s">
        <v>21</v>
      </c>
      <c r="D113" s="35">
        <v>40000</v>
      </c>
      <c r="E113" s="35"/>
      <c r="F113" s="35">
        <f>SUM(D113:D113)</f>
        <v>40000</v>
      </c>
    </row>
    <row r="114" spans="1:6" ht="12.75">
      <c r="A114" s="49"/>
      <c r="B114" s="50"/>
      <c r="C114" s="51"/>
      <c r="D114" s="35"/>
      <c r="E114" s="35"/>
      <c r="F114" s="35"/>
    </row>
    <row r="115" spans="1:6" ht="12.75">
      <c r="A115" s="52" t="s">
        <v>75</v>
      </c>
      <c r="B115" s="53"/>
      <c r="C115" s="54" t="s">
        <v>33</v>
      </c>
      <c r="D115" s="35"/>
      <c r="E115" s="35"/>
      <c r="F115" s="35"/>
    </row>
    <row r="116" spans="1:6" ht="12.75">
      <c r="A116" s="59"/>
      <c r="B116" s="50"/>
      <c r="C116" s="54" t="s">
        <v>18</v>
      </c>
      <c r="D116" s="36">
        <f>D122+D129+D138+D146+D154+D161+D168+D175+D183</f>
        <v>164766</v>
      </c>
      <c r="E116" s="36"/>
      <c r="F116" s="36">
        <f>SUM(D116:D116)</f>
        <v>164766</v>
      </c>
    </row>
    <row r="117" spans="1:6" ht="12.75">
      <c r="A117" s="59"/>
      <c r="B117" s="50"/>
      <c r="C117" s="54" t="s">
        <v>19</v>
      </c>
      <c r="D117" s="36">
        <f>SUM(D118:D119)</f>
        <v>164766</v>
      </c>
      <c r="E117" s="36"/>
      <c r="F117" s="36">
        <f>SUM(D117:D117)</f>
        <v>164766</v>
      </c>
    </row>
    <row r="118" spans="1:6" ht="12.75">
      <c r="A118" s="59"/>
      <c r="B118" s="50"/>
      <c r="C118" s="51" t="s">
        <v>16</v>
      </c>
      <c r="D118" s="35">
        <f>SUM(D133)</f>
        <v>-50500</v>
      </c>
      <c r="E118" s="35"/>
      <c r="F118" s="35">
        <f>SUM(D118:D118)</f>
        <v>-50500</v>
      </c>
    </row>
    <row r="119" spans="1:6" ht="12.75">
      <c r="A119" s="59"/>
      <c r="B119" s="50"/>
      <c r="C119" s="51" t="s">
        <v>96</v>
      </c>
      <c r="D119" s="35">
        <f>D126+D134+D142+D150+D158+D165+D172+D179+D187</f>
        <v>215266</v>
      </c>
      <c r="E119" s="35"/>
      <c r="F119" s="35">
        <f>SUM(D119:D119)</f>
        <v>215266</v>
      </c>
    </row>
    <row r="120" spans="1:6" ht="12.75">
      <c r="A120" s="52" t="s">
        <v>76</v>
      </c>
      <c r="B120" s="53"/>
      <c r="C120" s="54" t="s">
        <v>4</v>
      </c>
      <c r="D120" s="36">
        <f>SUM(D125,D132)</f>
        <v>6900</v>
      </c>
      <c r="E120" s="36"/>
      <c r="F120" s="36">
        <f>SUM(D120:D120)</f>
        <v>6900</v>
      </c>
    </row>
    <row r="121" spans="1:6" ht="12.75">
      <c r="A121" s="59" t="s">
        <v>77</v>
      </c>
      <c r="B121" s="55" t="s">
        <v>124</v>
      </c>
      <c r="C121" s="56" t="s">
        <v>125</v>
      </c>
      <c r="D121" s="37"/>
      <c r="E121" s="37"/>
      <c r="F121" s="37"/>
    </row>
    <row r="122" spans="1:6" ht="12.75">
      <c r="A122" s="52"/>
      <c r="B122" s="50"/>
      <c r="C122" s="54" t="s">
        <v>18</v>
      </c>
      <c r="D122" s="36">
        <f>SUM(D123:D123)</f>
        <v>64000</v>
      </c>
      <c r="E122" s="36"/>
      <c r="F122" s="36">
        <f>SUM(D122:D122)</f>
        <v>64000</v>
      </c>
    </row>
    <row r="123" spans="1:6" ht="12.75">
      <c r="A123" s="52"/>
      <c r="B123" s="50"/>
      <c r="C123" s="51" t="s">
        <v>20</v>
      </c>
      <c r="D123" s="35">
        <f>SUM(D125)</f>
        <v>64000</v>
      </c>
      <c r="E123" s="35"/>
      <c r="F123" s="35">
        <f>SUM(D123:D123)</f>
        <v>64000</v>
      </c>
    </row>
    <row r="124" spans="1:6" ht="12.75">
      <c r="A124" s="52"/>
      <c r="B124" s="50"/>
      <c r="C124" s="51"/>
      <c r="D124" s="35"/>
      <c r="E124" s="35"/>
      <c r="F124" s="35"/>
    </row>
    <row r="125" spans="1:6" ht="12.75">
      <c r="A125" s="52"/>
      <c r="B125" s="50"/>
      <c r="C125" s="54" t="s">
        <v>19</v>
      </c>
      <c r="D125" s="36">
        <f>SUM(D126:D126)</f>
        <v>64000</v>
      </c>
      <c r="E125" s="36"/>
      <c r="F125" s="36">
        <f>SUM(D125:D125)</f>
        <v>64000</v>
      </c>
    </row>
    <row r="126" spans="1:6" ht="12.75">
      <c r="A126" s="52"/>
      <c r="B126" s="50"/>
      <c r="C126" s="51" t="s">
        <v>22</v>
      </c>
      <c r="D126" s="35">
        <f>'Lisa 5 (investeeringud)'!C30</f>
        <v>64000</v>
      </c>
      <c r="E126" s="35"/>
      <c r="F126" s="35">
        <f>SUM(D126:D126)</f>
        <v>64000</v>
      </c>
    </row>
    <row r="127" spans="1:6" ht="12.75">
      <c r="A127" s="52"/>
      <c r="B127" s="53"/>
      <c r="C127" s="54"/>
      <c r="D127" s="36"/>
      <c r="E127" s="36"/>
      <c r="F127" s="36"/>
    </row>
    <row r="128" spans="1:6" ht="25.5">
      <c r="A128" s="57" t="s">
        <v>214</v>
      </c>
      <c r="B128" s="55" t="s">
        <v>84</v>
      </c>
      <c r="C128" s="56" t="s">
        <v>89</v>
      </c>
      <c r="D128" s="37"/>
      <c r="E128" s="37"/>
      <c r="F128" s="37"/>
    </row>
    <row r="129" spans="1:6" ht="12.75">
      <c r="A129" s="49"/>
      <c r="B129" s="50"/>
      <c r="C129" s="54" t="s">
        <v>18</v>
      </c>
      <c r="D129" s="36">
        <f>SUM(D130:D130)</f>
        <v>-57100</v>
      </c>
      <c r="E129" s="36"/>
      <c r="F129" s="36">
        <f>SUM(D129:D129)</f>
        <v>-57100</v>
      </c>
    </row>
    <row r="130" spans="1:6" ht="12.75">
      <c r="A130" s="49"/>
      <c r="B130" s="50"/>
      <c r="C130" s="51" t="s">
        <v>20</v>
      </c>
      <c r="D130" s="35">
        <f>SUM(D132)</f>
        <v>-57100</v>
      </c>
      <c r="E130" s="35"/>
      <c r="F130" s="35">
        <f>SUM(D130:D130)</f>
        <v>-57100</v>
      </c>
    </row>
    <row r="131" spans="1:6" ht="12.75">
      <c r="A131" s="49"/>
      <c r="B131" s="50"/>
      <c r="C131" s="51"/>
      <c r="D131" s="35"/>
      <c r="E131" s="35"/>
      <c r="F131" s="35"/>
    </row>
    <row r="132" spans="1:6" ht="12.75">
      <c r="A132" s="49"/>
      <c r="B132" s="50"/>
      <c r="C132" s="54" t="s">
        <v>19</v>
      </c>
      <c r="D132" s="36">
        <f>SUM(D133:D134)</f>
        <v>-57100</v>
      </c>
      <c r="E132" s="36"/>
      <c r="F132" s="36">
        <f>SUM(D132:D132)</f>
        <v>-57100</v>
      </c>
    </row>
    <row r="133" spans="1:6" ht="12.75">
      <c r="A133" s="49"/>
      <c r="B133" s="50"/>
      <c r="C133" s="51" t="s">
        <v>21</v>
      </c>
      <c r="D133" s="35">
        <f>-64000+13500</f>
        <v>-50500</v>
      </c>
      <c r="E133" s="35"/>
      <c r="F133" s="35">
        <f>SUM(D133:D133)</f>
        <v>-50500</v>
      </c>
    </row>
    <row r="134" spans="1:6" ht="12.75">
      <c r="A134" s="49"/>
      <c r="B134" s="50"/>
      <c r="C134" s="51" t="s">
        <v>22</v>
      </c>
      <c r="D134" s="35">
        <f>'Lisa 5 (investeeringud)'!C32</f>
        <v>-6600</v>
      </c>
      <c r="E134" s="35"/>
      <c r="F134" s="35">
        <f>SUM(D134:D134)</f>
        <v>-6600</v>
      </c>
    </row>
    <row r="135" spans="1:6" ht="12.75">
      <c r="A135" s="49"/>
      <c r="B135" s="50"/>
      <c r="C135" s="51"/>
      <c r="D135" s="35"/>
      <c r="E135" s="35"/>
      <c r="F135" s="35"/>
    </row>
    <row r="136" spans="1:6" ht="12.75">
      <c r="A136" s="52" t="s">
        <v>152</v>
      </c>
      <c r="B136" s="53"/>
      <c r="C136" s="54" t="s">
        <v>123</v>
      </c>
      <c r="D136" s="36">
        <f>SUM(D141)</f>
        <v>56000</v>
      </c>
      <c r="E136" s="36"/>
      <c r="F136" s="36">
        <f>SUM(D136:D136)</f>
        <v>56000</v>
      </c>
    </row>
    <row r="137" spans="1:6" ht="12.75">
      <c r="A137" s="57" t="s">
        <v>153</v>
      </c>
      <c r="B137" s="55" t="s">
        <v>130</v>
      </c>
      <c r="C137" s="56" t="s">
        <v>131</v>
      </c>
      <c r="D137" s="37"/>
      <c r="E137" s="37"/>
      <c r="F137" s="37"/>
    </row>
    <row r="138" spans="1:6" ht="12.75">
      <c r="A138" s="49"/>
      <c r="B138" s="50"/>
      <c r="C138" s="54" t="s">
        <v>18</v>
      </c>
      <c r="D138" s="36">
        <f>SUM(D139:D139)</f>
        <v>56000</v>
      </c>
      <c r="E138" s="36"/>
      <c r="F138" s="36">
        <f>SUM(D138:D138)</f>
        <v>56000</v>
      </c>
    </row>
    <row r="139" spans="1:6" ht="12.75">
      <c r="A139" s="49"/>
      <c r="B139" s="50"/>
      <c r="C139" s="51" t="s">
        <v>20</v>
      </c>
      <c r="D139" s="35">
        <f>SUM(D141)</f>
        <v>56000</v>
      </c>
      <c r="E139" s="35"/>
      <c r="F139" s="35">
        <f>SUM(D139:D139)</f>
        <v>56000</v>
      </c>
    </row>
    <row r="140" spans="1:6" ht="12.75">
      <c r="A140" s="49"/>
      <c r="B140" s="50"/>
      <c r="C140" s="51"/>
      <c r="D140" s="35"/>
      <c r="E140" s="35"/>
      <c r="F140" s="35"/>
    </row>
    <row r="141" spans="1:6" ht="12.75">
      <c r="A141" s="49"/>
      <c r="B141" s="50"/>
      <c r="C141" s="54" t="s">
        <v>19</v>
      </c>
      <c r="D141" s="36">
        <f>SUM(D142:D142)</f>
        <v>56000</v>
      </c>
      <c r="E141" s="36"/>
      <c r="F141" s="36">
        <f>SUM(D141:D141)</f>
        <v>56000</v>
      </c>
    </row>
    <row r="142" spans="1:6" ht="12.75">
      <c r="A142" s="49"/>
      <c r="B142" s="50"/>
      <c r="C142" s="51" t="s">
        <v>22</v>
      </c>
      <c r="D142" s="35">
        <f>'Lisa 5 (investeeringud)'!C35</f>
        <v>56000</v>
      </c>
      <c r="E142" s="35"/>
      <c r="F142" s="35">
        <f>SUM(D142:D142)</f>
        <v>56000</v>
      </c>
    </row>
    <row r="143" spans="1:6" ht="12.75">
      <c r="A143" s="49"/>
      <c r="B143" s="50"/>
      <c r="C143" s="51"/>
      <c r="D143" s="35"/>
      <c r="E143" s="35"/>
      <c r="F143" s="35"/>
    </row>
    <row r="144" spans="1:6" ht="12.75">
      <c r="A144" s="52" t="s">
        <v>215</v>
      </c>
      <c r="B144" s="53"/>
      <c r="C144" s="54" t="s">
        <v>63</v>
      </c>
      <c r="D144" s="36">
        <f>SUM(D149)</f>
        <v>6000</v>
      </c>
      <c r="E144" s="36"/>
      <c r="F144" s="36">
        <f>SUM(D144:D144)</f>
        <v>6000</v>
      </c>
    </row>
    <row r="145" spans="1:6" ht="12.75">
      <c r="A145" s="57" t="s">
        <v>216</v>
      </c>
      <c r="B145" s="55" t="s">
        <v>137</v>
      </c>
      <c r="C145" s="56" t="s">
        <v>138</v>
      </c>
      <c r="D145" s="37"/>
      <c r="E145" s="37"/>
      <c r="F145" s="37"/>
    </row>
    <row r="146" spans="1:6" ht="12.75">
      <c r="A146" s="49"/>
      <c r="B146" s="50"/>
      <c r="C146" s="54" t="s">
        <v>18</v>
      </c>
      <c r="D146" s="36">
        <f>SUM(D147:D147)</f>
        <v>6000</v>
      </c>
      <c r="E146" s="36"/>
      <c r="F146" s="36">
        <f>SUM(D146:D146)</f>
        <v>6000</v>
      </c>
    </row>
    <row r="147" spans="1:6" ht="12.75">
      <c r="A147" s="49"/>
      <c r="B147" s="50"/>
      <c r="C147" s="51" t="s">
        <v>20</v>
      </c>
      <c r="D147" s="35">
        <f>SUM(D149)</f>
        <v>6000</v>
      </c>
      <c r="E147" s="35"/>
      <c r="F147" s="35">
        <f>SUM(D147:D147)</f>
        <v>6000</v>
      </c>
    </row>
    <row r="148" spans="1:6" ht="12.75">
      <c r="A148" s="49"/>
      <c r="B148" s="50"/>
      <c r="C148" s="51"/>
      <c r="D148" s="35"/>
      <c r="E148" s="35"/>
      <c r="F148" s="35"/>
    </row>
    <row r="149" spans="1:6" ht="12.75">
      <c r="A149" s="49"/>
      <c r="B149" s="50"/>
      <c r="C149" s="54" t="s">
        <v>19</v>
      </c>
      <c r="D149" s="36">
        <f>SUM(D150:D150)</f>
        <v>6000</v>
      </c>
      <c r="E149" s="36"/>
      <c r="F149" s="36">
        <f>SUM(D149:D149)</f>
        <v>6000</v>
      </c>
    </row>
    <row r="150" spans="1:6" ht="12.75">
      <c r="A150" s="49"/>
      <c r="B150" s="50"/>
      <c r="C150" s="51" t="s">
        <v>22</v>
      </c>
      <c r="D150" s="35">
        <v>6000</v>
      </c>
      <c r="E150" s="35"/>
      <c r="F150" s="35">
        <f>SUM(D150:D150)</f>
        <v>6000</v>
      </c>
    </row>
    <row r="151" spans="1:6" ht="12.75">
      <c r="A151" s="49"/>
      <c r="B151" s="50"/>
      <c r="C151" s="51"/>
      <c r="D151" s="35"/>
      <c r="E151" s="35"/>
      <c r="F151" s="35"/>
    </row>
    <row r="152" spans="1:6" ht="12.75">
      <c r="A152" s="52" t="s">
        <v>217</v>
      </c>
      <c r="B152" s="53"/>
      <c r="C152" s="54" t="s">
        <v>5</v>
      </c>
      <c r="D152" s="36">
        <f>SUM(D157,D164,D171,D178)</f>
        <v>99800</v>
      </c>
      <c r="E152" s="36"/>
      <c r="F152" s="36">
        <f>SUM(D152:D152)</f>
        <v>99800</v>
      </c>
    </row>
    <row r="153" spans="1:6" ht="12.75">
      <c r="A153" s="58" t="s">
        <v>218</v>
      </c>
      <c r="B153" s="55" t="s">
        <v>25</v>
      </c>
      <c r="C153" s="56" t="s">
        <v>36</v>
      </c>
      <c r="D153" s="37"/>
      <c r="E153" s="37"/>
      <c r="F153" s="37"/>
    </row>
    <row r="154" spans="1:6" ht="12.75">
      <c r="A154" s="49"/>
      <c r="B154" s="50"/>
      <c r="C154" s="54" t="s">
        <v>18</v>
      </c>
      <c r="D154" s="36">
        <f>SUM(D155:D155)</f>
        <v>11248</v>
      </c>
      <c r="E154" s="36"/>
      <c r="F154" s="36">
        <f>SUM(D154:D154)</f>
        <v>11248</v>
      </c>
    </row>
    <row r="155" spans="1:6" ht="12.75">
      <c r="A155" s="49"/>
      <c r="B155" s="50"/>
      <c r="C155" s="51" t="s">
        <v>20</v>
      </c>
      <c r="D155" s="35">
        <f>SUM(D157)</f>
        <v>11248</v>
      </c>
      <c r="E155" s="35"/>
      <c r="F155" s="35">
        <f>SUM(D155:D155)</f>
        <v>11248</v>
      </c>
    </row>
    <row r="156" spans="1:6" ht="12.75">
      <c r="A156" s="49"/>
      <c r="B156" s="50"/>
      <c r="C156" s="51"/>
      <c r="D156" s="35"/>
      <c r="E156" s="35"/>
      <c r="F156" s="35"/>
    </row>
    <row r="157" spans="1:6" ht="12.75">
      <c r="A157" s="49"/>
      <c r="B157" s="50"/>
      <c r="C157" s="54" t="s">
        <v>19</v>
      </c>
      <c r="D157" s="36">
        <f>SUM(D158:D158)</f>
        <v>11248</v>
      </c>
      <c r="E157" s="36"/>
      <c r="F157" s="36">
        <f>SUM(D157:D157)</f>
        <v>11248</v>
      </c>
    </row>
    <row r="158" spans="1:6" ht="12.75">
      <c r="A158" s="49"/>
      <c r="B158" s="50"/>
      <c r="C158" s="51" t="s">
        <v>22</v>
      </c>
      <c r="D158" s="35">
        <f>'Lisa 5 (investeeringud)'!C42</f>
        <v>11248</v>
      </c>
      <c r="E158" s="35"/>
      <c r="F158" s="35">
        <f>SUM(D158:D158)</f>
        <v>11248</v>
      </c>
    </row>
    <row r="159" spans="1:6" ht="13.5" customHeight="1">
      <c r="A159" s="49"/>
      <c r="B159" s="50"/>
      <c r="C159" s="51"/>
      <c r="D159" s="35"/>
      <c r="E159" s="35"/>
      <c r="F159" s="35"/>
    </row>
    <row r="160" spans="1:6" ht="13.5" customHeight="1">
      <c r="A160" s="57" t="s">
        <v>219</v>
      </c>
      <c r="B160" s="55" t="s">
        <v>26</v>
      </c>
      <c r="C160" s="56" t="s">
        <v>27</v>
      </c>
      <c r="D160" s="37"/>
      <c r="E160" s="37"/>
      <c r="F160" s="37"/>
    </row>
    <row r="161" spans="1:6" ht="13.5" customHeight="1">
      <c r="A161" s="49"/>
      <c r="B161" s="50"/>
      <c r="C161" s="54" t="s">
        <v>18</v>
      </c>
      <c r="D161" s="36">
        <f>SUM(D162:D162)</f>
        <v>18993</v>
      </c>
      <c r="E161" s="36"/>
      <c r="F161" s="36">
        <f>SUM(D161:D161)</f>
        <v>18993</v>
      </c>
    </row>
    <row r="162" spans="1:6" ht="13.5" customHeight="1">
      <c r="A162" s="49"/>
      <c r="B162" s="50"/>
      <c r="C162" s="51" t="s">
        <v>20</v>
      </c>
      <c r="D162" s="35">
        <f>SUM(D164)</f>
        <v>18993</v>
      </c>
      <c r="E162" s="35"/>
      <c r="F162" s="35">
        <f>SUM(D162:D162)</f>
        <v>18993</v>
      </c>
    </row>
    <row r="163" spans="1:6" ht="13.5" customHeight="1">
      <c r="A163" s="49"/>
      <c r="B163" s="50"/>
      <c r="C163" s="51"/>
      <c r="D163" s="35"/>
      <c r="E163" s="35"/>
      <c r="F163" s="35"/>
    </row>
    <row r="164" spans="1:6" ht="13.5" customHeight="1">
      <c r="A164" s="49"/>
      <c r="B164" s="50"/>
      <c r="C164" s="54" t="s">
        <v>19</v>
      </c>
      <c r="D164" s="36">
        <f>SUM(D165:D165)</f>
        <v>18993</v>
      </c>
      <c r="E164" s="36"/>
      <c r="F164" s="36">
        <f>SUM(D164:D164)</f>
        <v>18993</v>
      </c>
    </row>
    <row r="165" spans="1:6" ht="13.5" customHeight="1">
      <c r="A165" s="49"/>
      <c r="B165" s="50"/>
      <c r="C165" s="51" t="s">
        <v>22</v>
      </c>
      <c r="D165" s="35">
        <f>'Lisa 5 (investeeringud)'!C45</f>
        <v>18993</v>
      </c>
      <c r="E165" s="35"/>
      <c r="F165" s="35">
        <f>SUM(D165:D165)</f>
        <v>18993</v>
      </c>
    </row>
    <row r="166" spans="1:6" ht="13.5" customHeight="1">
      <c r="A166" s="49"/>
      <c r="B166" s="50"/>
      <c r="C166" s="51"/>
      <c r="D166" s="35"/>
      <c r="E166" s="35"/>
      <c r="F166" s="35"/>
    </row>
    <row r="167" spans="1:6" ht="13.5" customHeight="1">
      <c r="A167" s="57" t="s">
        <v>220</v>
      </c>
      <c r="B167" s="55" t="s">
        <v>235</v>
      </c>
      <c r="C167" s="56" t="s">
        <v>236</v>
      </c>
      <c r="D167" s="37"/>
      <c r="E167" s="37"/>
      <c r="F167" s="37"/>
    </row>
    <row r="168" spans="1:6" ht="13.5" customHeight="1">
      <c r="A168" s="49"/>
      <c r="B168" s="50"/>
      <c r="C168" s="54" t="s">
        <v>18</v>
      </c>
      <c r="D168" s="36">
        <f>SUM(D169:D169)</f>
        <v>-37041</v>
      </c>
      <c r="E168" s="36"/>
      <c r="F168" s="36">
        <f>SUM(D168:D168)</f>
        <v>-37041</v>
      </c>
    </row>
    <row r="169" spans="1:6" ht="13.5" customHeight="1">
      <c r="A169" s="49"/>
      <c r="B169" s="50"/>
      <c r="C169" s="51" t="s">
        <v>20</v>
      </c>
      <c r="D169" s="35">
        <f>SUM(D171)</f>
        <v>-37041</v>
      </c>
      <c r="E169" s="35"/>
      <c r="F169" s="35">
        <f>SUM(D169:D169)</f>
        <v>-37041</v>
      </c>
    </row>
    <row r="170" spans="1:6" ht="13.5" customHeight="1">
      <c r="A170" s="49"/>
      <c r="B170" s="50"/>
      <c r="C170" s="51"/>
      <c r="D170" s="35"/>
      <c r="E170" s="35"/>
      <c r="F170" s="35"/>
    </row>
    <row r="171" spans="1:6" ht="13.5" customHeight="1">
      <c r="A171" s="49"/>
      <c r="B171" s="50"/>
      <c r="C171" s="54" t="s">
        <v>19</v>
      </c>
      <c r="D171" s="36">
        <f>SUM(D172:D172)</f>
        <v>-37041</v>
      </c>
      <c r="E171" s="36"/>
      <c r="F171" s="36">
        <f>SUM(D171:D171)</f>
        <v>-37041</v>
      </c>
    </row>
    <row r="172" spans="1:6" ht="13.5" customHeight="1">
      <c r="A172" s="49"/>
      <c r="B172" s="50"/>
      <c r="C172" s="51" t="s">
        <v>22</v>
      </c>
      <c r="D172" s="35">
        <f>'Lisa 5 (investeeringud)'!C52</f>
        <v>-37041</v>
      </c>
      <c r="E172" s="35"/>
      <c r="F172" s="35">
        <f>SUM(D172:D172)</f>
        <v>-37041</v>
      </c>
    </row>
    <row r="173" spans="1:6" ht="13.5" customHeight="1">
      <c r="A173" s="49"/>
      <c r="B173" s="50"/>
      <c r="C173" s="51"/>
      <c r="D173" s="35"/>
      <c r="E173" s="35"/>
      <c r="F173" s="35"/>
    </row>
    <row r="174" spans="1:6" ht="12.75">
      <c r="A174" s="58" t="s">
        <v>237</v>
      </c>
      <c r="B174" s="55" t="s">
        <v>90</v>
      </c>
      <c r="C174" s="56" t="s">
        <v>91</v>
      </c>
      <c r="D174" s="37"/>
      <c r="E174" s="37"/>
      <c r="F174" s="37"/>
    </row>
    <row r="175" spans="1:6" ht="12.75">
      <c r="A175" s="49"/>
      <c r="B175" s="50"/>
      <c r="C175" s="54" t="s">
        <v>18</v>
      </c>
      <c r="D175" s="36">
        <f>SUM(D176:D176)</f>
        <v>106600</v>
      </c>
      <c r="E175" s="36"/>
      <c r="F175" s="36">
        <f>SUM(D175:D175)</f>
        <v>106600</v>
      </c>
    </row>
    <row r="176" spans="1:6" ht="12.75">
      <c r="A176" s="49"/>
      <c r="B176" s="50"/>
      <c r="C176" s="51" t="s">
        <v>20</v>
      </c>
      <c r="D176" s="35">
        <f>SUM(D178)</f>
        <v>106600</v>
      </c>
      <c r="E176" s="35"/>
      <c r="F176" s="35">
        <f>SUM(D176:D176)</f>
        <v>106600</v>
      </c>
    </row>
    <row r="177" spans="1:6" ht="12.75">
      <c r="A177" s="49"/>
      <c r="B177" s="50"/>
      <c r="C177" s="51"/>
      <c r="D177" s="35"/>
      <c r="E177" s="35"/>
      <c r="F177" s="35"/>
    </row>
    <row r="178" spans="1:6" ht="12.75">
      <c r="A178" s="49"/>
      <c r="B178" s="50"/>
      <c r="C178" s="54" t="s">
        <v>19</v>
      </c>
      <c r="D178" s="36">
        <f>SUM(D179:D179)</f>
        <v>106600</v>
      </c>
      <c r="E178" s="36"/>
      <c r="F178" s="36">
        <f>SUM(D178:D178)</f>
        <v>106600</v>
      </c>
    </row>
    <row r="179" spans="1:6" ht="12.75">
      <c r="A179" s="49"/>
      <c r="B179" s="50"/>
      <c r="C179" s="51" t="s">
        <v>22</v>
      </c>
      <c r="D179" s="35">
        <f>'Lisa 5 (investeeringud)'!C54</f>
        <v>106600</v>
      </c>
      <c r="E179" s="35"/>
      <c r="F179" s="35">
        <f>SUM(D179:D179)</f>
        <v>106600</v>
      </c>
    </row>
    <row r="180" spans="1:6" ht="12.75">
      <c r="A180" s="49"/>
      <c r="B180" s="50"/>
      <c r="C180" s="51"/>
      <c r="D180" s="35"/>
      <c r="E180" s="35"/>
      <c r="F180" s="35"/>
    </row>
    <row r="181" spans="1:6" ht="12.75">
      <c r="A181" s="52" t="s">
        <v>221</v>
      </c>
      <c r="B181" s="53"/>
      <c r="C181" s="54" t="s">
        <v>6</v>
      </c>
      <c r="D181" s="36">
        <f>SUM(D186)</f>
        <v>-3934</v>
      </c>
      <c r="E181" s="36"/>
      <c r="F181" s="36">
        <f>SUM(D181:D181)</f>
        <v>-3934</v>
      </c>
    </row>
    <row r="182" spans="1:6" ht="25.5">
      <c r="A182" s="59" t="s">
        <v>222</v>
      </c>
      <c r="B182" s="55">
        <v>10702</v>
      </c>
      <c r="C182" s="56" t="s">
        <v>93</v>
      </c>
      <c r="D182" s="37"/>
      <c r="E182" s="37"/>
      <c r="F182" s="37"/>
    </row>
    <row r="183" spans="1:6" ht="12.75">
      <c r="A183" s="49"/>
      <c r="B183" s="50"/>
      <c r="C183" s="54" t="s">
        <v>18</v>
      </c>
      <c r="D183" s="36">
        <f>SUM(D184)</f>
        <v>-3934</v>
      </c>
      <c r="E183" s="36"/>
      <c r="F183" s="36">
        <f>SUM(D183:D183)</f>
        <v>-3934</v>
      </c>
    </row>
    <row r="184" spans="1:6" ht="12.75">
      <c r="A184" s="49"/>
      <c r="B184" s="50"/>
      <c r="C184" s="51" t="s">
        <v>20</v>
      </c>
      <c r="D184" s="35">
        <f>SUM(D186)</f>
        <v>-3934</v>
      </c>
      <c r="E184" s="35"/>
      <c r="F184" s="35">
        <f>SUM(D184:D184)</f>
        <v>-3934</v>
      </c>
    </row>
    <row r="185" spans="1:6" ht="12.75">
      <c r="A185" s="49"/>
      <c r="B185" s="50"/>
      <c r="C185" s="51"/>
      <c r="D185" s="35"/>
      <c r="E185" s="35"/>
      <c r="F185" s="35"/>
    </row>
    <row r="186" spans="1:6" ht="12.75">
      <c r="A186" s="49"/>
      <c r="B186" s="50"/>
      <c r="C186" s="54" t="s">
        <v>19</v>
      </c>
      <c r="D186" s="36">
        <f>SUM(D187:D187)</f>
        <v>-3934</v>
      </c>
      <c r="E186" s="36"/>
      <c r="F186" s="36">
        <f>SUM(D186:D186)</f>
        <v>-3934</v>
      </c>
    </row>
    <row r="187" spans="1:6" ht="12.75">
      <c r="A187" s="49"/>
      <c r="B187" s="50"/>
      <c r="C187" s="51" t="s">
        <v>94</v>
      </c>
      <c r="D187" s="35">
        <v>-3934</v>
      </c>
      <c r="E187" s="35"/>
      <c r="F187" s="35">
        <f>SUM(D187:D187)</f>
        <v>-3934</v>
      </c>
    </row>
    <row r="188" spans="1:6" ht="12.75">
      <c r="A188" s="49"/>
      <c r="B188" s="50"/>
      <c r="C188" s="51"/>
      <c r="D188" s="35"/>
      <c r="E188" s="35"/>
      <c r="F188" s="35"/>
    </row>
    <row r="189" spans="1:6" ht="12.75">
      <c r="A189" s="52" t="s">
        <v>174</v>
      </c>
      <c r="B189" s="53"/>
      <c r="C189" s="54" t="s">
        <v>31</v>
      </c>
      <c r="D189" s="35"/>
      <c r="E189" s="35"/>
      <c r="F189" s="35"/>
    </row>
    <row r="190" spans="1:6" ht="12.75">
      <c r="A190" s="59"/>
      <c r="B190" s="50"/>
      <c r="C190" s="54" t="s">
        <v>18</v>
      </c>
      <c r="D190" s="36">
        <f>D195+D203+D210+D217+D224+D231+D246+D239</f>
        <v>212125</v>
      </c>
      <c r="E190" s="36">
        <f>E195+E203+E210+E217+E224+E231+E246</f>
        <v>-1500</v>
      </c>
      <c r="F190" s="36">
        <f>SUM(D190:E190)</f>
        <v>210625</v>
      </c>
    </row>
    <row r="191" spans="1:6" ht="12.75">
      <c r="A191" s="59"/>
      <c r="B191" s="50"/>
      <c r="C191" s="54" t="s">
        <v>19</v>
      </c>
      <c r="D191" s="36">
        <f>SUM(D192:D192)</f>
        <v>212125</v>
      </c>
      <c r="E191" s="36">
        <f>SUM(E192:E192)</f>
        <v>-1500</v>
      </c>
      <c r="F191" s="36">
        <f>SUM(D191:E191)</f>
        <v>210625</v>
      </c>
    </row>
    <row r="192" spans="1:6" ht="12.75">
      <c r="A192" s="59"/>
      <c r="B192" s="50"/>
      <c r="C192" s="51" t="s">
        <v>16</v>
      </c>
      <c r="D192" s="35">
        <f>D193+D201</f>
        <v>212125</v>
      </c>
      <c r="E192" s="35">
        <f>E193+E201</f>
        <v>-1500</v>
      </c>
      <c r="F192" s="35">
        <f>SUM(D192:E192)</f>
        <v>210625</v>
      </c>
    </row>
    <row r="193" spans="1:6" ht="12.75">
      <c r="A193" s="52" t="s">
        <v>175</v>
      </c>
      <c r="B193" s="53"/>
      <c r="C193" s="54" t="s">
        <v>3</v>
      </c>
      <c r="D193" s="36">
        <f>SUM(D198)</f>
        <v>2000</v>
      </c>
      <c r="E193" s="36"/>
      <c r="F193" s="36">
        <f>SUM(D193:D193)</f>
        <v>2000</v>
      </c>
    </row>
    <row r="194" spans="1:6" ht="12.75">
      <c r="A194" s="57" t="s">
        <v>176</v>
      </c>
      <c r="B194" s="55" t="s">
        <v>24</v>
      </c>
      <c r="C194" s="56" t="s">
        <v>114</v>
      </c>
      <c r="D194" s="37"/>
      <c r="E194" s="37"/>
      <c r="F194" s="37"/>
    </row>
    <row r="195" spans="1:6" ht="12.75">
      <c r="A195" s="49"/>
      <c r="B195" s="50"/>
      <c r="C195" s="54" t="s">
        <v>18</v>
      </c>
      <c r="D195" s="36">
        <f>SUM(D196)</f>
        <v>2000</v>
      </c>
      <c r="E195" s="36"/>
      <c r="F195" s="36">
        <f>SUM(D195:D195)</f>
        <v>2000</v>
      </c>
    </row>
    <row r="196" spans="1:6" ht="12.75">
      <c r="A196" s="49"/>
      <c r="B196" s="50"/>
      <c r="C196" s="51" t="s">
        <v>20</v>
      </c>
      <c r="D196" s="35">
        <f>SUM(D198)</f>
        <v>2000</v>
      </c>
      <c r="E196" s="35"/>
      <c r="F196" s="35">
        <f>SUM(D196:D196)</f>
        <v>2000</v>
      </c>
    </row>
    <row r="197" spans="1:6" ht="12.75">
      <c r="A197" s="49"/>
      <c r="B197" s="50"/>
      <c r="C197" s="51"/>
      <c r="D197" s="35"/>
      <c r="E197" s="35"/>
      <c r="F197" s="35"/>
    </row>
    <row r="198" spans="1:6" ht="12.75">
      <c r="A198" s="49"/>
      <c r="B198" s="50"/>
      <c r="C198" s="54" t="s">
        <v>19</v>
      </c>
      <c r="D198" s="36">
        <f>SUM(D199:D199)</f>
        <v>2000</v>
      </c>
      <c r="E198" s="36"/>
      <c r="F198" s="36">
        <f>SUM(D198:D198)</f>
        <v>2000</v>
      </c>
    </row>
    <row r="199" spans="1:6" ht="12.75">
      <c r="A199" s="49"/>
      <c r="B199" s="50"/>
      <c r="C199" s="51" t="s">
        <v>21</v>
      </c>
      <c r="D199" s="35">
        <v>2000</v>
      </c>
      <c r="E199" s="35"/>
      <c r="F199" s="35">
        <f>SUM(D199:D199)</f>
        <v>2000</v>
      </c>
    </row>
    <row r="200" spans="1:6" ht="12.75">
      <c r="A200" s="49"/>
      <c r="B200" s="50"/>
      <c r="C200" s="51"/>
      <c r="D200" s="35"/>
      <c r="E200" s="35"/>
      <c r="F200" s="35"/>
    </row>
    <row r="201" spans="1:6" ht="12.75">
      <c r="A201" s="52" t="s">
        <v>223</v>
      </c>
      <c r="B201" s="53"/>
      <c r="C201" s="54" t="s">
        <v>6</v>
      </c>
      <c r="D201" s="36">
        <f>D207+D213+D220+D227+D235+D249+D242</f>
        <v>210125</v>
      </c>
      <c r="E201" s="36">
        <f>E207+E213+E220+E227+E235+E249</f>
        <v>-1500</v>
      </c>
      <c r="F201" s="36">
        <f>SUM(D201:E201)</f>
        <v>208625</v>
      </c>
    </row>
    <row r="202" spans="1:6" ht="25.5">
      <c r="A202" s="57" t="s">
        <v>224</v>
      </c>
      <c r="B202" s="55">
        <v>10121</v>
      </c>
      <c r="C202" s="56" t="s">
        <v>154</v>
      </c>
      <c r="D202" s="37"/>
      <c r="E202" s="37"/>
      <c r="F202" s="37"/>
    </row>
    <row r="203" spans="1:6" ht="12.75">
      <c r="A203" s="49"/>
      <c r="B203" s="50"/>
      <c r="C203" s="54" t="s">
        <v>18</v>
      </c>
      <c r="D203" s="36">
        <f>SUM(D204:D204)</f>
        <v>-20000</v>
      </c>
      <c r="E203" s="36"/>
      <c r="F203" s="36">
        <f>SUM(D203:D203)</f>
        <v>-20000</v>
      </c>
    </row>
    <row r="204" spans="1:6" ht="12.75">
      <c r="A204" s="49"/>
      <c r="B204" s="50"/>
      <c r="C204" s="51" t="s">
        <v>20</v>
      </c>
      <c r="D204" s="35">
        <f>SUM(D207)</f>
        <v>-20000</v>
      </c>
      <c r="E204" s="35"/>
      <c r="F204" s="35">
        <f>SUM(D204:D204)</f>
        <v>-20000</v>
      </c>
    </row>
    <row r="205" spans="1:6" ht="12.75">
      <c r="A205" s="49"/>
      <c r="B205" s="50"/>
      <c r="C205" s="51"/>
      <c r="D205" s="35"/>
      <c r="E205" s="35"/>
      <c r="F205" s="35"/>
    </row>
    <row r="206" spans="1:6" ht="12.75">
      <c r="A206" s="49"/>
      <c r="B206" s="50"/>
      <c r="C206" s="54" t="s">
        <v>19</v>
      </c>
      <c r="D206" s="36">
        <f>SUM(D207:D207)</f>
        <v>-20000</v>
      </c>
      <c r="E206" s="36"/>
      <c r="F206" s="36">
        <f>SUM(D206:D206)</f>
        <v>-20000</v>
      </c>
    </row>
    <row r="207" spans="1:6" ht="12.75">
      <c r="A207" s="49"/>
      <c r="B207" s="50"/>
      <c r="C207" s="51" t="s">
        <v>21</v>
      </c>
      <c r="D207" s="35">
        <v>-20000</v>
      </c>
      <c r="E207" s="35"/>
      <c r="F207" s="35">
        <f>SUM(D207:D207)</f>
        <v>-20000</v>
      </c>
    </row>
    <row r="208" spans="1:6" ht="12.75">
      <c r="A208" s="49"/>
      <c r="B208" s="50"/>
      <c r="C208" s="51"/>
      <c r="D208" s="35"/>
      <c r="E208" s="35"/>
      <c r="F208" s="35"/>
    </row>
    <row r="209" spans="1:6" ht="12.75">
      <c r="A209" s="59" t="s">
        <v>225</v>
      </c>
      <c r="B209" s="50">
        <v>10200</v>
      </c>
      <c r="C209" s="56" t="s">
        <v>157</v>
      </c>
      <c r="D209" s="35"/>
      <c r="E209" s="35"/>
      <c r="F209" s="35"/>
    </row>
    <row r="210" spans="1:6" ht="12.75">
      <c r="A210" s="49"/>
      <c r="B210" s="50"/>
      <c r="C210" s="54" t="s">
        <v>18</v>
      </c>
      <c r="D210" s="36">
        <f>SUM(D211:D211)</f>
        <v>22000</v>
      </c>
      <c r="E210" s="36"/>
      <c r="F210" s="36">
        <f>SUM(D210:D210)</f>
        <v>22000</v>
      </c>
    </row>
    <row r="211" spans="1:6" ht="12.75">
      <c r="A211" s="49"/>
      <c r="B211" s="50"/>
      <c r="C211" s="51" t="s">
        <v>20</v>
      </c>
      <c r="D211" s="35">
        <f>SUM(D214)</f>
        <v>22000</v>
      </c>
      <c r="E211" s="35"/>
      <c r="F211" s="35">
        <f>SUM(D211:D211)</f>
        <v>22000</v>
      </c>
    </row>
    <row r="212" spans="1:6" ht="12.75">
      <c r="A212" s="49"/>
      <c r="B212" s="50"/>
      <c r="C212" s="51"/>
      <c r="D212" s="35"/>
      <c r="E212" s="35"/>
      <c r="F212" s="35"/>
    </row>
    <row r="213" spans="1:6" ht="12.75">
      <c r="A213" s="49"/>
      <c r="B213" s="50"/>
      <c r="C213" s="54" t="s">
        <v>19</v>
      </c>
      <c r="D213" s="36">
        <f>SUM(D214:D214)</f>
        <v>22000</v>
      </c>
      <c r="E213" s="36"/>
      <c r="F213" s="36">
        <f>SUM(D213:D213)</f>
        <v>22000</v>
      </c>
    </row>
    <row r="214" spans="1:6" ht="12.75">
      <c r="A214" s="49"/>
      <c r="B214" s="50"/>
      <c r="C214" s="51" t="s">
        <v>21</v>
      </c>
      <c r="D214" s="35">
        <v>22000</v>
      </c>
      <c r="E214" s="35"/>
      <c r="F214" s="35">
        <f>SUM(D214:D214)</f>
        <v>22000</v>
      </c>
    </row>
    <row r="215" spans="1:6" ht="12.75">
      <c r="A215" s="49"/>
      <c r="B215" s="50"/>
      <c r="C215" s="51"/>
      <c r="D215" s="35"/>
      <c r="E215" s="35"/>
      <c r="F215" s="35"/>
    </row>
    <row r="216" spans="1:6" ht="12.75">
      <c r="A216" s="59" t="s">
        <v>226</v>
      </c>
      <c r="B216" s="50">
        <v>10201</v>
      </c>
      <c r="C216" s="56" t="s">
        <v>155</v>
      </c>
      <c r="D216" s="35"/>
      <c r="E216" s="35"/>
      <c r="F216" s="35"/>
    </row>
    <row r="217" spans="1:6" ht="12.75">
      <c r="A217" s="49"/>
      <c r="B217" s="50"/>
      <c r="C217" s="54" t="s">
        <v>18</v>
      </c>
      <c r="D217" s="36">
        <f>SUM(D218:D218)</f>
        <v>-2000</v>
      </c>
      <c r="E217" s="36"/>
      <c r="F217" s="36">
        <f>SUM(D217:D217)</f>
        <v>-2000</v>
      </c>
    </row>
    <row r="218" spans="1:6" ht="12.75">
      <c r="A218" s="49"/>
      <c r="B218" s="50"/>
      <c r="C218" s="51" t="s">
        <v>20</v>
      </c>
      <c r="D218" s="35">
        <f>SUM(D221)</f>
        <v>-2000</v>
      </c>
      <c r="E218" s="35"/>
      <c r="F218" s="35">
        <f>SUM(D218:D218)</f>
        <v>-2000</v>
      </c>
    </row>
    <row r="219" spans="1:6" ht="12.75">
      <c r="A219" s="49"/>
      <c r="B219" s="50"/>
      <c r="C219" s="51"/>
      <c r="D219" s="35"/>
      <c r="E219" s="35"/>
      <c r="F219" s="35"/>
    </row>
    <row r="220" spans="1:6" ht="12.75">
      <c r="A220" s="49"/>
      <c r="B220" s="50"/>
      <c r="C220" s="54" t="s">
        <v>19</v>
      </c>
      <c r="D220" s="36">
        <f>SUM(D221:D221)</f>
        <v>-2000</v>
      </c>
      <c r="E220" s="36"/>
      <c r="F220" s="36">
        <f>SUM(D220:D220)</f>
        <v>-2000</v>
      </c>
    </row>
    <row r="221" spans="1:6" ht="12.75">
      <c r="A221" s="49"/>
      <c r="B221" s="50"/>
      <c r="C221" s="51" t="s">
        <v>21</v>
      </c>
      <c r="D221" s="35">
        <v>-2000</v>
      </c>
      <c r="E221" s="35"/>
      <c r="F221" s="35">
        <f>SUM(D221:D221)</f>
        <v>-2000</v>
      </c>
    </row>
    <row r="222" spans="1:6" ht="12.75">
      <c r="A222" s="49"/>
      <c r="B222" s="50"/>
      <c r="C222" s="51"/>
      <c r="D222" s="35"/>
      <c r="E222" s="35"/>
      <c r="F222" s="35"/>
    </row>
    <row r="223" spans="1:6" ht="25.5">
      <c r="A223" s="59" t="s">
        <v>227</v>
      </c>
      <c r="B223" s="50">
        <v>10401</v>
      </c>
      <c r="C223" s="51" t="s">
        <v>92</v>
      </c>
      <c r="D223" s="35"/>
      <c r="E223" s="35"/>
      <c r="F223" s="35"/>
    </row>
    <row r="224" spans="1:6" ht="12.75">
      <c r="A224" s="49"/>
      <c r="B224" s="50"/>
      <c r="C224" s="54" t="s">
        <v>18</v>
      </c>
      <c r="D224" s="36">
        <f>SUM(D225:D225)</f>
        <v>0</v>
      </c>
      <c r="E224" s="36">
        <f>SUM(E225:E225)</f>
        <v>500</v>
      </c>
      <c r="F224" s="36">
        <f>SUM(D224:E224)</f>
        <v>500</v>
      </c>
    </row>
    <row r="225" spans="1:6" ht="12.75">
      <c r="A225" s="49"/>
      <c r="B225" s="50"/>
      <c r="C225" s="51" t="s">
        <v>158</v>
      </c>
      <c r="D225" s="35">
        <f>SUM(D228)</f>
        <v>0</v>
      </c>
      <c r="E225" s="35">
        <f>SUM(E228)</f>
        <v>500</v>
      </c>
      <c r="F225" s="35">
        <f>SUM(D225:E225)</f>
        <v>500</v>
      </c>
    </row>
    <row r="226" spans="1:6" ht="12.75">
      <c r="A226" s="49"/>
      <c r="B226" s="50"/>
      <c r="C226" s="51"/>
      <c r="D226" s="35"/>
      <c r="E226" s="35"/>
      <c r="F226" s="35"/>
    </row>
    <row r="227" spans="1:6" ht="12.75">
      <c r="A227" s="49"/>
      <c r="B227" s="50"/>
      <c r="C227" s="54" t="s">
        <v>19</v>
      </c>
      <c r="D227" s="36">
        <f>SUM(D228:D228)</f>
        <v>0</v>
      </c>
      <c r="E227" s="36">
        <f>SUM(E228:E228)</f>
        <v>500</v>
      </c>
      <c r="F227" s="36">
        <f>SUM(D227:E227)</f>
        <v>500</v>
      </c>
    </row>
    <row r="228" spans="1:6" ht="12.75">
      <c r="A228" s="49"/>
      <c r="B228" s="50"/>
      <c r="C228" s="51" t="s">
        <v>21</v>
      </c>
      <c r="D228" s="35"/>
      <c r="E228" s="35">
        <v>500</v>
      </c>
      <c r="F228" s="35">
        <f>SUM(E228)</f>
        <v>500</v>
      </c>
    </row>
    <row r="229" spans="1:6" ht="12.75">
      <c r="A229" s="49"/>
      <c r="B229" s="50"/>
      <c r="C229" s="51"/>
      <c r="D229" s="35"/>
      <c r="E229" s="35"/>
      <c r="F229" s="35"/>
    </row>
    <row r="230" spans="1:6" ht="25.5">
      <c r="A230" s="59" t="s">
        <v>228</v>
      </c>
      <c r="B230" s="50">
        <v>10700</v>
      </c>
      <c r="C230" s="56" t="s">
        <v>156</v>
      </c>
      <c r="D230" s="35"/>
      <c r="E230" s="35"/>
      <c r="F230" s="35"/>
    </row>
    <row r="231" spans="1:6" ht="12.75">
      <c r="A231" s="49"/>
      <c r="B231" s="50"/>
      <c r="C231" s="54" t="s">
        <v>18</v>
      </c>
      <c r="D231" s="36">
        <f>SUM(D232:D233)</f>
        <v>2669</v>
      </c>
      <c r="E231" s="36">
        <f>SUM(E232:E233)</f>
        <v>-2000</v>
      </c>
      <c r="F231" s="36">
        <f>SUM(D231:E231)</f>
        <v>669</v>
      </c>
    </row>
    <row r="232" spans="1:6" ht="12.75">
      <c r="A232" s="49"/>
      <c r="B232" s="50"/>
      <c r="C232" s="51" t="s">
        <v>20</v>
      </c>
      <c r="D232" s="35">
        <f>SUM(D236)</f>
        <v>2669</v>
      </c>
      <c r="E232" s="35"/>
      <c r="F232" s="35">
        <f>SUM(D232:E232)</f>
        <v>2669</v>
      </c>
    </row>
    <row r="233" spans="1:6" ht="12.75">
      <c r="A233" s="49"/>
      <c r="B233" s="50"/>
      <c r="C233" s="51" t="s">
        <v>158</v>
      </c>
      <c r="D233" s="35"/>
      <c r="E233" s="35">
        <v>-2000</v>
      </c>
      <c r="F233" s="35">
        <f>SUM(D233:E233)</f>
        <v>-2000</v>
      </c>
    </row>
    <row r="234" spans="1:6" ht="12.75">
      <c r="A234" s="49"/>
      <c r="B234" s="50"/>
      <c r="C234" s="51"/>
      <c r="D234" s="35"/>
      <c r="E234" s="35"/>
      <c r="F234" s="36"/>
    </row>
    <row r="235" spans="1:6" ht="12.75">
      <c r="A235" s="49"/>
      <c r="B235" s="50"/>
      <c r="C235" s="54" t="s">
        <v>19</v>
      </c>
      <c r="D235" s="36">
        <f>SUM(D236:D236)</f>
        <v>2669</v>
      </c>
      <c r="E235" s="36">
        <f>SUM(E236:E236)</f>
        <v>-2000</v>
      </c>
      <c r="F235" s="36">
        <f>SUM(D235:E235)</f>
        <v>669</v>
      </c>
    </row>
    <row r="236" spans="1:6" ht="12.75">
      <c r="A236" s="49"/>
      <c r="B236" s="50"/>
      <c r="C236" s="51" t="s">
        <v>21</v>
      </c>
      <c r="D236" s="35">
        <v>2669</v>
      </c>
      <c r="E236" s="35">
        <v>-2000</v>
      </c>
      <c r="F236" s="35">
        <f>SUM(D236:E236)</f>
        <v>669</v>
      </c>
    </row>
    <row r="237" spans="1:6" ht="12.75">
      <c r="A237" s="49"/>
      <c r="B237" s="50"/>
      <c r="C237" s="51"/>
      <c r="D237" s="35"/>
      <c r="E237" s="35"/>
      <c r="F237" s="35"/>
    </row>
    <row r="238" spans="1:6" ht="12.75">
      <c r="A238" s="59" t="s">
        <v>229</v>
      </c>
      <c r="B238" s="50">
        <v>10701</v>
      </c>
      <c r="C238" s="51" t="s">
        <v>242</v>
      </c>
      <c r="D238" s="35"/>
      <c r="E238" s="35"/>
      <c r="F238" s="35"/>
    </row>
    <row r="239" spans="1:6" ht="12.75">
      <c r="A239" s="49"/>
      <c r="B239" s="50"/>
      <c r="C239" s="54" t="s">
        <v>18</v>
      </c>
      <c r="D239" s="36">
        <f>SUM(D240:D240)</f>
        <v>212125</v>
      </c>
      <c r="E239" s="36">
        <f>SUM(E240:E240)</f>
        <v>0</v>
      </c>
      <c r="F239" s="36">
        <f>SUM(D239:E239)</f>
        <v>212125</v>
      </c>
    </row>
    <row r="240" spans="1:6" ht="12.75">
      <c r="A240" s="49"/>
      <c r="B240" s="50"/>
      <c r="C240" s="51" t="s">
        <v>20</v>
      </c>
      <c r="D240" s="35">
        <f>SUM(D243)</f>
        <v>212125</v>
      </c>
      <c r="E240" s="35"/>
      <c r="F240" s="35">
        <f>SUM(D240:E240)</f>
        <v>212125</v>
      </c>
    </row>
    <row r="241" spans="1:6" ht="12.75">
      <c r="A241" s="49"/>
      <c r="B241" s="50"/>
      <c r="C241" s="51"/>
      <c r="D241" s="35"/>
      <c r="E241" s="35"/>
      <c r="F241" s="35"/>
    </row>
    <row r="242" spans="1:6" ht="12.75">
      <c r="A242" s="49"/>
      <c r="B242" s="50"/>
      <c r="C242" s="54" t="s">
        <v>19</v>
      </c>
      <c r="D242" s="36">
        <f>SUM(D243:D243)</f>
        <v>212125</v>
      </c>
      <c r="E242" s="36">
        <f>SUM(E243:E243)</f>
        <v>0</v>
      </c>
      <c r="F242" s="36">
        <f>SUM(D242:E242)</f>
        <v>212125</v>
      </c>
    </row>
    <row r="243" spans="1:6" ht="12.75">
      <c r="A243" s="49"/>
      <c r="B243" s="50"/>
      <c r="C243" s="51" t="s">
        <v>21</v>
      </c>
      <c r="D243" s="35">
        <v>212125</v>
      </c>
      <c r="E243" s="35"/>
      <c r="F243" s="35">
        <f>SUM(D243:E243)</f>
        <v>212125</v>
      </c>
    </row>
    <row r="244" spans="1:6" ht="12.75">
      <c r="A244" s="49"/>
      <c r="B244" s="50"/>
      <c r="C244" s="51"/>
      <c r="D244" s="35"/>
      <c r="E244" s="35"/>
      <c r="F244" s="35"/>
    </row>
    <row r="245" spans="1:6" ht="25.5">
      <c r="A245" s="59" t="s">
        <v>243</v>
      </c>
      <c r="B245" s="50">
        <v>10702</v>
      </c>
      <c r="C245" s="51" t="s">
        <v>64</v>
      </c>
      <c r="D245" s="35"/>
      <c r="E245" s="35"/>
      <c r="F245" s="35"/>
    </row>
    <row r="246" spans="1:6" ht="12.75">
      <c r="A246" s="49"/>
      <c r="B246" s="50"/>
      <c r="C246" s="54" t="s">
        <v>18</v>
      </c>
      <c r="D246" s="36">
        <f>SUM(D247:D247)</f>
        <v>-4669</v>
      </c>
      <c r="E246" s="36">
        <f>SUM(E247:E247)</f>
        <v>0</v>
      </c>
      <c r="F246" s="36">
        <f>SUM(D246:E246)</f>
        <v>-4669</v>
      </c>
    </row>
    <row r="247" spans="1:6" ht="12.75">
      <c r="A247" s="49"/>
      <c r="B247" s="50"/>
      <c r="C247" s="51" t="s">
        <v>20</v>
      </c>
      <c r="D247" s="35">
        <f>SUM(D250)</f>
        <v>-4669</v>
      </c>
      <c r="E247" s="35"/>
      <c r="F247" s="35">
        <f>SUM(D247:E247)</f>
        <v>-4669</v>
      </c>
    </row>
    <row r="248" spans="1:6" ht="12.75">
      <c r="A248" s="49"/>
      <c r="B248" s="50"/>
      <c r="C248" s="51"/>
      <c r="D248" s="35"/>
      <c r="E248" s="35"/>
      <c r="F248" s="35"/>
    </row>
    <row r="249" spans="1:6" ht="12.75">
      <c r="A249" s="49"/>
      <c r="B249" s="50"/>
      <c r="C249" s="54" t="s">
        <v>19</v>
      </c>
      <c r="D249" s="36">
        <f>SUM(D250:D250)</f>
        <v>-4669</v>
      </c>
      <c r="E249" s="36">
        <f>SUM(E250:E250)</f>
        <v>0</v>
      </c>
      <c r="F249" s="36">
        <f>SUM(D249:E249)</f>
        <v>-4669</v>
      </c>
    </row>
    <row r="250" spans="1:6" ht="12.75">
      <c r="A250" s="49"/>
      <c r="B250" s="50"/>
      <c r="C250" s="51" t="s">
        <v>21</v>
      </c>
      <c r="D250" s="35">
        <v>-4669</v>
      </c>
      <c r="E250" s="35"/>
      <c r="F250" s="35">
        <f>SUM(D250:E250)</f>
        <v>-4669</v>
      </c>
    </row>
    <row r="251" spans="1:6" ht="12.75">
      <c r="A251" s="49"/>
      <c r="B251" s="50"/>
      <c r="C251" s="51"/>
      <c r="D251" s="35"/>
      <c r="E251" s="35"/>
      <c r="F251" s="35"/>
    </row>
    <row r="252" spans="1:6" ht="12.75">
      <c r="A252" s="52" t="s">
        <v>230</v>
      </c>
      <c r="B252" s="53"/>
      <c r="C252" s="54" t="s">
        <v>177</v>
      </c>
      <c r="D252" s="35"/>
      <c r="E252" s="35"/>
      <c r="F252" s="35"/>
    </row>
    <row r="253" spans="1:6" ht="12.75">
      <c r="A253" s="59"/>
      <c r="B253" s="50"/>
      <c r="C253" s="54" t="s">
        <v>18</v>
      </c>
      <c r="D253" s="36">
        <f>SUM(D258)</f>
        <v>0</v>
      </c>
      <c r="E253" s="36">
        <f>SUM(E258)</f>
        <v>1169</v>
      </c>
      <c r="F253" s="36">
        <f>SUM(D253:E253)</f>
        <v>1169</v>
      </c>
    </row>
    <row r="254" spans="1:6" ht="12.75">
      <c r="A254" s="59"/>
      <c r="B254" s="50"/>
      <c r="C254" s="54" t="s">
        <v>19</v>
      </c>
      <c r="D254" s="36">
        <f>SUM(D255:D255)</f>
        <v>0</v>
      </c>
      <c r="E254" s="36">
        <f>SUM(E255:E255)</f>
        <v>1169</v>
      </c>
      <c r="F254" s="36">
        <f>SUM(D254:E254)</f>
        <v>1169</v>
      </c>
    </row>
    <row r="255" spans="1:6" ht="12.75">
      <c r="A255" s="59"/>
      <c r="B255" s="50"/>
      <c r="C255" s="51" t="s">
        <v>16</v>
      </c>
      <c r="D255" s="35">
        <f>SUM(D262)</f>
        <v>0</v>
      </c>
      <c r="E255" s="35">
        <f>SUM(E262)</f>
        <v>1169</v>
      </c>
      <c r="F255" s="35">
        <f>SUM(D255:E255)</f>
        <v>1169</v>
      </c>
    </row>
    <row r="256" spans="1:6" ht="12.75">
      <c r="A256" s="52" t="s">
        <v>231</v>
      </c>
      <c r="B256" s="53"/>
      <c r="C256" s="54" t="s">
        <v>178</v>
      </c>
      <c r="D256" s="36">
        <f>SUM(D261)</f>
        <v>0</v>
      </c>
      <c r="E256" s="36">
        <f>SUM(E261)</f>
        <v>1169</v>
      </c>
      <c r="F256" s="36">
        <f aca="true" t="shared" si="0" ref="F256:F262">SUM(D256:E256)</f>
        <v>1169</v>
      </c>
    </row>
    <row r="257" spans="1:6" ht="12.75">
      <c r="A257" s="58" t="s">
        <v>232</v>
      </c>
      <c r="B257" s="55"/>
      <c r="C257" s="56" t="s">
        <v>179</v>
      </c>
      <c r="D257" s="37"/>
      <c r="E257" s="37"/>
      <c r="F257" s="35"/>
    </row>
    <row r="258" spans="1:6" ht="12.75">
      <c r="A258" s="49"/>
      <c r="B258" s="50"/>
      <c r="C258" s="54" t="s">
        <v>18</v>
      </c>
      <c r="D258" s="36">
        <f>SUM(D259)</f>
        <v>0</v>
      </c>
      <c r="E258" s="36">
        <f>SUM(E259)</f>
        <v>1169</v>
      </c>
      <c r="F258" s="36">
        <f t="shared" si="0"/>
        <v>1169</v>
      </c>
    </row>
    <row r="259" spans="1:6" ht="12.75">
      <c r="A259" s="49"/>
      <c r="B259" s="50"/>
      <c r="C259" s="51" t="s">
        <v>191</v>
      </c>
      <c r="D259" s="35">
        <f>SUM(D261)</f>
        <v>0</v>
      </c>
      <c r="E259" s="35">
        <v>1169</v>
      </c>
      <c r="F259" s="35">
        <f t="shared" si="0"/>
        <v>1169</v>
      </c>
    </row>
    <row r="260" spans="1:6" ht="12.75">
      <c r="A260" s="49"/>
      <c r="B260" s="50"/>
      <c r="C260" s="51"/>
      <c r="D260" s="35"/>
      <c r="E260" s="35"/>
      <c r="F260" s="35"/>
    </row>
    <row r="261" spans="1:6" ht="12.75">
      <c r="A261" s="49"/>
      <c r="B261" s="50"/>
      <c r="C261" s="54" t="s">
        <v>19</v>
      </c>
      <c r="D261" s="36">
        <f>SUM(D262:D262)</f>
        <v>0</v>
      </c>
      <c r="E261" s="36">
        <f>SUM(E262:E262)</f>
        <v>1169</v>
      </c>
      <c r="F261" s="36">
        <f t="shared" si="0"/>
        <v>1169</v>
      </c>
    </row>
    <row r="262" spans="1:6" ht="12.75">
      <c r="A262" s="49"/>
      <c r="B262" s="50"/>
      <c r="C262" s="51" t="s">
        <v>21</v>
      </c>
      <c r="D262" s="35"/>
      <c r="E262" s="35">
        <v>1169</v>
      </c>
      <c r="F262" s="35">
        <f t="shared" si="0"/>
        <v>1169</v>
      </c>
    </row>
    <row r="263" spans="1:6" ht="12.75">
      <c r="A263" s="49"/>
      <c r="B263" s="50"/>
      <c r="C263" s="51"/>
      <c r="D263" s="35"/>
      <c r="E263" s="35"/>
      <c r="F263" s="35"/>
    </row>
    <row r="264" spans="1:6" ht="12.75">
      <c r="A264" s="52" t="s">
        <v>245</v>
      </c>
      <c r="B264" s="53"/>
      <c r="C264" s="54" t="s">
        <v>246</v>
      </c>
      <c r="D264" s="35"/>
      <c r="E264" s="35"/>
      <c r="F264" s="35"/>
    </row>
    <row r="265" spans="1:6" ht="12.75">
      <c r="A265" s="59"/>
      <c r="B265" s="50"/>
      <c r="C265" s="54" t="s">
        <v>18</v>
      </c>
      <c r="D265" s="36">
        <f>SUM(D270)</f>
        <v>-91000</v>
      </c>
      <c r="E265" s="36">
        <f>SUM(E270)</f>
        <v>0</v>
      </c>
      <c r="F265" s="36">
        <f>SUM(D265:E265)</f>
        <v>-91000</v>
      </c>
    </row>
    <row r="266" spans="1:6" ht="12.75">
      <c r="A266" s="59"/>
      <c r="B266" s="50"/>
      <c r="C266" s="54" t="s">
        <v>19</v>
      </c>
      <c r="D266" s="36">
        <f>SUM(D267:D267)</f>
        <v>-91000</v>
      </c>
      <c r="E266" s="36">
        <f>SUM(E267:E267)</f>
        <v>0</v>
      </c>
      <c r="F266" s="36">
        <f>SUM(D266:E266)</f>
        <v>-91000</v>
      </c>
    </row>
    <row r="267" spans="1:6" ht="12.75">
      <c r="A267" s="59"/>
      <c r="B267" s="50"/>
      <c r="C267" s="51" t="s">
        <v>16</v>
      </c>
      <c r="D267" s="35">
        <f>SUM(D274)</f>
        <v>-91000</v>
      </c>
      <c r="E267" s="35">
        <f>SUM(E274)</f>
        <v>0</v>
      </c>
      <c r="F267" s="35">
        <f>SUM(D267:E267)</f>
        <v>-91000</v>
      </c>
    </row>
    <row r="268" spans="1:6" ht="12.75">
      <c r="A268" s="52" t="s">
        <v>247</v>
      </c>
      <c r="B268" s="53"/>
      <c r="C268" s="54" t="s">
        <v>3</v>
      </c>
      <c r="D268" s="36">
        <f>SUM(D273)</f>
        <v>-91000</v>
      </c>
      <c r="E268" s="36">
        <f>SUM(E273)</f>
        <v>0</v>
      </c>
      <c r="F268" s="36">
        <f>SUM(D268:E268)</f>
        <v>-91000</v>
      </c>
    </row>
    <row r="269" spans="1:6" ht="12.75">
      <c r="A269" s="58" t="s">
        <v>248</v>
      </c>
      <c r="B269" s="55"/>
      <c r="C269" s="51" t="s">
        <v>116</v>
      </c>
      <c r="D269" s="37"/>
      <c r="E269" s="37"/>
      <c r="F269" s="35"/>
    </row>
    <row r="270" spans="1:6" ht="12.75">
      <c r="A270" s="49"/>
      <c r="B270" s="50"/>
      <c r="C270" s="54" t="s">
        <v>18</v>
      </c>
      <c r="D270" s="36">
        <f>SUM(D271)</f>
        <v>-91000</v>
      </c>
      <c r="E270" s="36">
        <f>SUM(E271)</f>
        <v>0</v>
      </c>
      <c r="F270" s="36">
        <f>SUM(D270:E270)</f>
        <v>-91000</v>
      </c>
    </row>
    <row r="271" spans="1:6" ht="12.75">
      <c r="A271" s="49"/>
      <c r="B271" s="50"/>
      <c r="C271" s="51" t="s">
        <v>20</v>
      </c>
      <c r="D271" s="35">
        <f>SUM(D273)</f>
        <v>-91000</v>
      </c>
      <c r="E271" s="35"/>
      <c r="F271" s="35">
        <f>SUM(D271:E271)</f>
        <v>-91000</v>
      </c>
    </row>
    <row r="272" spans="1:6" ht="12.75">
      <c r="A272" s="49"/>
      <c r="B272" s="50"/>
      <c r="C272" s="51"/>
      <c r="D272" s="35"/>
      <c r="E272" s="35"/>
      <c r="F272" s="35"/>
    </row>
    <row r="273" spans="1:6" ht="12.75">
      <c r="A273" s="49"/>
      <c r="B273" s="50"/>
      <c r="C273" s="54" t="s">
        <v>19</v>
      </c>
      <c r="D273" s="36">
        <f>SUM(D274:D274)</f>
        <v>-91000</v>
      </c>
      <c r="E273" s="36">
        <f>SUM(E274:E274)</f>
        <v>0</v>
      </c>
      <c r="F273" s="36">
        <f>SUM(D273:E273)</f>
        <v>-91000</v>
      </c>
    </row>
    <row r="274" spans="1:6" ht="12.75">
      <c r="A274" s="49"/>
      <c r="B274" s="50"/>
      <c r="C274" s="51" t="s">
        <v>21</v>
      </c>
      <c r="D274" s="35">
        <v>-91000</v>
      </c>
      <c r="E274" s="35"/>
      <c r="F274" s="35">
        <f>SUM(D274:E274)</f>
        <v>-91000</v>
      </c>
    </row>
    <row r="275" spans="1:6" ht="12.75">
      <c r="A275" s="49"/>
      <c r="B275" s="50"/>
      <c r="C275" s="51"/>
      <c r="D275" s="35"/>
      <c r="E275" s="35"/>
      <c r="F275" s="35"/>
    </row>
    <row r="276" spans="1:6" ht="12.75">
      <c r="A276" s="49"/>
      <c r="B276" s="50"/>
      <c r="C276" s="51"/>
      <c r="D276" s="35"/>
      <c r="E276" s="35"/>
      <c r="F276" s="35"/>
    </row>
    <row r="277" spans="1:6" ht="12.75">
      <c r="A277" s="49"/>
      <c r="B277" s="50"/>
      <c r="C277" s="51"/>
      <c r="D277" s="35"/>
      <c r="E277" s="35"/>
      <c r="F277" s="35"/>
    </row>
    <row r="278" spans="1:6" ht="12.75">
      <c r="A278" s="49"/>
      <c r="B278" s="50"/>
      <c r="C278" s="51"/>
      <c r="D278" s="35"/>
      <c r="E278" s="35"/>
      <c r="F278" s="35"/>
    </row>
    <row r="279" spans="1:3" ht="12.75">
      <c r="A279" s="60"/>
      <c r="B279" s="61"/>
      <c r="C279" s="62"/>
    </row>
    <row r="280" spans="1:3" ht="12.75">
      <c r="A280" s="63"/>
      <c r="B280" s="61"/>
      <c r="C280" s="64"/>
    </row>
    <row r="281" spans="1:3" ht="12.75">
      <c r="A281" s="65"/>
      <c r="B281" s="66"/>
      <c r="C281" s="67"/>
    </row>
    <row r="282" spans="1:3" ht="12.75">
      <c r="A282" s="68"/>
      <c r="B282" s="61"/>
      <c r="C282" s="64"/>
    </row>
    <row r="283" spans="1:3" ht="12.75">
      <c r="A283" s="68"/>
      <c r="B283" s="61"/>
      <c r="C283" s="62"/>
    </row>
    <row r="284" spans="1:3" ht="12.75">
      <c r="A284" s="68"/>
      <c r="B284" s="61"/>
      <c r="C284" s="62"/>
    </row>
    <row r="285" spans="1:3" ht="12.75">
      <c r="A285" s="68"/>
      <c r="B285" s="61"/>
      <c r="C285" s="64"/>
    </row>
    <row r="286" spans="1:3" ht="12.75">
      <c r="A286" s="68"/>
      <c r="B286" s="61"/>
      <c r="C286" s="62"/>
    </row>
    <row r="287" spans="1:3" ht="12.75">
      <c r="A287" s="68"/>
      <c r="B287" s="61"/>
      <c r="C287" s="62"/>
    </row>
    <row r="288" spans="1:3" ht="12.75">
      <c r="A288" s="68"/>
      <c r="B288" s="61"/>
      <c r="C288" s="62"/>
    </row>
    <row r="289" spans="1:3" ht="12.75">
      <c r="A289" s="68"/>
      <c r="B289" s="61"/>
      <c r="C289" s="62"/>
    </row>
    <row r="290" spans="1:3" ht="12.75">
      <c r="A290" s="68"/>
      <c r="B290" s="61"/>
      <c r="C290" s="62"/>
    </row>
    <row r="291" spans="1:3" ht="12.75">
      <c r="A291" s="68"/>
      <c r="B291" s="61"/>
      <c r="C291" s="62"/>
    </row>
    <row r="292" spans="1:3" ht="12.75">
      <c r="A292" s="68"/>
      <c r="B292" s="61"/>
      <c r="C292" s="62"/>
    </row>
    <row r="293" spans="1:3" ht="12.75">
      <c r="A293" s="68"/>
      <c r="B293" s="61"/>
      <c r="C293" s="62"/>
    </row>
    <row r="294" spans="1:3" ht="12.75">
      <c r="A294" s="68"/>
      <c r="B294" s="61"/>
      <c r="C294" s="62"/>
    </row>
    <row r="295" spans="1:3" ht="12.75">
      <c r="A295" s="68"/>
      <c r="B295" s="61"/>
      <c r="C295" s="62"/>
    </row>
    <row r="296" spans="1:3" ht="12.75">
      <c r="A296" s="68"/>
      <c r="B296" s="61"/>
      <c r="C296" s="62"/>
    </row>
    <row r="297" spans="1:3" ht="12.75">
      <c r="A297" s="68"/>
      <c r="B297" s="61"/>
      <c r="C297" s="62"/>
    </row>
    <row r="298" spans="1:3" ht="12.75">
      <c r="A298" s="68"/>
      <c r="B298" s="61"/>
      <c r="C298" s="62"/>
    </row>
    <row r="299" spans="1:3" ht="12.75">
      <c r="A299" s="68"/>
      <c r="B299" s="61"/>
      <c r="C299" s="62"/>
    </row>
    <row r="300" spans="1:3" ht="12.75">
      <c r="A300" s="68"/>
      <c r="B300" s="61"/>
      <c r="C300" s="62"/>
    </row>
    <row r="301" spans="1:3" ht="12.75">
      <c r="A301" s="68"/>
      <c r="B301" s="61"/>
      <c r="C301" s="62"/>
    </row>
    <row r="302" spans="1:3" ht="12.75">
      <c r="A302" s="68"/>
      <c r="B302" s="61"/>
      <c r="C302" s="62"/>
    </row>
    <row r="303" spans="1:3" ht="12.75">
      <c r="A303" s="68"/>
      <c r="B303" s="61"/>
      <c r="C303" s="62"/>
    </row>
    <row r="304" spans="1:3" ht="12.75">
      <c r="A304" s="68"/>
      <c r="B304" s="61"/>
      <c r="C304" s="62"/>
    </row>
    <row r="305" spans="1:3" ht="12.75">
      <c r="A305" s="68"/>
      <c r="B305" s="61"/>
      <c r="C305" s="62"/>
    </row>
    <row r="306" spans="1:3" ht="12.75">
      <c r="A306" s="68"/>
      <c r="B306" s="61"/>
      <c r="C306" s="62"/>
    </row>
    <row r="307" spans="1:3" ht="12.75">
      <c r="A307" s="68"/>
      <c r="B307" s="61"/>
      <c r="C307" s="62"/>
    </row>
    <row r="308" spans="1:3" ht="12.75">
      <c r="A308" s="68"/>
      <c r="B308" s="61"/>
      <c r="C308" s="62"/>
    </row>
    <row r="309" spans="1:3" ht="12.75">
      <c r="A309" s="68"/>
      <c r="B309" s="61"/>
      <c r="C309" s="62"/>
    </row>
    <row r="310" spans="1:3" ht="12.75">
      <c r="A310" s="68"/>
      <c r="B310" s="61"/>
      <c r="C310" s="62"/>
    </row>
    <row r="311" spans="1:3" ht="12.75">
      <c r="A311" s="68"/>
      <c r="B311" s="61"/>
      <c r="C311" s="62"/>
    </row>
    <row r="312" spans="1:3" ht="12.75">
      <c r="A312" s="68"/>
      <c r="B312" s="61"/>
      <c r="C312" s="62"/>
    </row>
    <row r="313" spans="1:3" ht="12.75">
      <c r="A313" s="68"/>
      <c r="B313" s="61"/>
      <c r="C313" s="62"/>
    </row>
    <row r="314" spans="1:3" ht="12.75">
      <c r="A314" s="68"/>
      <c r="B314" s="61"/>
      <c r="C314" s="62"/>
    </row>
    <row r="315" spans="1:3" ht="12.75">
      <c r="A315" s="68"/>
      <c r="B315" s="61"/>
      <c r="C315" s="62"/>
    </row>
    <row r="316" spans="1:3" ht="12.75">
      <c r="A316" s="68"/>
      <c r="B316" s="61"/>
      <c r="C316" s="62"/>
    </row>
    <row r="317" spans="1:3" ht="12.75">
      <c r="A317" s="68"/>
      <c r="B317" s="61"/>
      <c r="C317" s="62"/>
    </row>
    <row r="318" spans="1:3" ht="12.75">
      <c r="A318" s="68"/>
      <c r="B318" s="61"/>
      <c r="C318" s="62"/>
    </row>
    <row r="319" spans="1:3" ht="12.75">
      <c r="A319" s="68"/>
      <c r="B319" s="61"/>
      <c r="C319" s="62"/>
    </row>
    <row r="320" spans="1:3" ht="12.75">
      <c r="A320" s="68"/>
      <c r="B320" s="61"/>
      <c r="C320" s="62"/>
    </row>
    <row r="321" spans="1:3" ht="12.75">
      <c r="A321" s="68"/>
      <c r="B321" s="61"/>
      <c r="C321" s="62"/>
    </row>
    <row r="322" spans="1:3" ht="12.75">
      <c r="A322" s="68"/>
      <c r="B322" s="61"/>
      <c r="C322" s="62"/>
    </row>
    <row r="323" spans="1:3" ht="12.75">
      <c r="A323" s="68"/>
      <c r="B323" s="61"/>
      <c r="C323" s="62"/>
    </row>
    <row r="324" spans="1:3" ht="12.75">
      <c r="A324" s="68"/>
      <c r="B324" s="61"/>
      <c r="C324" s="62"/>
    </row>
    <row r="325" spans="1:3" ht="12.75">
      <c r="A325" s="68"/>
      <c r="B325" s="61"/>
      <c r="C325" s="62"/>
    </row>
    <row r="326" spans="1:3" ht="12.75">
      <c r="A326" s="68"/>
      <c r="B326" s="61"/>
      <c r="C326" s="62"/>
    </row>
    <row r="327" spans="1:3" ht="12.75">
      <c r="A327" s="68"/>
      <c r="B327" s="61"/>
      <c r="C327" s="62"/>
    </row>
    <row r="328" spans="1:3" ht="12.75">
      <c r="A328" s="68"/>
      <c r="B328" s="61"/>
      <c r="C328" s="62"/>
    </row>
    <row r="329" spans="1:3" ht="12.75">
      <c r="A329" s="68"/>
      <c r="B329" s="61"/>
      <c r="C329" s="62"/>
    </row>
    <row r="330" spans="1:3" ht="12.75">
      <c r="A330" s="68"/>
      <c r="B330" s="61"/>
      <c r="C330" s="62"/>
    </row>
    <row r="331" spans="1:3" ht="12.75">
      <c r="A331" s="68"/>
      <c r="B331" s="61"/>
      <c r="C331" s="62"/>
    </row>
    <row r="332" ht="12.75">
      <c r="C332" s="62"/>
    </row>
    <row r="333" ht="12.75">
      <c r="C333" s="62"/>
    </row>
    <row r="334" ht="12.75">
      <c r="C334" s="62"/>
    </row>
    <row r="335" ht="12.75">
      <c r="C335" s="62"/>
    </row>
    <row r="336" ht="12.75">
      <c r="C336" s="62"/>
    </row>
    <row r="337" ht="12.75">
      <c r="C337" s="62"/>
    </row>
    <row r="338" ht="12.75">
      <c r="C338" s="62"/>
    </row>
    <row r="339" ht="12.75">
      <c r="C339" s="62"/>
    </row>
    <row r="340" ht="12.75">
      <c r="C340" s="62"/>
    </row>
    <row r="341" ht="12.75">
      <c r="C341" s="62"/>
    </row>
    <row r="342" ht="12.75">
      <c r="C342" s="62"/>
    </row>
    <row r="343" ht="12.75">
      <c r="C343" s="62"/>
    </row>
    <row r="344" ht="12.75">
      <c r="C344" s="62"/>
    </row>
    <row r="345" ht="12.75">
      <c r="C345" s="62"/>
    </row>
    <row r="346" ht="12.75">
      <c r="C346" s="62"/>
    </row>
    <row r="347" ht="12.75">
      <c r="C347" s="62"/>
    </row>
    <row r="348" ht="12.75">
      <c r="C348" s="62"/>
    </row>
    <row r="349" ht="12.75">
      <c r="C349" s="62"/>
    </row>
    <row r="350" ht="12.75">
      <c r="C350" s="62"/>
    </row>
    <row r="351" ht="12.75">
      <c r="C351" s="62"/>
    </row>
    <row r="352" ht="12.75">
      <c r="C352" s="62"/>
    </row>
    <row r="353" ht="12.75">
      <c r="C353" s="62"/>
    </row>
    <row r="354" ht="12.75">
      <c r="C354" s="62"/>
    </row>
    <row r="355" ht="12.75">
      <c r="C355" s="62"/>
    </row>
    <row r="356" ht="12.75">
      <c r="C356" s="62"/>
    </row>
    <row r="357" ht="12.75">
      <c r="C357" s="62"/>
    </row>
    <row r="358" ht="12.75">
      <c r="C358" s="62"/>
    </row>
    <row r="359" ht="12.75">
      <c r="C359" s="62"/>
    </row>
    <row r="360" ht="12.75">
      <c r="C360" s="62"/>
    </row>
    <row r="361" ht="12.75">
      <c r="C361" s="62"/>
    </row>
    <row r="362" ht="12.75">
      <c r="C362" s="62"/>
    </row>
  </sheetData>
  <mergeCells count="3">
    <mergeCell ref="A1:F1"/>
    <mergeCell ref="A2:F2"/>
    <mergeCell ref="D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 ...  2011.a 
määruse nr .. juurde</oddHeader>
    <oddFooter>&amp;C&amp;P+4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9">
      <selection activeCell="C54" sqref="C54"/>
    </sheetView>
  </sheetViews>
  <sheetFormatPr defaultColWidth="9.140625" defaultRowHeight="12.75"/>
  <cols>
    <col min="1" max="1" width="6.28125" style="75" customWidth="1"/>
    <col min="2" max="2" width="35.140625" style="75" customWidth="1"/>
    <col min="3" max="3" width="12.00390625" style="74" customWidth="1"/>
    <col min="4" max="4" width="11.57421875" style="75" customWidth="1"/>
    <col min="5" max="16384" width="9.140625" style="75" customWidth="1"/>
  </cols>
  <sheetData>
    <row r="1" spans="1:2" ht="12.75">
      <c r="A1" s="72"/>
      <c r="B1" s="73"/>
    </row>
    <row r="2" spans="1:4" ht="49.5" customHeight="1">
      <c r="A2" s="140" t="s">
        <v>181</v>
      </c>
      <c r="B2" s="140"/>
      <c r="C2" s="140"/>
      <c r="D2" s="140"/>
    </row>
    <row r="3" spans="1:3" ht="33" customHeight="1">
      <c r="A3" s="76"/>
      <c r="B3" s="76"/>
      <c r="C3" s="76"/>
    </row>
    <row r="4" spans="1:4" ht="15.75">
      <c r="A4" s="76"/>
      <c r="B4" s="76"/>
      <c r="C4" s="139" t="s">
        <v>82</v>
      </c>
      <c r="D4" s="139"/>
    </row>
    <row r="5" spans="1:4" ht="25.5">
      <c r="A5" s="110"/>
      <c r="B5" s="111" t="s">
        <v>106</v>
      </c>
      <c r="C5" s="98" t="s">
        <v>105</v>
      </c>
      <c r="D5" s="110" t="s">
        <v>11</v>
      </c>
    </row>
    <row r="6" spans="1:4" ht="12.75">
      <c r="A6" s="77"/>
      <c r="B6" s="107" t="s">
        <v>182</v>
      </c>
      <c r="C6" s="109">
        <f>C7+C13</f>
        <v>153545</v>
      </c>
      <c r="D6" s="109">
        <f>D7+D13</f>
        <v>153545</v>
      </c>
    </row>
    <row r="7" spans="1:4" ht="16.5" customHeight="1">
      <c r="A7" s="78"/>
      <c r="B7" s="80" t="s">
        <v>57</v>
      </c>
      <c r="C7" s="81">
        <f>SUM(C8:C12)</f>
        <v>128985</v>
      </c>
      <c r="D7" s="93">
        <f>C7</f>
        <v>128985</v>
      </c>
    </row>
    <row r="8" spans="1:4" ht="12.75">
      <c r="A8" s="78"/>
      <c r="B8" s="78" t="s">
        <v>4</v>
      </c>
      <c r="C8" s="79">
        <f>SUM(C24,C29)</f>
        <v>-6512</v>
      </c>
      <c r="D8" s="94">
        <f aca="true" t="shared" si="0" ref="D8:D27">C8</f>
        <v>-6512</v>
      </c>
    </row>
    <row r="9" spans="1:4" ht="12.75">
      <c r="A9" s="78"/>
      <c r="B9" s="78" t="s">
        <v>123</v>
      </c>
      <c r="C9" s="79">
        <f>SUM(C34)</f>
        <v>56000</v>
      </c>
      <c r="D9" s="94">
        <f t="shared" si="0"/>
        <v>56000</v>
      </c>
    </row>
    <row r="10" spans="1:4" ht="12.75">
      <c r="A10" s="78"/>
      <c r="B10" s="78" t="s">
        <v>58</v>
      </c>
      <c r="C10" s="79">
        <f>C20+C38</f>
        <v>-16369</v>
      </c>
      <c r="D10" s="94">
        <f t="shared" si="0"/>
        <v>-16369</v>
      </c>
    </row>
    <row r="11" spans="1:4" ht="12.75">
      <c r="A11" s="78"/>
      <c r="B11" s="78" t="s">
        <v>5</v>
      </c>
      <c r="C11" s="79">
        <f>SUM(C41)</f>
        <v>99800</v>
      </c>
      <c r="D11" s="94">
        <f t="shared" si="0"/>
        <v>99800</v>
      </c>
    </row>
    <row r="12" spans="1:4" ht="12.75">
      <c r="A12" s="78"/>
      <c r="B12" s="78" t="s">
        <v>6</v>
      </c>
      <c r="C12" s="79">
        <f>SUM(C59)</f>
        <v>-3934</v>
      </c>
      <c r="D12" s="94">
        <f t="shared" si="0"/>
        <v>-3934</v>
      </c>
    </row>
    <row r="13" spans="1:4" ht="12.75">
      <c r="A13" s="78"/>
      <c r="B13" s="80" t="s">
        <v>183</v>
      </c>
      <c r="C13" s="93">
        <f>SUM(C14)</f>
        <v>24560</v>
      </c>
      <c r="D13" s="93">
        <f>SUM(C13)</f>
        <v>24560</v>
      </c>
    </row>
    <row r="14" spans="1:4" ht="12.75">
      <c r="A14" s="78"/>
      <c r="B14" s="78" t="s">
        <v>184</v>
      </c>
      <c r="C14" s="94">
        <f>SUM(C67)</f>
        <v>24560</v>
      </c>
      <c r="D14" s="94">
        <f>SUM(C14)</f>
        <v>24560</v>
      </c>
    </row>
    <row r="15" spans="2:4" ht="12.75">
      <c r="B15" s="77"/>
      <c r="C15" s="82"/>
      <c r="D15" s="92"/>
    </row>
    <row r="16" spans="1:4" ht="12.75">
      <c r="A16" s="138" t="s">
        <v>59</v>
      </c>
      <c r="B16" s="138"/>
      <c r="C16" s="138"/>
      <c r="D16" s="138"/>
    </row>
    <row r="17" spans="2:4" ht="12.75">
      <c r="B17" s="83"/>
      <c r="C17" s="83"/>
      <c r="D17" s="92"/>
    </row>
    <row r="18" spans="1:4" ht="25.5" customHeight="1">
      <c r="A18" s="96" t="s">
        <v>98</v>
      </c>
      <c r="B18" s="97" t="s">
        <v>99</v>
      </c>
      <c r="C18" s="98" t="s">
        <v>105</v>
      </c>
      <c r="D18" s="99" t="s">
        <v>56</v>
      </c>
    </row>
    <row r="19" spans="1:4" ht="25.5" customHeight="1">
      <c r="A19" s="122" t="s">
        <v>28</v>
      </c>
      <c r="B19" s="123" t="s">
        <v>202</v>
      </c>
      <c r="C19" s="130">
        <f>SUM(C20)</f>
        <v>-22369</v>
      </c>
      <c r="D19" s="124">
        <f>SUM(C19)</f>
        <v>-22369</v>
      </c>
    </row>
    <row r="20" spans="1:4" ht="12.75">
      <c r="A20" s="125" t="s">
        <v>43</v>
      </c>
      <c r="B20" s="126" t="s">
        <v>63</v>
      </c>
      <c r="C20" s="131">
        <f>SUM(C21)</f>
        <v>-22369</v>
      </c>
      <c r="D20" s="127">
        <f>SUM(C20)</f>
        <v>-22369</v>
      </c>
    </row>
    <row r="21" spans="1:4" ht="12.75">
      <c r="A21" s="128" t="s">
        <v>44</v>
      </c>
      <c r="B21" s="129" t="s">
        <v>204</v>
      </c>
      <c r="C21" s="131">
        <f>SUM(C22)</f>
        <v>-22369</v>
      </c>
      <c r="D21" s="127">
        <f>SUM(C21)</f>
        <v>-22369</v>
      </c>
    </row>
    <row r="22" spans="1:4" ht="12.75">
      <c r="A22" s="128"/>
      <c r="B22" s="129" t="s">
        <v>205</v>
      </c>
      <c r="C22" s="132">
        <v>-22369</v>
      </c>
      <c r="D22" s="127">
        <f>SUM(C22)</f>
        <v>-22369</v>
      </c>
    </row>
    <row r="23" spans="1:4" ht="24" customHeight="1">
      <c r="A23" s="118" t="s">
        <v>35</v>
      </c>
      <c r="B23" s="119" t="s">
        <v>32</v>
      </c>
      <c r="C23" s="120">
        <f>SUM(C24)</f>
        <v>-63912</v>
      </c>
      <c r="D23" s="121">
        <f t="shared" si="0"/>
        <v>-63912</v>
      </c>
    </row>
    <row r="24" spans="1:4" ht="12.75">
      <c r="A24" s="103" t="s">
        <v>47</v>
      </c>
      <c r="B24" s="87" t="s">
        <v>4</v>
      </c>
      <c r="C24" s="81">
        <f>SUM(C25)</f>
        <v>-63912</v>
      </c>
      <c r="D24" s="93">
        <f t="shared" si="0"/>
        <v>-63912</v>
      </c>
    </row>
    <row r="25" spans="1:4" ht="12.75">
      <c r="A25" s="95" t="s">
        <v>48</v>
      </c>
      <c r="B25" s="87" t="s">
        <v>127</v>
      </c>
      <c r="C25" s="81">
        <f>SUM(C26)</f>
        <v>-63912</v>
      </c>
      <c r="D25" s="93">
        <f t="shared" si="0"/>
        <v>-63912</v>
      </c>
    </row>
    <row r="26" spans="1:4" ht="12.75">
      <c r="A26" s="95"/>
      <c r="B26" s="87" t="s">
        <v>62</v>
      </c>
      <c r="C26" s="81">
        <f>SUM(C27:C27)</f>
        <v>-63912</v>
      </c>
      <c r="D26" s="93">
        <f t="shared" si="0"/>
        <v>-63912</v>
      </c>
    </row>
    <row r="27" spans="1:4" ht="12.75">
      <c r="A27" s="95"/>
      <c r="B27" s="88" t="s">
        <v>112</v>
      </c>
      <c r="C27" s="79">
        <v>-63912</v>
      </c>
      <c r="D27" s="94">
        <f t="shared" si="0"/>
        <v>-63912</v>
      </c>
    </row>
    <row r="28" spans="1:4" ht="26.25" customHeight="1">
      <c r="A28" s="103" t="s">
        <v>75</v>
      </c>
      <c r="B28" s="87" t="s">
        <v>33</v>
      </c>
      <c r="C28" s="81">
        <f>SUM(C29,C34,C38,C41,C59)</f>
        <v>215266</v>
      </c>
      <c r="D28" s="93">
        <f aca="true" t="shared" si="1" ref="D28:D53">C28</f>
        <v>215266</v>
      </c>
    </row>
    <row r="29" spans="1:4" ht="13.5">
      <c r="A29" s="104" t="s">
        <v>238</v>
      </c>
      <c r="B29" s="89" t="s">
        <v>100</v>
      </c>
      <c r="C29" s="81">
        <f>SUM(C30,C32)</f>
        <v>57400</v>
      </c>
      <c r="D29" s="93">
        <f t="shared" si="1"/>
        <v>57400</v>
      </c>
    </row>
    <row r="30" spans="1:4" ht="13.5">
      <c r="A30" s="104" t="s">
        <v>77</v>
      </c>
      <c r="B30" s="89" t="s">
        <v>128</v>
      </c>
      <c r="C30" s="81">
        <f>SUM(C31)</f>
        <v>64000</v>
      </c>
      <c r="D30" s="93">
        <f>SUM(C30)</f>
        <v>64000</v>
      </c>
    </row>
    <row r="31" spans="1:4" ht="12.75">
      <c r="A31" s="104"/>
      <c r="B31" s="88" t="s">
        <v>126</v>
      </c>
      <c r="C31" s="79">
        <v>64000</v>
      </c>
      <c r="D31" s="94">
        <f>SUM(C31)</f>
        <v>64000</v>
      </c>
    </row>
    <row r="32" spans="1:4" ht="13.5">
      <c r="A32" s="95" t="s">
        <v>214</v>
      </c>
      <c r="B32" s="89" t="s">
        <v>101</v>
      </c>
      <c r="C32" s="81">
        <f>SUM(C33:C33)</f>
        <v>-6600</v>
      </c>
      <c r="D32" s="93">
        <f t="shared" si="1"/>
        <v>-6600</v>
      </c>
    </row>
    <row r="33" spans="1:4" ht="25.5">
      <c r="A33" s="95"/>
      <c r="B33" s="88" t="s">
        <v>129</v>
      </c>
      <c r="C33" s="79">
        <v>-6600</v>
      </c>
      <c r="D33" s="94">
        <f t="shared" si="1"/>
        <v>-6600</v>
      </c>
    </row>
    <row r="34" spans="1:4" ht="13.5">
      <c r="A34" s="103" t="s">
        <v>152</v>
      </c>
      <c r="B34" s="89" t="s">
        <v>123</v>
      </c>
      <c r="C34" s="81">
        <f>SUM(C35)</f>
        <v>56000</v>
      </c>
      <c r="D34" s="93">
        <f t="shared" si="1"/>
        <v>56000</v>
      </c>
    </row>
    <row r="35" spans="1:4" ht="13.5">
      <c r="A35" s="95" t="s">
        <v>153</v>
      </c>
      <c r="B35" s="89" t="s">
        <v>132</v>
      </c>
      <c r="C35" s="81">
        <f>SUM(C36:C37)</f>
        <v>56000</v>
      </c>
      <c r="D35" s="93">
        <f t="shared" si="1"/>
        <v>56000</v>
      </c>
    </row>
    <row r="36" spans="1:4" ht="12.75">
      <c r="A36" s="95"/>
      <c r="B36" s="88" t="s">
        <v>133</v>
      </c>
      <c r="C36" s="79">
        <v>32000</v>
      </c>
      <c r="D36" s="94">
        <f t="shared" si="1"/>
        <v>32000</v>
      </c>
    </row>
    <row r="37" spans="1:4" ht="12.75">
      <c r="A37" s="95"/>
      <c r="B37" s="88" t="s">
        <v>134</v>
      </c>
      <c r="C37" s="79">
        <v>24000</v>
      </c>
      <c r="D37" s="94">
        <f t="shared" si="1"/>
        <v>24000</v>
      </c>
    </row>
    <row r="38" spans="1:4" ht="13.5">
      <c r="A38" s="103" t="s">
        <v>215</v>
      </c>
      <c r="B38" s="89" t="s">
        <v>63</v>
      </c>
      <c r="C38" s="81">
        <f>SUM(C39)</f>
        <v>6000</v>
      </c>
      <c r="D38" s="93">
        <f t="shared" si="1"/>
        <v>6000</v>
      </c>
    </row>
    <row r="39" spans="1:4" ht="13.5">
      <c r="A39" s="95" t="s">
        <v>216</v>
      </c>
      <c r="B39" s="89" t="s">
        <v>139</v>
      </c>
      <c r="C39" s="81">
        <f>SUM(C40)</f>
        <v>6000</v>
      </c>
      <c r="D39" s="93">
        <f t="shared" si="1"/>
        <v>6000</v>
      </c>
    </row>
    <row r="40" spans="1:4" ht="12.75">
      <c r="A40" s="95"/>
      <c r="B40" s="88" t="s">
        <v>140</v>
      </c>
      <c r="C40" s="79">
        <v>6000</v>
      </c>
      <c r="D40" s="94">
        <f t="shared" si="1"/>
        <v>6000</v>
      </c>
    </row>
    <row r="41" spans="1:4" ht="12.75">
      <c r="A41" s="103" t="s">
        <v>217</v>
      </c>
      <c r="B41" s="84" t="s">
        <v>5</v>
      </c>
      <c r="C41" s="81">
        <f>SUM(C42,C45,C52,C54)</f>
        <v>99800</v>
      </c>
      <c r="D41" s="93">
        <f t="shared" si="1"/>
        <v>99800</v>
      </c>
    </row>
    <row r="42" spans="1:4" ht="13.5">
      <c r="A42" s="95" t="s">
        <v>218</v>
      </c>
      <c r="B42" s="85" t="s">
        <v>60</v>
      </c>
      <c r="C42" s="81">
        <f>SUM(C43:C44)</f>
        <v>11248</v>
      </c>
      <c r="D42" s="93">
        <f t="shared" si="1"/>
        <v>11248</v>
      </c>
    </row>
    <row r="43" spans="1:4" ht="12.75">
      <c r="A43" s="95"/>
      <c r="B43" s="86" t="s">
        <v>107</v>
      </c>
      <c r="C43" s="79">
        <v>-7152</v>
      </c>
      <c r="D43" s="94">
        <f t="shared" si="1"/>
        <v>-7152</v>
      </c>
    </row>
    <row r="44" spans="1:4" ht="25.5">
      <c r="A44" s="95"/>
      <c r="B44" s="86" t="s">
        <v>141</v>
      </c>
      <c r="C44" s="79">
        <v>18400</v>
      </c>
      <c r="D44" s="94">
        <f t="shared" si="1"/>
        <v>18400</v>
      </c>
    </row>
    <row r="45" spans="1:4" ht="13.5">
      <c r="A45" s="101" t="s">
        <v>219</v>
      </c>
      <c r="B45" s="85" t="s">
        <v>61</v>
      </c>
      <c r="C45" s="81">
        <f>SUM(C46:C51)</f>
        <v>18993</v>
      </c>
      <c r="D45" s="93">
        <f t="shared" si="1"/>
        <v>18993</v>
      </c>
    </row>
    <row r="46" spans="1:4" ht="12.75">
      <c r="A46" s="101"/>
      <c r="B46" s="86" t="s">
        <v>142</v>
      </c>
      <c r="C46" s="79">
        <v>14100</v>
      </c>
      <c r="D46" s="94">
        <f t="shared" si="1"/>
        <v>14100</v>
      </c>
    </row>
    <row r="47" spans="1:4" ht="12.75">
      <c r="A47" s="101"/>
      <c r="B47" s="86" t="s">
        <v>143</v>
      </c>
      <c r="C47" s="79">
        <v>-12630</v>
      </c>
      <c r="D47" s="94">
        <f t="shared" si="1"/>
        <v>-12630</v>
      </c>
    </row>
    <row r="48" spans="1:4" ht="12.75">
      <c r="A48" s="101"/>
      <c r="B48" s="86" t="s">
        <v>144</v>
      </c>
      <c r="C48" s="79">
        <v>-19173</v>
      </c>
      <c r="D48" s="94">
        <f t="shared" si="1"/>
        <v>-19173</v>
      </c>
    </row>
    <row r="49" spans="1:4" ht="12.75">
      <c r="A49" s="101"/>
      <c r="B49" s="86" t="s">
        <v>145</v>
      </c>
      <c r="C49" s="79">
        <v>45000</v>
      </c>
      <c r="D49" s="94">
        <f t="shared" si="1"/>
        <v>45000</v>
      </c>
    </row>
    <row r="50" spans="1:4" ht="12.75">
      <c r="A50" s="101"/>
      <c r="B50" s="86" t="s">
        <v>146</v>
      </c>
      <c r="C50" s="79">
        <v>-5000</v>
      </c>
      <c r="D50" s="94">
        <f t="shared" si="1"/>
        <v>-5000</v>
      </c>
    </row>
    <row r="51" spans="1:4" ht="12.75">
      <c r="A51" s="101"/>
      <c r="B51" s="86" t="s">
        <v>147</v>
      </c>
      <c r="C51" s="79">
        <v>-3304</v>
      </c>
      <c r="D51" s="94">
        <f t="shared" si="1"/>
        <v>-3304</v>
      </c>
    </row>
    <row r="52" spans="1:4" ht="13.5">
      <c r="A52" s="101" t="s">
        <v>220</v>
      </c>
      <c r="B52" s="86" t="s">
        <v>233</v>
      </c>
      <c r="C52" s="81">
        <f>SUM(C53)</f>
        <v>-37041</v>
      </c>
      <c r="D52" s="93">
        <f t="shared" si="1"/>
        <v>-37041</v>
      </c>
    </row>
    <row r="53" spans="1:4" ht="12.75">
      <c r="A53" s="101"/>
      <c r="B53" s="86" t="s">
        <v>234</v>
      </c>
      <c r="C53" s="79">
        <f>-22041-15000</f>
        <v>-37041</v>
      </c>
      <c r="D53" s="94">
        <f t="shared" si="1"/>
        <v>-37041</v>
      </c>
    </row>
    <row r="54" spans="1:4" ht="13.5">
      <c r="A54" s="101" t="s">
        <v>220</v>
      </c>
      <c r="B54" s="85" t="s">
        <v>102</v>
      </c>
      <c r="C54" s="81">
        <f>SUM(C55:C58)</f>
        <v>106600</v>
      </c>
      <c r="D54" s="93">
        <f aca="true" t="shared" si="2" ref="D54:D59">C54</f>
        <v>106600</v>
      </c>
    </row>
    <row r="55" spans="1:4" ht="12.75">
      <c r="A55" s="95"/>
      <c r="B55" s="86" t="s">
        <v>149</v>
      </c>
      <c r="C55" s="79">
        <v>45000</v>
      </c>
      <c r="D55" s="94">
        <f t="shared" si="2"/>
        <v>45000</v>
      </c>
    </row>
    <row r="56" spans="1:4" ht="12.75">
      <c r="A56" s="95"/>
      <c r="B56" s="86" t="s">
        <v>148</v>
      </c>
      <c r="C56" s="79">
        <v>20000</v>
      </c>
      <c r="D56" s="94">
        <f t="shared" si="2"/>
        <v>20000</v>
      </c>
    </row>
    <row r="57" spans="1:4" ht="12.75">
      <c r="A57" s="95"/>
      <c r="B57" s="86" t="s">
        <v>150</v>
      </c>
      <c r="C57" s="79">
        <v>6600</v>
      </c>
      <c r="D57" s="94">
        <f t="shared" si="2"/>
        <v>6600</v>
      </c>
    </row>
    <row r="58" spans="1:4" ht="25.5">
      <c r="A58" s="95"/>
      <c r="B58" s="86" t="s">
        <v>151</v>
      </c>
      <c r="C58" s="79">
        <v>35000</v>
      </c>
      <c r="D58" s="94">
        <f t="shared" si="2"/>
        <v>35000</v>
      </c>
    </row>
    <row r="59" spans="1:4" ht="12.75">
      <c r="A59" s="103" t="s">
        <v>221</v>
      </c>
      <c r="B59" s="84" t="s">
        <v>6</v>
      </c>
      <c r="C59" s="81">
        <f>SUM(C60)</f>
        <v>-3934</v>
      </c>
      <c r="D59" s="93">
        <f t="shared" si="2"/>
        <v>-3934</v>
      </c>
    </row>
    <row r="60" spans="1:4" ht="13.5">
      <c r="A60" s="102" t="s">
        <v>222</v>
      </c>
      <c r="B60" s="85" t="s">
        <v>108</v>
      </c>
      <c r="C60" s="81">
        <f>SUM(C61)</f>
        <v>-3934</v>
      </c>
      <c r="D60" s="81">
        <f>SUM(D61)</f>
        <v>-3934</v>
      </c>
    </row>
    <row r="61" spans="1:4" ht="12.75">
      <c r="A61" s="78"/>
      <c r="B61" s="86" t="s">
        <v>109</v>
      </c>
      <c r="C61" s="79">
        <v>-3934</v>
      </c>
      <c r="D61" s="94">
        <f>SUM(C61)</f>
        <v>-3934</v>
      </c>
    </row>
    <row r="62" spans="1:3" ht="11.25" customHeight="1">
      <c r="A62" s="90"/>
      <c r="B62" s="100"/>
      <c r="C62" s="91"/>
    </row>
    <row r="63" spans="1:4" ht="12.75">
      <c r="A63" s="137" t="s">
        <v>185</v>
      </c>
      <c r="B63" s="137"/>
      <c r="C63" s="137"/>
      <c r="D63" s="137"/>
    </row>
    <row r="65" spans="1:4" ht="38.25">
      <c r="A65" s="96" t="s">
        <v>98</v>
      </c>
      <c r="B65" s="97" t="s">
        <v>99</v>
      </c>
      <c r="C65" s="98" t="s">
        <v>105</v>
      </c>
      <c r="D65" s="99" t="s">
        <v>56</v>
      </c>
    </row>
    <row r="66" spans="1:4" ht="12.75">
      <c r="A66" s="112"/>
      <c r="B66" s="113" t="s">
        <v>30</v>
      </c>
      <c r="C66" s="114">
        <f>SUM(C67)</f>
        <v>24560</v>
      </c>
      <c r="D66" s="114">
        <f>SUM(C66)</f>
        <v>24560</v>
      </c>
    </row>
    <row r="67" spans="1:4" ht="12.75">
      <c r="A67" s="102" t="s">
        <v>77</v>
      </c>
      <c r="B67" s="80" t="s">
        <v>183</v>
      </c>
      <c r="C67" s="108">
        <f>SUM(C68)</f>
        <v>24560</v>
      </c>
      <c r="D67" s="108">
        <f>SUM(C67)</f>
        <v>24560</v>
      </c>
    </row>
    <row r="68" spans="1:4" ht="25.5">
      <c r="A68" s="78"/>
      <c r="B68" s="86" t="s">
        <v>186</v>
      </c>
      <c r="C68" s="115">
        <v>24560</v>
      </c>
      <c r="D68" s="115">
        <f>SUM(C68)</f>
        <v>24560</v>
      </c>
    </row>
  </sheetData>
  <mergeCells count="4">
    <mergeCell ref="A63:D63"/>
    <mergeCell ref="A16:D16"/>
    <mergeCell ref="C4:D4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2011.a 
määruse nr ... juurde</oddHeader>
    <oddFooter>&amp;C&amp;P+9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2011-08-26T05:01:53Z</cp:lastPrinted>
  <dcterms:created xsi:type="dcterms:W3CDTF">1996-10-14T23:33:28Z</dcterms:created>
  <dcterms:modified xsi:type="dcterms:W3CDTF">2011-08-26T05:58:35Z</dcterms:modified>
  <cp:category/>
  <cp:version/>
  <cp:contentType/>
  <cp:contentStatus/>
</cp:coreProperties>
</file>