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40" windowHeight="12675" tabRatio="598" activeTab="0"/>
  </bookViews>
  <sheets>
    <sheet name="23. august 2010" sheetId="1" r:id="rId1"/>
  </sheets>
  <definedNames/>
  <calcPr fullCalcOnLoad="1"/>
</workbook>
</file>

<file path=xl/sharedStrings.xml><?xml version="1.0" encoding="utf-8"?>
<sst xmlns="http://schemas.openxmlformats.org/spreadsheetml/2006/main" count="1153" uniqueCount="667">
  <si>
    <t>LVO, LMO</t>
  </si>
  <si>
    <t>EVO, LMO</t>
  </si>
  <si>
    <t>AEO, RO</t>
  </si>
  <si>
    <t>6.1.3.1</t>
  </si>
  <si>
    <t>6.1.3.2</t>
  </si>
  <si>
    <t>6.1.3.3</t>
  </si>
  <si>
    <t>6.1.3.4</t>
  </si>
  <si>
    <t>Kaunase pst 22 lasteaia ehitamine</t>
  </si>
  <si>
    <t>Kummeli 5 lasteaia ehitamine</t>
  </si>
  <si>
    <t>Pepleri 1 lasteaia ehitamine</t>
  </si>
  <si>
    <t>Kulli 1 lasteaia ehitamine</t>
  </si>
  <si>
    <t>Lastehoiu toetamine</t>
  </si>
  <si>
    <t>Tehnilise infrastruktuuri objektid</t>
  </si>
  <si>
    <t>Ringtee rekonstrueerimisest tuleneva linna tänavavõrgu väljaarendamiseks vajalikud maa-alad</t>
  </si>
  <si>
    <t>Teaduspargi laiendus</t>
  </si>
  <si>
    <t>Turu t keskkonnajaam</t>
  </si>
  <si>
    <t xml:space="preserve">Tartu linna ortofoto (M 1: 2000) tegemine 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</si>
  <si>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</si>
  <si>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</si>
  <si>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</si>
  <si>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</si>
  <si>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</si>
  <si>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</si>
  <si>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</si>
  <si>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</si>
  <si>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</si>
  <si>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2.1.12</t>
  </si>
  <si>
    <t>Uueturu haljasala</t>
  </si>
  <si>
    <t>Biokäitluse arendamine</t>
  </si>
  <si>
    <t>Ohtlike jäätmete kogumine</t>
  </si>
  <si>
    <t>Raadi järve puhastamine (LV osalus)</t>
  </si>
  <si>
    <t>Sademevee lahkvoolse kanalisatsiooni rajamine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</si>
  <si>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</si>
  <si>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</si>
  <si>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</si>
  <si>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</si>
  <si>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</si>
  <si>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</si>
  <si>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</si>
  <si>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</si>
  <si>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</si>
  <si>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</si>
  <si>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</si>
  <si>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</si>
  <si>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</si>
  <si>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</si>
  <si>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</si>
  <si>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</si>
  <si>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</si>
  <si>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</si>
  <si>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</si>
  <si>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</si>
  <si>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</si>
  <si>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</si>
  <si>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</si>
  <si>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</si>
  <si>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</si>
  <si>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</si>
  <si>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</si>
  <si>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</si>
  <si>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</si>
  <si>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</si>
  <si>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</si>
  <si>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</si>
  <si>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</si>
  <si>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</si>
  <si>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</si>
  <si>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</si>
  <si>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</si>
  <si>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</si>
  <si>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</si>
  <si>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</si>
  <si>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</si>
  <si>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</si>
  <si>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</si>
  <si>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</si>
  <si>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</si>
  <si>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</si>
  <si>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</si>
  <si>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</si>
  <si>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</si>
  <si>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</si>
  <si>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</si>
  <si>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</si>
  <si>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</si>
  <si>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</si>
  <si>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</si>
  <si>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</si>
  <si>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</si>
  <si>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</si>
  <si>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</si>
  <si>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</si>
  <si>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</si>
  <si>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</si>
  <si>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</si>
  <si>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</si>
  <si>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</si>
  <si>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</si>
  <si>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</si>
  <si>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</si>
  <si>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</si>
  <si>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</si>
  <si>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</si>
  <si>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</si>
  <si>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</si>
  <si>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</si>
  <si>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</si>
  <si>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4.2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</si>
  <si>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</si>
  <si>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</si>
  <si>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</si>
  <si>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</si>
  <si>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</si>
  <si>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</si>
  <si>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</si>
  <si>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</si>
  <si>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</si>
  <si>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</si>
  <si>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</si>
  <si>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</si>
  <si>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</si>
  <si>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</si>
  <si>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</si>
  <si>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</si>
  <si>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</si>
  <si>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</si>
  <si>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</si>
  <si>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</si>
  <si>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</si>
  <si>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</si>
  <si>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</si>
  <si>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</si>
  <si>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</si>
  <si>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</si>
  <si>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</si>
  <si>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</si>
  <si>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</si>
  <si>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</si>
  <si>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</si>
  <si>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</si>
  <si>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</si>
  <si>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</si>
  <si>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</si>
  <si>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</si>
  <si>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</si>
  <si>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</si>
  <si>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</si>
  <si>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</si>
  <si>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</si>
  <si>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</si>
  <si>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</si>
  <si>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</si>
  <si>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</si>
  <si>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</si>
  <si>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</si>
  <si>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</si>
  <si>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</si>
  <si>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</si>
  <si>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</si>
  <si>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</si>
  <si>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</si>
  <si>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</si>
  <si>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</si>
  <si>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</si>
  <si>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</si>
  <si>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</si>
  <si>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</si>
  <si>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</si>
  <si>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</si>
  <si>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</si>
  <si>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</si>
  <si>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</si>
  <si>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</si>
  <si>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</si>
  <si>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</si>
  <si>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</si>
  <si>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</si>
  <si>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</si>
  <si>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</si>
  <si>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</si>
  <si>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</si>
  <si>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</si>
  <si>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</si>
  <si>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</si>
  <si>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</si>
  <si>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</si>
  <si>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</si>
  <si>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</si>
  <si>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</si>
  <si>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</si>
  <si>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</si>
  <si>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</si>
  <si>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</si>
  <si>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</si>
  <si>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</si>
  <si>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</si>
  <si>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</si>
  <si>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</si>
  <si>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</si>
  <si>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</si>
  <si>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</si>
  <si>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</si>
  <si>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</si>
  <si>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</si>
  <si>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</si>
  <si>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</si>
  <si>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</si>
  <si>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</si>
  <si>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</si>
  <si>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</si>
  <si>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</si>
  <si>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</si>
  <si>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</si>
  <si>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</si>
  <si>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</si>
  <si>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</si>
  <si>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</si>
  <si>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</si>
  <si>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</si>
  <si>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</si>
  <si>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</si>
  <si>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</si>
  <si>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</si>
  <si>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</si>
  <si>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</si>
  <si>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</si>
  <si>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</si>
  <si>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</si>
  <si>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</si>
  <si>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</si>
  <si>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</si>
  <si>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8.1.3</t>
  </si>
  <si>
    <t>8.1.4</t>
  </si>
  <si>
    <t>8.2</t>
  </si>
  <si>
    <t>8.2.1</t>
  </si>
  <si>
    <t>8.2.2</t>
  </si>
  <si>
    <t>8.3</t>
  </si>
  <si>
    <t>8.4</t>
  </si>
  <si>
    <t>Toetatud elamise teenuse üksuste rajamine</t>
  </si>
  <si>
    <t>ASO</t>
  </si>
  <si>
    <t>ASO, LVO</t>
  </si>
  <si>
    <t>Aardlapalu prügila sulgemine</t>
  </si>
  <si>
    <t>Täiendava keskkonnajaama rajamine Turu t</t>
  </si>
  <si>
    <t>6.1.8</t>
  </si>
  <si>
    <t>Waldorflasteaia rajamine (LV osalus)</t>
  </si>
  <si>
    <t>LVO, SAO</t>
  </si>
  <si>
    <t>Linnaraamatukogu sisustus</t>
  </si>
  <si>
    <t>Oskar Lutsu nimeline Tartu Linnaraamatukogu</t>
  </si>
  <si>
    <t>Uueturu t - Küüni t ristmiku kohtumispunkti rajamine</t>
  </si>
  <si>
    <t>Küsitlused, uuringud</t>
  </si>
  <si>
    <t>Abipolitseinike rakendamine patrullteenistuses</t>
  </si>
  <si>
    <t>5.9.10</t>
  </si>
  <si>
    <t>8.1.5</t>
  </si>
  <si>
    <t>8.1.6</t>
  </si>
  <si>
    <t>Ärianalüüsi vahendite arendamine ja juurutamine</t>
  </si>
  <si>
    <t>eValitsemise ja kodanike kaasamisega seotud tegevused</t>
  </si>
  <si>
    <t>Linnavalitsuse allasutuste andmesidevõrgu väljaehitamine</t>
  </si>
  <si>
    <t>9.3</t>
  </si>
  <si>
    <t>Turvameetmete süsteemi rakendamine linnavalitsuses ja hallatavates asutustes</t>
  </si>
  <si>
    <t>Eelarve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</si>
  <si>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</si>
  <si>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</si>
  <si>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</si>
  <si>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</si>
  <si>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Raudtee t, Laseri t, Ringtee ühendustänav</t>
  </si>
  <si>
    <t>Ühistranspordi dotatsioon</t>
  </si>
  <si>
    <t>Raadi dendropark</t>
  </si>
  <si>
    <t>Hoone Turu 8 renoveerimine</t>
  </si>
  <si>
    <t>Haldushoonete rent</t>
  </si>
  <si>
    <t>Haldushooned</t>
  </si>
  <si>
    <t>Hooldekodu Liiva 32 juurdeehituse lõpetamine ja olemasoleva hoone renoveerimine</t>
  </si>
  <si>
    <t>Sõltuvusprobleemidega isikute rehabilitatsioonikeskuse rajamine</t>
  </si>
  <si>
    <t>Paberivaba asjaajamise arendamine</t>
  </si>
  <si>
    <t>8.4.1</t>
  </si>
  <si>
    <t>8.4.2</t>
  </si>
  <si>
    <t>AVALIK KORD JA TURVALISUS</t>
  </si>
  <si>
    <t>Elanike  eneseabi toetamine</t>
  </si>
  <si>
    <t>Hoone Nisu 2/2a keldri renoveerimine noorte sotsiaalse rehabilitatsiooni keskuseks</t>
  </si>
  <si>
    <t>5.1.3</t>
  </si>
  <si>
    <t>Toometaguse kultuuripargi kontseptsiooni väljatöötamine</t>
  </si>
  <si>
    <t xml:space="preserve">AEO, KO </t>
  </si>
  <si>
    <t>3.2.4</t>
  </si>
  <si>
    <t>Säästva energia ja eluasemevaldkonna programmi koostamine (LV osalus)</t>
  </si>
  <si>
    <t>LMO   LVO</t>
  </si>
  <si>
    <t>1.8.6</t>
  </si>
  <si>
    <t>Hoone Aleksandri 41 renoveerimine säästva renoveerimise koolitus- ja infokeskuse tarbeks (LV osalus)</t>
  </si>
  <si>
    <t>Vanalinna tänavad, sh miljööväärtuslike elementide taastamine</t>
  </si>
  <si>
    <t>SA TÜ Kliinikumi uute haiglahoonete tehnovõrkude rajamine (LV osalus)</t>
  </si>
  <si>
    <t>Küüni tänava ehitamine jalakäijate promenaadiks</t>
  </si>
  <si>
    <t>Treppide renoveerimine</t>
  </si>
  <si>
    <t>Liiklus- ja ühistranspordi uuringud</t>
  </si>
  <si>
    <t xml:space="preserve">Tänavaruumi korrastamine </t>
  </si>
  <si>
    <t>Ühistranspordi infrastruktuuri arendamine</t>
  </si>
  <si>
    <t>Üld- ja teemaplaneeringute koostamine</t>
  </si>
  <si>
    <t>Valdadega ühised teemaplaneeringud</t>
  </si>
  <si>
    <t>Miljööväärtusega hoonestusalade kaitse- ja kasutustingimuste teemaplaneeringud</t>
  </si>
  <si>
    <t>Detailplaneeringute koostamine</t>
  </si>
  <si>
    <t>Munitsipaalmaad ja linnaehituslikult olulised alad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</si>
  <si>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</si>
  <si>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</si>
  <si>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</si>
  <si>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</si>
  <si>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</si>
  <si>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</si>
  <si>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</si>
  <si>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</si>
  <si>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</si>
  <si>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</si>
  <si>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</si>
  <si>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</si>
  <si>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</si>
  <si>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</si>
  <si>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</si>
  <si>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Vaksali t (F.Tuglase t - linna piir)</t>
  </si>
  <si>
    <t>Toomemäe park (LV osalus)</t>
  </si>
  <si>
    <t>Rahvusvahelised projektid teemal innovatiivseid noorsootöö meetodeid</t>
  </si>
  <si>
    <t>Kultuuriturismi edendavad projektid ja tegevused</t>
  </si>
  <si>
    <t>Linnavara haldamine</t>
  </si>
  <si>
    <t>Esmane ennetustöö</t>
  </si>
  <si>
    <t>Avahooldus</t>
  </si>
  <si>
    <t xml:space="preserve">Sihtstipendiumid Aasta Õpetajale ja medaliga gümnaasiumi lõpetanud tartlastele </t>
  </si>
  <si>
    <t>Vastu-taja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</si>
  <si>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</si>
  <si>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</si>
  <si>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</si>
  <si>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</si>
  <si>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</si>
  <si>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</si>
  <si>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</si>
  <si>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</si>
  <si>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</si>
  <si>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</si>
  <si>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</si>
  <si>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</si>
  <si>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</si>
  <si>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</si>
  <si>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</si>
  <si>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</si>
  <si>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</si>
  <si>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</si>
  <si>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Linnale oluliste valdkondade ja alade teemaplaneeringud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</si>
  <si>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</si>
  <si>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</si>
  <si>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</si>
  <si>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</si>
  <si>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</si>
  <si>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</si>
  <si>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</si>
  <si>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</si>
  <si>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</si>
  <si>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 xml:space="preserve">Noorsoo-, spordi- ja kultuuritöö </t>
  </si>
  <si>
    <t>Puutetundliku ekraaniga infostendide paigaldus</t>
  </si>
  <si>
    <t>7.2.12</t>
  </si>
  <si>
    <t>Sotsiaalmajutusüksuste ja kodutute päevakeskuse ruumide rajamine Lubja 7</t>
  </si>
  <si>
    <t>Mittetulundusühingute maja Tähe 101  renoveerimine</t>
  </si>
  <si>
    <t>Loomeinkubaatori rajamine Kalevi 15/17</t>
  </si>
  <si>
    <t>1.8.8</t>
  </si>
  <si>
    <t>Staadioni 48 hoone renoveerimine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</si>
  <si>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</si>
  <si>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</si>
  <si>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</si>
  <si>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</si>
  <si>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</si>
  <si>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</si>
  <si>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Linnamuuseumi hoone Narva mnt 23 juurdeehitus 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</si>
  <si>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</si>
  <si>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</si>
  <si>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</si>
  <si>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</si>
  <si>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</si>
  <si>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</si>
  <si>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</si>
  <si>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</si>
  <si>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</si>
  <si>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 xml:space="preserve">Kortermajade juurde jäätmemajade  rajamise toetamine </t>
  </si>
  <si>
    <t>Eluruumide soetus elanike ümberpaigutamiseks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</si>
  <si>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</si>
  <si>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</si>
  <si>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</si>
  <si>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</si>
  <si>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</si>
  <si>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</si>
  <si>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</si>
  <si>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</si>
  <si>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</si>
  <si>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</si>
  <si>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</si>
  <si>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</si>
  <si>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</si>
  <si>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</si>
  <si>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</si>
  <si>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</si>
  <si>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</si>
  <si>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</si>
  <si>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</si>
  <si>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</si>
  <si>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</si>
  <si>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</si>
  <si>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</si>
  <si>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</si>
  <si>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</si>
  <si>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</si>
  <si>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</si>
  <si>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Haldushoonete remont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</si>
  <si>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</si>
  <si>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</si>
  <si>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</si>
  <si>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</si>
  <si>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</si>
  <si>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</si>
  <si>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</si>
  <si>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</si>
  <si>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</si>
  <si>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</si>
  <si>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</si>
  <si>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</si>
  <si>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</si>
  <si>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</si>
  <si>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</si>
  <si>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</si>
  <si>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Mürakaardi koostamine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</si>
  <si>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</si>
  <si>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</si>
  <si>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</si>
  <si>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</si>
  <si>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</si>
  <si>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</si>
  <si>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</si>
  <si>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</si>
  <si>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</si>
  <si>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</si>
  <si>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</si>
  <si>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</si>
  <si>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</si>
  <si>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</si>
  <si>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</si>
  <si>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</si>
  <si>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</si>
  <si>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</si>
  <si>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</si>
  <si>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</si>
  <si>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</si>
  <si>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</si>
  <si>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</si>
  <si>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</si>
  <si>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</si>
  <si>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</si>
  <si>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</si>
  <si>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</si>
  <si>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</si>
  <si>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</si>
  <si>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</si>
  <si>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</si>
  <si>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</si>
  <si>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</si>
  <si>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</si>
  <si>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</si>
  <si>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Tartu Kutsehariduskeskuse õppeklasside ja töökodade uuendamine</t>
  </si>
  <si>
    <t>Noorte karjäärinõustamissüsteemi korraldamine</t>
  </si>
  <si>
    <t>Tasuta töövihikud 1. kl õpilastele</t>
  </si>
  <si>
    <t>Koduhoolduse laiendamine</t>
  </si>
  <si>
    <t>LMO, RO</t>
  </si>
  <si>
    <t>Tartu Laste Turvakodu hoone Tiigi 55 renoveerimine</t>
  </si>
  <si>
    <t>Psüühiliste erivajadustega isikute ja dementsete eakate hooldekodu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</si>
  <si>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</si>
  <si>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</si>
  <si>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</si>
  <si>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Sotsiaalse olukorra seire, hoolekandesüsteemi arendamine ja koostöö mittetulundusühendustega</t>
  </si>
  <si>
    <t>Linna visuaalse identiteedi uuendamine</t>
  </si>
  <si>
    <t>Vabaõhu meelelahutus- ja puhkepaigad</t>
  </si>
  <si>
    <t>Muu elamu- ja kommunaalmajandus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</si>
  <si>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</si>
  <si>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</si>
  <si>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</si>
  <si>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</si>
  <si>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</si>
  <si>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</si>
  <si>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</si>
  <si>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Tööstusparkide arendamine (Ravila, Ropka, Raadi)</t>
  </si>
  <si>
    <t>Praktikatoetused ettevõtjatele</t>
  </si>
  <si>
    <t>E7</t>
  </si>
  <si>
    <t>1.8.7</t>
  </si>
  <si>
    <t>Endiste sõjaväe hoonete lammutamine ja piirkonna heakorrastamine Kasarmu 3 ja 11 territooriumil</t>
  </si>
  <si>
    <t>3.3.5</t>
  </si>
  <si>
    <t>Küüni tänavale avaliku tualeti rajamine</t>
  </si>
  <si>
    <t>Anne Noortekeskuse hoone rajamine</t>
  </si>
  <si>
    <t>5.3.6</t>
  </si>
  <si>
    <t>5.3.7</t>
  </si>
  <si>
    <t>Tartu Loodusmaja rajamine Lille 10</t>
  </si>
  <si>
    <t>5.7.11</t>
  </si>
  <si>
    <t>5.7.12</t>
  </si>
  <si>
    <t>Ekstreemspordihalli rajamine</t>
  </si>
  <si>
    <t>Erinevate kultuurivaldkondade ja publiku arendamine, valdkondadeülene koostöö, avatud kultuuriruum</t>
  </si>
  <si>
    <t>Loomemajanduse arendamine</t>
  </si>
  <si>
    <t>Loovtööstuste arendamine - uute tehnoloogiate kasutamine kultuuri loomisel ja tarbimisel</t>
  </si>
  <si>
    <t>Rahvusvahelised spordiprojektid sh suhtlemine sõpruslinnadega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</si>
  <si>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</si>
  <si>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</si>
  <si>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</si>
  <si>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</si>
  <si>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Munitsipaalkoolide staadionide korrastamine</t>
  </si>
  <si>
    <t>1.2.4</t>
  </si>
  <si>
    <t>Lodjapargi rajamine (LV osalus)</t>
  </si>
  <si>
    <t>Sõudmis- ja aerutamiskeskus Tartu juurdeehitus (LV osalus)</t>
  </si>
  <si>
    <t>6.1.7</t>
  </si>
  <si>
    <t>Tartu Linna Nõustamis- ja Õpiabikeskuse teenuste laiendamine lasteaedadele</t>
  </si>
  <si>
    <t>7.3.8</t>
  </si>
  <si>
    <t>Väikelastekodu Käopesa peremajade sisustus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</si>
  <si>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</si>
  <si>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</si>
  <si>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</si>
  <si>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</si>
  <si>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</si>
  <si>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</si>
  <si>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</si>
  <si>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</si>
  <si>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</si>
  <si>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</si>
  <si>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</si>
  <si>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</si>
  <si>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</si>
  <si>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</si>
  <si>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</si>
  <si>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</si>
  <si>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</si>
  <si>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</si>
  <si>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</si>
  <si>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</si>
  <si>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</si>
  <si>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</si>
  <si>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</si>
  <si>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</si>
  <si>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</si>
  <si>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</si>
  <si>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</si>
  <si>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</si>
  <si>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</si>
  <si>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</si>
  <si>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</si>
  <si>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</si>
  <si>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</si>
  <si>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</si>
  <si>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</si>
  <si>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</si>
  <si>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</si>
  <si>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</si>
  <si>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</si>
  <si>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</si>
  <si>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</si>
  <si>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</si>
  <si>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</si>
  <si>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</si>
  <si>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</si>
  <si>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</si>
  <si>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</si>
  <si>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</si>
  <si>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</si>
  <si>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</si>
  <si>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</si>
  <si>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</si>
  <si>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</si>
  <si>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</si>
  <si>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</si>
  <si>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</si>
  <si>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</si>
  <si>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</si>
  <si>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</si>
  <si>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</si>
  <si>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</si>
  <si>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</si>
  <si>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</si>
  <si>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</si>
  <si>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</si>
  <si>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</si>
  <si>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Tartu lennuvälja infrastruktuuri rajamise toetamine</t>
  </si>
  <si>
    <t xml:space="preserve">Uute sildade, põhi- ja jaotustänavate ehitamine </t>
  </si>
  <si>
    <t>Ringtee sild ja juurdepääsuteed</t>
  </si>
  <si>
    <t>Tähtvere sild ja juurdepääsuteed</t>
  </si>
  <si>
    <t>Vabaduse sild ja mahasõidud</t>
  </si>
  <si>
    <t>Näituse t ja Vaksali t kahetasandiline ristmik</t>
  </si>
  <si>
    <t>Ringtee (lõigus Turu t-Jaama t)</t>
  </si>
  <si>
    <t>Sadamaaraudtee koridori rajatav uus tänav (lõigus Riia t-Vaksali t kahetasandiline ristmik-Turu t)</t>
  </si>
  <si>
    <t xml:space="preserve">Ringtee kogujateed (Ilmatsalu t -Petseri raudtee) </t>
  </si>
  <si>
    <t>Võru t - Ringtee ristmik</t>
  </si>
  <si>
    <t>Ujula t pikendus Kvissentali teeni</t>
  </si>
  <si>
    <t>Ropka sild</t>
  </si>
  <si>
    <t>Marja tänava kergliikluse sild</t>
  </si>
  <si>
    <t>Riia t  (L. Puusepa t - Ringtee)</t>
  </si>
  <si>
    <t>1.3.3.2.10</t>
  </si>
  <si>
    <t>Vaksali t laiendus Riia t-Näituse t</t>
  </si>
  <si>
    <t>Juurdepääsutänavate, kõnniteede, parklate ja tehnovõrkude ehitamine ning renoveerimine</t>
  </si>
  <si>
    <t>Asfaltkatetega tänavate ülekatted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</si>
  <si>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</si>
  <si>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</si>
  <si>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</si>
  <si>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</si>
  <si>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</si>
  <si>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Mitteeluruumide renoveerimine</t>
  </si>
  <si>
    <t>Linnale kuuluvate üüripindade (mitteeluruumid) renoveerimine</t>
  </si>
  <si>
    <t>Eluruumide soetus ja renoveerimine</t>
  </si>
  <si>
    <t>Linnale kuuluvate eluruumide renoveerimine ja munitsipaalelamispinna suurendamine</t>
  </si>
  <si>
    <t>Kaldakindlustuste ja promenaadide  rajamine ja renoveerimine</t>
  </si>
  <si>
    <t>Sildumisrajatiste ehitamine (LV osalus)</t>
  </si>
  <si>
    <t xml:space="preserve">Tänavavalgustuse rekonstrueerimine ja iluvalgustuse rajamine </t>
  </si>
  <si>
    <t>Kalmistute renoveerimine</t>
  </si>
  <si>
    <t>Linnamüüri restaureerimine</t>
  </si>
  <si>
    <t>Musumäe ja groti restaureerimine</t>
  </si>
  <si>
    <t>Toomkiriku restaureerimine (LV osalus)</t>
  </si>
  <si>
    <t>Toomemäe poternide restaureerimine</t>
  </si>
  <si>
    <t>Tähetorni kompleks (LV osalus)</t>
  </si>
  <si>
    <t>Kultuuriväärtuslike ehitiste restaureerimistoetused</t>
  </si>
  <si>
    <t>Ahhaa keskuse ehitus (LV osalus)</t>
  </si>
  <si>
    <t>Tiigi Seltsimaja Tiigi 11  renoveerimine</t>
  </si>
  <si>
    <t xml:space="preserve">Lastekunstikooli õuehoone Tiigi 61  ehitus </t>
  </si>
  <si>
    <t>I Muusikakooli hoone juurdeehitus ja renoveerimine</t>
  </si>
  <si>
    <t>Linnaraamatukogu uue hoone finantseerimine</t>
  </si>
  <si>
    <t>Laulupeomuuseumi hoone Jaama 14 renoveerimine (LV osalus)</t>
  </si>
  <si>
    <t>Mänguasjamuuseumi teatrimaja Lutsu 2 renoveerimine</t>
  </si>
  <si>
    <t>Mäe-Kääraku ja Veski  spordibaasi renoveerimine</t>
  </si>
  <si>
    <t>Tamme staadioni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</si>
  <si>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</si>
  <si>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</si>
  <si>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</si>
  <si>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</si>
  <si>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</si>
  <si>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</si>
  <si>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 botaanikaaia muutmisel avatud keskkonnahariduskeskuseks</t>
  </si>
  <si>
    <t>Loovisikute koolitamine ja nende konkurentsivõime tõstmine tööturul</t>
  </si>
  <si>
    <t>Lasteaedade mänguväljakute renoveerimine</t>
  </si>
  <si>
    <t>Maarja Kooli juurdeehitus (LV osalus)</t>
  </si>
  <si>
    <t>Lastele ja peredele teenuste arendamine</t>
  </si>
  <si>
    <t>Tööealiste teenuse arendamine</t>
  </si>
  <si>
    <t>Eakatele teenuste, tegevuste ja projektide arendamine</t>
  </si>
  <si>
    <t>Multifunktsionaalsete päevakeskuste rajamine</t>
  </si>
  <si>
    <t xml:space="preserve">Kasu- ja tugiperede toetusüsteemi käivitamine  </t>
  </si>
  <si>
    <t>Lõuna -Eesti regionaalprügila rajamine (LV osalus)</t>
  </si>
  <si>
    <t>6.1.5</t>
  </si>
  <si>
    <t>6.1.6</t>
  </si>
  <si>
    <t>Eralasteaedade tegevuse toetamise süsteemi täiustamine</t>
  </si>
  <si>
    <t>Täiendavate ruumide ehitamine lasteaiakohtade tarvis Meelespea, Karoliine, Ploomikese, Tõrukese ja Rukkilille lasteaias</t>
  </si>
  <si>
    <t>6.2.7</t>
  </si>
  <si>
    <t>Erakoolide toetamise süsteemi täiustamine</t>
  </si>
  <si>
    <t>2.2.14</t>
  </si>
  <si>
    <t>Ümberlaadimisjaama rajamine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</si>
  <si>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</si>
  <si>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</si>
  <si>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</si>
  <si>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</si>
  <si>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</si>
  <si>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</si>
  <si>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</si>
  <si>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</si>
  <si>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</si>
  <si>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</si>
  <si>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</si>
  <si>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</si>
  <si>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Pikaajaliste töötute ja marginaliseerunud täisealiste rehabilitatsioonikeskus koos siirdeeluruumide ja sotsiaalkorteritega  Jaamamõisa 38</t>
  </si>
  <si>
    <t>Töötute ja kodutute sotsiaalne kaitse</t>
  </si>
  <si>
    <t>Kodutute varjupaiga ehitamine</t>
  </si>
  <si>
    <t>5.9.9</t>
  </si>
  <si>
    <t>Psüühikahäiretega isikute eeskoste korraldamine</t>
  </si>
  <si>
    <t xml:space="preserve">Mainekujunduslikud tegevused </t>
  </si>
  <si>
    <t>Kulu tuhandetes kroonides</t>
  </si>
  <si>
    <t>Kulu tuhandetes eurodes</t>
  </si>
  <si>
    <t>tuhat krooni</t>
  </si>
  <si>
    <t>tuhat eurot</t>
  </si>
  <si>
    <t>2007-2013 kokku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</si>
</sst>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3" fillId="0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3" fillId="2" borderId="3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7" fillId="3" borderId="2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9" fontId="7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49" fontId="7" fillId="0" borderId="2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49" fontId="6" fillId="2" borderId="2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/>
    </xf>
    <xf numFmtId="49" fontId="7" fillId="0" borderId="7" xfId="0" applyNumberFormat="1" applyFont="1" applyFill="1" applyBorder="1" applyAlignment="1">
      <alignment vertical="top" wrapText="1"/>
    </xf>
    <xf numFmtId="49" fontId="7" fillId="0" borderId="7" xfId="0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wrapText="1"/>
    </xf>
    <xf numFmtId="0" fontId="6" fillId="0" borderId="2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2" borderId="4" xfId="0" applyFont="1" applyFill="1" applyBorder="1" applyAlignment="1">
      <alignment horizontal="left" wrapText="1"/>
    </xf>
    <xf numFmtId="3" fontId="3" fillId="2" borderId="4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right" wrapText="1"/>
    </xf>
    <xf numFmtId="49" fontId="3" fillId="2" borderId="4" xfId="0" applyNumberFormat="1" applyFont="1" applyFill="1" applyBorder="1" applyAlignment="1">
      <alignment wrapText="1"/>
    </xf>
    <xf numFmtId="3" fontId="3" fillId="2" borderId="4" xfId="0" applyNumberFormat="1" applyFont="1" applyFill="1" applyBorder="1" applyAlignment="1">
      <alignment/>
    </xf>
    <xf numFmtId="0" fontId="3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3" fillId="2" borderId="8" xfId="0" applyFont="1" applyFill="1" applyBorder="1" applyAlignment="1">
      <alignment/>
    </xf>
    <xf numFmtId="3" fontId="3" fillId="5" borderId="4" xfId="0" applyNumberFormat="1" applyFont="1" applyFill="1" applyBorder="1" applyAlignment="1">
      <alignment/>
    </xf>
    <xf numFmtId="3" fontId="4" fillId="5" borderId="4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3" fontId="3" fillId="5" borderId="2" xfId="0" applyNumberFormat="1" applyFont="1" applyFill="1" applyBorder="1" applyAlignment="1">
      <alignment/>
    </xf>
    <xf numFmtId="3" fontId="4" fillId="5" borderId="2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3" fontId="4" fillId="5" borderId="2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/>
    </xf>
    <xf numFmtId="3" fontId="3" fillId="5" borderId="2" xfId="0" applyNumberFormat="1" applyFont="1" applyFill="1" applyBorder="1" applyAlignment="1">
      <alignment wrapText="1"/>
    </xf>
    <xf numFmtId="3" fontId="3" fillId="5" borderId="2" xfId="0" applyNumberFormat="1" applyFont="1" applyFill="1" applyBorder="1" applyAlignment="1">
      <alignment/>
    </xf>
    <xf numFmtId="3" fontId="4" fillId="5" borderId="2" xfId="0" applyNumberFormat="1" applyFont="1" applyFill="1" applyBorder="1" applyAlignment="1">
      <alignment wrapText="1"/>
    </xf>
    <xf numFmtId="3" fontId="3" fillId="5" borderId="2" xfId="0" applyNumberFormat="1" applyFont="1" applyFill="1" applyBorder="1" applyAlignment="1">
      <alignment wrapText="1"/>
    </xf>
    <xf numFmtId="3" fontId="3" fillId="5" borderId="8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3" fontId="4" fillId="5" borderId="9" xfId="0" applyNumberFormat="1" applyFont="1" applyFill="1" applyBorder="1" applyAlignment="1">
      <alignment/>
    </xf>
    <xf numFmtId="3" fontId="4" fillId="5" borderId="7" xfId="0" applyNumberFormat="1" applyFont="1" applyFill="1" applyBorder="1" applyAlignment="1">
      <alignment/>
    </xf>
    <xf numFmtId="3" fontId="3" fillId="5" borderId="8" xfId="0" applyNumberFormat="1" applyFont="1" applyFill="1" applyBorder="1" applyAlignment="1">
      <alignment wrapText="1"/>
    </xf>
    <xf numFmtId="0" fontId="4" fillId="5" borderId="8" xfId="0" applyFont="1" applyFill="1" applyBorder="1" applyAlignment="1">
      <alignment/>
    </xf>
    <xf numFmtId="3" fontId="3" fillId="5" borderId="8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/>
    </xf>
    <xf numFmtId="0" fontId="4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right"/>
    </xf>
    <xf numFmtId="1" fontId="3" fillId="4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/>
    </xf>
    <xf numFmtId="3" fontId="3" fillId="5" borderId="2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3" fontId="3" fillId="2" borderId="17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1" fontId="3" fillId="4" borderId="20" xfId="0" applyNumberFormat="1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3" fontId="3" fillId="2" borderId="17" xfId="0" applyNumberFormat="1" applyFont="1" applyFill="1" applyBorder="1" applyAlignment="1">
      <alignment horizontal="center" wrapText="1"/>
    </xf>
    <xf numFmtId="3" fontId="3" fillId="2" borderId="18" xfId="0" applyNumberFormat="1" applyFont="1" applyFill="1" applyBorder="1" applyAlignment="1">
      <alignment horizontal="right" wrapText="1"/>
    </xf>
    <xf numFmtId="3" fontId="3" fillId="2" borderId="19" xfId="0" applyNumberFormat="1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wrapText="1"/>
    </xf>
    <xf numFmtId="3" fontId="3" fillId="2" borderId="17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8" xfId="0" applyFont="1" applyFill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7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3" fillId="4" borderId="21" xfId="0" applyNumberFormat="1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/>
    </xf>
    <xf numFmtId="3" fontId="4" fillId="6" borderId="14" xfId="0" applyNumberFormat="1" applyFont="1" applyFill="1" applyBorder="1" applyAlignment="1">
      <alignment/>
    </xf>
    <xf numFmtId="3" fontId="4" fillId="6" borderId="26" xfId="0" applyNumberFormat="1" applyFont="1" applyFill="1" applyBorder="1" applyAlignment="1">
      <alignment/>
    </xf>
    <xf numFmtId="3" fontId="4" fillId="6" borderId="16" xfId="0" applyNumberFormat="1" applyFont="1" applyFill="1" applyBorder="1" applyAlignment="1">
      <alignment/>
    </xf>
    <xf numFmtId="3" fontId="3" fillId="6" borderId="16" xfId="0" applyNumberFormat="1" applyFont="1" applyFill="1" applyBorder="1" applyAlignment="1">
      <alignment/>
    </xf>
    <xf numFmtId="3" fontId="3" fillId="6" borderId="16" xfId="0" applyNumberFormat="1" applyFont="1" applyFill="1" applyBorder="1" applyAlignment="1">
      <alignment/>
    </xf>
    <xf numFmtId="3" fontId="4" fillId="6" borderId="2" xfId="0" applyNumberFormat="1" applyFont="1" applyFill="1" applyBorder="1" applyAlignment="1">
      <alignment horizontal="right"/>
    </xf>
    <xf numFmtId="3" fontId="4" fillId="6" borderId="16" xfId="0" applyNumberFormat="1" applyFont="1" applyFill="1" applyBorder="1" applyAlignment="1">
      <alignment horizontal="right"/>
    </xf>
    <xf numFmtId="0" fontId="4" fillId="6" borderId="0" xfId="0" applyFont="1" applyFill="1" applyAlignment="1">
      <alignment/>
    </xf>
    <xf numFmtId="3" fontId="4" fillId="6" borderId="13" xfId="0" applyNumberFormat="1" applyFont="1" applyFill="1" applyBorder="1" applyAlignment="1">
      <alignment/>
    </xf>
    <xf numFmtId="3" fontId="3" fillId="6" borderId="16" xfId="0" applyNumberFormat="1" applyFont="1" applyFill="1" applyBorder="1" applyAlignment="1">
      <alignment wrapText="1"/>
    </xf>
    <xf numFmtId="3" fontId="3" fillId="6" borderId="16" xfId="0" applyNumberFormat="1" applyFont="1" applyFill="1" applyBorder="1" applyAlignment="1">
      <alignment/>
    </xf>
    <xf numFmtId="3" fontId="4" fillId="6" borderId="16" xfId="0" applyNumberFormat="1" applyFont="1" applyFill="1" applyBorder="1" applyAlignment="1">
      <alignment wrapText="1"/>
    </xf>
    <xf numFmtId="3" fontId="3" fillId="6" borderId="16" xfId="0" applyNumberFormat="1" applyFont="1" applyFill="1" applyBorder="1" applyAlignment="1">
      <alignment wrapText="1"/>
    </xf>
    <xf numFmtId="3" fontId="3" fillId="6" borderId="27" xfId="0" applyNumberFormat="1" applyFont="1" applyFill="1" applyBorder="1" applyAlignment="1">
      <alignment/>
    </xf>
    <xf numFmtId="0" fontId="4" fillId="6" borderId="28" xfId="0" applyFont="1" applyFill="1" applyBorder="1" applyAlignment="1">
      <alignment/>
    </xf>
    <xf numFmtId="0" fontId="4" fillId="6" borderId="16" xfId="0" applyFont="1" applyFill="1" applyBorder="1" applyAlignment="1">
      <alignment/>
    </xf>
    <xf numFmtId="0" fontId="4" fillId="6" borderId="8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3" fontId="3" fillId="6" borderId="16" xfId="0" applyNumberFormat="1" applyFont="1" applyFill="1" applyBorder="1" applyAlignment="1">
      <alignment horizontal="right"/>
    </xf>
    <xf numFmtId="0" fontId="4" fillId="6" borderId="16" xfId="0" applyFont="1" applyFill="1" applyBorder="1" applyAlignment="1">
      <alignment/>
    </xf>
    <xf numFmtId="3" fontId="4" fillId="6" borderId="0" xfId="0" applyNumberFormat="1" applyFont="1" applyFill="1" applyBorder="1" applyAlignment="1">
      <alignment/>
    </xf>
    <xf numFmtId="3" fontId="5" fillId="6" borderId="16" xfId="0" applyNumberFormat="1" applyFont="1" applyFill="1" applyBorder="1" applyAlignment="1">
      <alignment/>
    </xf>
    <xf numFmtId="3" fontId="3" fillId="2" borderId="27" xfId="0" applyNumberFormat="1" applyFont="1" applyFill="1" applyBorder="1" applyAlignment="1">
      <alignment horizontal="right"/>
    </xf>
    <xf numFmtId="3" fontId="3" fillId="2" borderId="29" xfId="0" applyNumberFormat="1" applyFont="1" applyFill="1" applyBorder="1" applyAlignment="1">
      <alignment horizontal="right"/>
    </xf>
    <xf numFmtId="3" fontId="3" fillId="6" borderId="29" xfId="0" applyNumberFormat="1" applyFont="1" applyFill="1" applyBorder="1" applyAlignment="1">
      <alignment/>
    </xf>
    <xf numFmtId="3" fontId="4" fillId="6" borderId="29" xfId="0" applyNumberFormat="1" applyFont="1" applyFill="1" applyBorder="1" applyAlignment="1">
      <alignment/>
    </xf>
    <xf numFmtId="3" fontId="4" fillId="6" borderId="27" xfId="0" applyNumberFormat="1" applyFont="1" applyFill="1" applyBorder="1" applyAlignment="1">
      <alignment/>
    </xf>
    <xf numFmtId="3" fontId="4" fillId="6" borderId="27" xfId="0" applyNumberFormat="1" applyFont="1" applyFill="1" applyBorder="1" applyAlignment="1">
      <alignment horizontal="right"/>
    </xf>
    <xf numFmtId="3" fontId="3" fillId="2" borderId="27" xfId="0" applyNumberFormat="1" applyFont="1" applyFill="1" applyBorder="1" applyAlignment="1">
      <alignment/>
    </xf>
    <xf numFmtId="3" fontId="3" fillId="2" borderId="29" xfId="0" applyNumberFormat="1" applyFont="1" applyFill="1" applyBorder="1" applyAlignment="1">
      <alignment/>
    </xf>
    <xf numFmtId="3" fontId="4" fillId="6" borderId="30" xfId="0" applyNumberFormat="1" applyFont="1" applyFill="1" applyBorder="1" applyAlignment="1">
      <alignment/>
    </xf>
    <xf numFmtId="3" fontId="3" fillId="6" borderId="27" xfId="0" applyNumberFormat="1" applyFont="1" applyFill="1" applyBorder="1" applyAlignment="1">
      <alignment wrapText="1"/>
    </xf>
    <xf numFmtId="3" fontId="4" fillId="6" borderId="27" xfId="0" applyNumberFormat="1" applyFont="1" applyFill="1" applyBorder="1" applyAlignment="1">
      <alignment wrapText="1"/>
    </xf>
    <xf numFmtId="3" fontId="3" fillId="6" borderId="27" xfId="0" applyNumberFormat="1" applyFont="1" applyFill="1" applyBorder="1" applyAlignment="1">
      <alignment wrapText="1"/>
    </xf>
    <xf numFmtId="0" fontId="4" fillId="6" borderId="27" xfId="0" applyFont="1" applyFill="1" applyBorder="1" applyAlignment="1">
      <alignment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1" fontId="3" fillId="4" borderId="33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right"/>
    </xf>
    <xf numFmtId="3" fontId="5" fillId="6" borderId="27" xfId="0" applyNumberFormat="1" applyFont="1" applyFill="1" applyBorder="1" applyAlignment="1">
      <alignment/>
    </xf>
    <xf numFmtId="0" fontId="4" fillId="6" borderId="34" xfId="0" applyFont="1" applyFill="1" applyBorder="1" applyAlignment="1">
      <alignment/>
    </xf>
    <xf numFmtId="3" fontId="3" fillId="6" borderId="35" xfId="0" applyNumberFormat="1" applyFont="1" applyFill="1" applyBorder="1" applyAlignment="1">
      <alignment/>
    </xf>
    <xf numFmtId="1" fontId="3" fillId="4" borderId="36" xfId="0" applyNumberFormat="1" applyFont="1" applyFill="1" applyBorder="1" applyAlignment="1">
      <alignment horizontal="center" vertical="center"/>
    </xf>
    <xf numFmtId="3" fontId="3" fillId="6" borderId="27" xfId="0" applyNumberFormat="1" applyFont="1" applyFill="1" applyBorder="1" applyAlignment="1">
      <alignment horizontal="right"/>
    </xf>
    <xf numFmtId="0" fontId="3" fillId="2" borderId="27" xfId="0" applyFont="1" applyFill="1" applyBorder="1" applyAlignment="1">
      <alignment/>
    </xf>
    <xf numFmtId="3" fontId="3" fillId="5" borderId="1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3" fillId="6" borderId="26" xfId="0" applyNumberFormat="1" applyFont="1" applyFill="1" applyBorder="1" applyAlignment="1">
      <alignment horizontal="right"/>
    </xf>
    <xf numFmtId="3" fontId="3" fillId="6" borderId="4" xfId="0" applyNumberFormat="1" applyFont="1" applyFill="1" applyBorder="1" applyAlignment="1">
      <alignment horizontal="right"/>
    </xf>
    <xf numFmtId="3" fontId="3" fillId="6" borderId="0" xfId="0" applyNumberFormat="1" applyFont="1" applyFill="1" applyBorder="1" applyAlignment="1">
      <alignment horizontal="right"/>
    </xf>
    <xf numFmtId="3" fontId="3" fillId="6" borderId="14" xfId="0" applyNumberFormat="1" applyFont="1" applyFill="1" applyBorder="1" applyAlignment="1">
      <alignment horizontal="right"/>
    </xf>
    <xf numFmtId="3" fontId="3" fillId="6" borderId="16" xfId="0" applyNumberFormat="1" applyFon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5" fillId="6" borderId="2" xfId="0" applyNumberFormat="1" applyFont="1" applyFill="1" applyBorder="1" applyAlignment="1">
      <alignment horizontal="right"/>
    </xf>
    <xf numFmtId="3" fontId="3" fillId="5" borderId="19" xfId="0" applyNumberFormat="1" applyFont="1" applyFill="1" applyBorder="1" applyAlignment="1">
      <alignment horizontal="right"/>
    </xf>
    <xf numFmtId="3" fontId="3" fillId="5" borderId="17" xfId="0" applyNumberFormat="1" applyFont="1" applyFill="1" applyBorder="1" applyAlignment="1">
      <alignment horizontal="right"/>
    </xf>
    <xf numFmtId="3" fontId="3" fillId="5" borderId="37" xfId="0" applyNumberFormat="1" applyFont="1" applyFill="1" applyBorder="1" applyAlignment="1">
      <alignment horizontal="center" wrapText="1"/>
    </xf>
    <xf numFmtId="3" fontId="3" fillId="5" borderId="38" xfId="0" applyNumberFormat="1" applyFont="1" applyFill="1" applyBorder="1" applyAlignment="1">
      <alignment horizontal="right"/>
    </xf>
    <xf numFmtId="3" fontId="3" fillId="6" borderId="32" xfId="0" applyNumberFormat="1" applyFont="1" applyFill="1" applyBorder="1" applyAlignment="1">
      <alignment horizontal="right"/>
    </xf>
    <xf numFmtId="3" fontId="3" fillId="6" borderId="18" xfId="0" applyNumberFormat="1" applyFont="1" applyFill="1" applyBorder="1" applyAlignment="1">
      <alignment horizontal="right"/>
    </xf>
    <xf numFmtId="3" fontId="3" fillId="6" borderId="32" xfId="0" applyNumberFormat="1" applyFont="1" applyFill="1" applyBorder="1" applyAlignment="1">
      <alignment horizontal="right" wrapText="1"/>
    </xf>
    <xf numFmtId="3" fontId="3" fillId="6" borderId="18" xfId="0" applyNumberFormat="1" applyFont="1" applyFill="1" applyBorder="1" applyAlignment="1">
      <alignment horizontal="right" wrapText="1"/>
    </xf>
    <xf numFmtId="3" fontId="3" fillId="5" borderId="19" xfId="0" applyNumberFormat="1" applyFont="1" applyFill="1" applyBorder="1" applyAlignment="1">
      <alignment/>
    </xf>
    <xf numFmtId="3" fontId="4" fillId="5" borderId="19" xfId="0" applyNumberFormat="1" applyFont="1" applyFill="1" applyBorder="1" applyAlignment="1">
      <alignment/>
    </xf>
    <xf numFmtId="3" fontId="4" fillId="5" borderId="17" xfId="0" applyNumberFormat="1" applyFont="1" applyFill="1" applyBorder="1" applyAlignment="1">
      <alignment/>
    </xf>
    <xf numFmtId="3" fontId="3" fillId="5" borderId="17" xfId="0" applyNumberFormat="1" applyFont="1" applyFill="1" applyBorder="1" applyAlignment="1">
      <alignment/>
    </xf>
    <xf numFmtId="3" fontId="4" fillId="5" borderId="19" xfId="0" applyNumberFormat="1" applyFont="1" applyFill="1" applyBorder="1" applyAlignment="1">
      <alignment wrapText="1"/>
    </xf>
    <xf numFmtId="3" fontId="4" fillId="5" borderId="17" xfId="0" applyNumberFormat="1" applyFont="1" applyFill="1" applyBorder="1" applyAlignment="1">
      <alignment wrapText="1"/>
    </xf>
    <xf numFmtId="3" fontId="3" fillId="5" borderId="19" xfId="0" applyNumberFormat="1" applyFont="1" applyFill="1" applyBorder="1" applyAlignment="1">
      <alignment wrapText="1"/>
    </xf>
    <xf numFmtId="3" fontId="4" fillId="5" borderId="38" xfId="0" applyNumberFormat="1" applyFont="1" applyFill="1" applyBorder="1" applyAlignment="1">
      <alignment wrapText="1"/>
    </xf>
    <xf numFmtId="3" fontId="4" fillId="6" borderId="18" xfId="0" applyNumberFormat="1" applyFont="1" applyFill="1" applyBorder="1" applyAlignment="1">
      <alignment horizontal="right" wrapText="1"/>
    </xf>
    <xf numFmtId="3" fontId="4" fillId="5" borderId="37" xfId="0" applyNumberFormat="1" applyFont="1" applyFill="1" applyBorder="1" applyAlignment="1">
      <alignment wrapText="1"/>
    </xf>
    <xf numFmtId="3" fontId="4" fillId="5" borderId="37" xfId="0" applyNumberFormat="1" applyFont="1" applyFill="1" applyBorder="1" applyAlignment="1">
      <alignment/>
    </xf>
    <xf numFmtId="3" fontId="3" fillId="5" borderId="17" xfId="0" applyNumberFormat="1" applyFont="1" applyFill="1" applyBorder="1" applyAlignment="1">
      <alignment wrapText="1"/>
    </xf>
    <xf numFmtId="3" fontId="4" fillId="5" borderId="39" xfId="0" applyNumberFormat="1" applyFont="1" applyFill="1" applyBorder="1" applyAlignment="1">
      <alignment/>
    </xf>
    <xf numFmtId="3" fontId="4" fillId="5" borderId="40" xfId="0" applyNumberFormat="1" applyFont="1" applyFill="1" applyBorder="1" applyAlignment="1">
      <alignment wrapText="1"/>
    </xf>
    <xf numFmtId="0" fontId="4" fillId="5" borderId="39" xfId="0" applyFont="1" applyFill="1" applyBorder="1" applyAlignment="1">
      <alignment wrapText="1"/>
    </xf>
    <xf numFmtId="3" fontId="4" fillId="6" borderId="41" xfId="0" applyNumberFormat="1" applyFont="1" applyFill="1" applyBorder="1" applyAlignment="1">
      <alignment horizontal="right"/>
    </xf>
    <xf numFmtId="3" fontId="4" fillId="6" borderId="41" xfId="0" applyNumberFormat="1" applyFont="1" applyFill="1" applyBorder="1" applyAlignment="1">
      <alignment horizontal="right" wrapText="1"/>
    </xf>
    <xf numFmtId="0" fontId="8" fillId="4" borderId="27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0" fontId="8" fillId="4" borderId="43" xfId="0" applyFont="1" applyFill="1" applyBorder="1" applyAlignment="1">
      <alignment horizontal="center" wrapText="1"/>
    </xf>
    <xf numFmtId="0" fontId="8" fillId="4" borderId="42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 wrapText="1"/>
    </xf>
    <xf numFmtId="0" fontId="8" fillId="4" borderId="37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15" fontId="8" fillId="4" borderId="3" xfId="0" applyNumberFormat="1" applyFont="1" applyFill="1" applyBorder="1" applyAlignment="1">
      <alignment horizontal="center" wrapText="1"/>
    </xf>
    <xf numFmtId="0" fontId="8" fillId="4" borderId="1" xfId="0" applyNumberFormat="1" applyFont="1" applyFill="1" applyBorder="1" applyAlignment="1">
      <alignment horizontal="center" wrapText="1"/>
    </xf>
    <xf numFmtId="0" fontId="8" fillId="4" borderId="4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1"/>
  <sheetViews>
    <sheetView tabSelected="1" workbookViewId="0" topLeftCell="A1">
      <pane xSplit="2" topLeftCell="C1" activePane="topRight" state="frozen"/>
      <selection pane="topLeft" activeCell="A34" sqref="A34"/>
      <selection pane="topRight" activeCell="V17" sqref="V17"/>
    </sheetView>
  </sheetViews>
  <sheetFormatPr defaultColWidth="9.140625" defaultRowHeight="12.75"/>
  <cols>
    <col min="1" max="1" width="8.7109375" style="1" customWidth="1"/>
    <col min="2" max="2" width="25.7109375" style="27" customWidth="1"/>
    <col min="3" max="3" width="6.421875" style="11" customWidth="1"/>
    <col min="4" max="5" width="7.57421875" style="2" customWidth="1"/>
    <col min="6" max="6" width="8.8515625" style="2" customWidth="1"/>
    <col min="7" max="7" width="7.8515625" style="2" customWidth="1"/>
    <col min="8" max="8" width="0.13671875" style="2" customWidth="1"/>
    <col min="9" max="9" width="7.7109375" style="2" customWidth="1"/>
    <col min="10" max="10" width="0.13671875" style="2" hidden="1" customWidth="1"/>
    <col min="11" max="11" width="7.57421875" style="2" customWidth="1"/>
    <col min="12" max="12" width="0.13671875" style="2" customWidth="1"/>
    <col min="13" max="13" width="7.57421875" style="2" customWidth="1"/>
    <col min="14" max="14" width="8.8515625" style="2" customWidth="1"/>
    <col min="15" max="15" width="7.7109375" style="2" customWidth="1"/>
    <col min="16" max="16" width="8.8515625" style="12" customWidth="1"/>
    <col min="17" max="17" width="7.57421875" style="12" customWidth="1"/>
    <col min="18" max="18" width="8.57421875" style="38" customWidth="1"/>
    <col min="19" max="19" width="7.140625" style="38" customWidth="1"/>
    <col min="20" max="20" width="6.8515625" style="12" customWidth="1" collapsed="1"/>
    <col min="21" max="16384" width="9.140625" style="2" customWidth="1"/>
  </cols>
  <sheetData>
    <row r="1" spans="1:20" s="32" customFormat="1" ht="16.5" customHeight="1">
      <c r="A1" s="292" t="s">
        <v>432</v>
      </c>
      <c r="B1" s="295" t="s">
        <v>384</v>
      </c>
      <c r="C1" s="296" t="s">
        <v>433</v>
      </c>
      <c r="D1" s="284" t="s">
        <v>662</v>
      </c>
      <c r="E1" s="285"/>
      <c r="F1" s="285"/>
      <c r="G1" s="286"/>
      <c r="H1" s="270" t="s">
        <v>663</v>
      </c>
      <c r="I1" s="270"/>
      <c r="J1" s="270"/>
      <c r="K1" s="270"/>
      <c r="L1" s="270"/>
      <c r="M1" s="271"/>
      <c r="N1" s="274" t="s">
        <v>666</v>
      </c>
      <c r="O1" s="275"/>
      <c r="P1" s="274" t="s">
        <v>259</v>
      </c>
      <c r="Q1" s="275"/>
      <c r="R1" s="274" t="s">
        <v>430</v>
      </c>
      <c r="S1" s="275"/>
      <c r="T1" s="289" t="s">
        <v>321</v>
      </c>
    </row>
    <row r="2" spans="1:20" s="32" customFormat="1" ht="18.75" customHeight="1">
      <c r="A2" s="293"/>
      <c r="B2" s="295"/>
      <c r="C2" s="296"/>
      <c r="D2" s="278">
        <v>2007</v>
      </c>
      <c r="E2" s="280">
        <v>2008</v>
      </c>
      <c r="F2" s="280">
        <v>2009</v>
      </c>
      <c r="G2" s="282">
        <v>2010</v>
      </c>
      <c r="H2" s="287">
        <v>2011</v>
      </c>
      <c r="I2" s="138"/>
      <c r="J2" s="280">
        <v>2012</v>
      </c>
      <c r="K2" s="140"/>
      <c r="L2" s="297">
        <v>2013</v>
      </c>
      <c r="M2" s="226"/>
      <c r="N2" s="272" t="s">
        <v>664</v>
      </c>
      <c r="O2" s="276" t="s">
        <v>665</v>
      </c>
      <c r="P2" s="272" t="s">
        <v>664</v>
      </c>
      <c r="Q2" s="276" t="s">
        <v>665</v>
      </c>
      <c r="R2" s="272" t="s">
        <v>664</v>
      </c>
      <c r="S2" s="276" t="s">
        <v>665</v>
      </c>
      <c r="T2" s="290"/>
    </row>
    <row r="3" spans="1:20" s="32" customFormat="1" ht="20.25" customHeight="1">
      <c r="A3" s="294"/>
      <c r="B3" s="295"/>
      <c r="C3" s="296"/>
      <c r="D3" s="279"/>
      <c r="E3" s="281"/>
      <c r="F3" s="281"/>
      <c r="G3" s="283"/>
      <c r="H3" s="288"/>
      <c r="I3" s="139">
        <v>2011</v>
      </c>
      <c r="J3" s="281"/>
      <c r="K3" s="141">
        <v>2012</v>
      </c>
      <c r="L3" s="298"/>
      <c r="M3" s="227">
        <v>2013</v>
      </c>
      <c r="N3" s="273"/>
      <c r="O3" s="277"/>
      <c r="P3" s="273"/>
      <c r="Q3" s="277"/>
      <c r="R3" s="273"/>
      <c r="S3" s="277"/>
      <c r="T3" s="291"/>
    </row>
    <row r="4" spans="1:22" s="89" customFormat="1" ht="6.75" customHeight="1" thickBot="1">
      <c r="A4" s="186"/>
      <c r="B4" s="187"/>
      <c r="C4" s="187"/>
      <c r="D4" s="31"/>
      <c r="E4" s="31"/>
      <c r="F4" s="31"/>
      <c r="G4" s="31"/>
      <c r="H4" s="185"/>
      <c r="I4" s="185"/>
      <c r="J4" s="185"/>
      <c r="K4" s="185"/>
      <c r="L4" s="185"/>
      <c r="M4" s="185"/>
      <c r="N4" s="31"/>
      <c r="O4" s="31"/>
      <c r="P4" s="30"/>
      <c r="Q4" s="30"/>
      <c r="R4" s="30"/>
      <c r="S4" s="30"/>
      <c r="T4" s="187"/>
      <c r="V4"/>
    </row>
    <row r="5" spans="1:22" s="90" customFormat="1" ht="20.25" customHeight="1" thickBot="1" thickTop="1">
      <c r="A5" s="71">
        <v>1</v>
      </c>
      <c r="B5" s="72">
        <v>2</v>
      </c>
      <c r="C5" s="72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142">
        <v>8</v>
      </c>
      <c r="J5" s="142">
        <v>9</v>
      </c>
      <c r="K5" s="233">
        <v>9</v>
      </c>
      <c r="L5" s="233">
        <v>10</v>
      </c>
      <c r="M5" s="228">
        <v>10</v>
      </c>
      <c r="N5" s="153">
        <v>11</v>
      </c>
      <c r="O5" s="154">
        <v>12</v>
      </c>
      <c r="P5" s="188">
        <v>13</v>
      </c>
      <c r="Q5" s="189">
        <v>14</v>
      </c>
      <c r="R5" s="188">
        <v>15</v>
      </c>
      <c r="S5" s="189">
        <v>16</v>
      </c>
      <c r="T5" s="130">
        <v>17</v>
      </c>
      <c r="V5"/>
    </row>
    <row r="6" spans="1:20" ht="25.5" customHeight="1" thickTop="1">
      <c r="A6" s="123"/>
      <c r="B6" s="96" t="s">
        <v>437</v>
      </c>
      <c r="C6" s="3"/>
      <c r="D6" s="236">
        <f aca="true" t="shared" si="0" ref="D6:L7">D8+D101+D131+D153+D164+D242+D274+D306+D322</f>
        <v>633940</v>
      </c>
      <c r="E6" s="236">
        <f t="shared" si="0"/>
        <v>870015</v>
      </c>
      <c r="F6" s="236">
        <f t="shared" si="0"/>
        <v>1098690</v>
      </c>
      <c r="G6" s="236">
        <f t="shared" si="0"/>
        <v>829935</v>
      </c>
      <c r="H6" s="238">
        <f t="shared" si="0"/>
        <v>641960</v>
      </c>
      <c r="I6" s="239">
        <f>H6/15.6466</f>
        <v>41028.721894852555</v>
      </c>
      <c r="J6" s="240">
        <f t="shared" si="0"/>
        <v>1274450</v>
      </c>
      <c r="K6" s="239">
        <f>J6/15.6466</f>
        <v>81452.20047805914</v>
      </c>
      <c r="L6" s="240">
        <f t="shared" si="0"/>
        <v>1347750</v>
      </c>
      <c r="M6" s="241">
        <f>L6/15.6466</f>
        <v>86136.9243158258</v>
      </c>
      <c r="N6" s="245">
        <f>SUM(D6:L6)</f>
        <v>6819220.922372912</v>
      </c>
      <c r="O6" s="249">
        <f>N6/15.6466</f>
        <v>435827.65088727983</v>
      </c>
      <c r="P6" s="247">
        <f aca="true" t="shared" si="1" ref="P6:P21">N6-R6</f>
        <v>5380573.922372912</v>
      </c>
      <c r="Q6" s="251">
        <f>P6/15.6466</f>
        <v>343881.34945438063</v>
      </c>
      <c r="R6" s="248">
        <f>R8+R101+R131+R153+R164+R242+R274+R306+R322</f>
        <v>1438647</v>
      </c>
      <c r="S6" s="249">
        <f>R6/15.6466</f>
        <v>91946.30143289917</v>
      </c>
      <c r="T6" s="161"/>
    </row>
    <row r="7" spans="1:20" s="45" customFormat="1" ht="13.5" customHeight="1">
      <c r="A7" s="123"/>
      <c r="B7" s="95" t="s">
        <v>496</v>
      </c>
      <c r="C7" s="94"/>
      <c r="D7" s="237">
        <f t="shared" si="0"/>
        <v>503060</v>
      </c>
      <c r="E7" s="237">
        <f t="shared" si="0"/>
        <v>732430</v>
      </c>
      <c r="F7" s="237">
        <f t="shared" si="0"/>
        <v>938130</v>
      </c>
      <c r="G7" s="237">
        <f t="shared" si="0"/>
        <v>659710</v>
      </c>
      <c r="H7" s="242">
        <f t="shared" si="0"/>
        <v>474095</v>
      </c>
      <c r="I7" s="243">
        <f aca="true" t="shared" si="2" ref="I7:I70">H7/15.6466</f>
        <v>30300.193013178585</v>
      </c>
      <c r="J7" s="234">
        <f t="shared" si="0"/>
        <v>1076250</v>
      </c>
      <c r="K7" s="243">
        <f aca="true" t="shared" si="3" ref="K7:K70">J7/15.6466</f>
        <v>68784.91173801337</v>
      </c>
      <c r="L7" s="234">
        <f t="shared" si="0"/>
        <v>1142350</v>
      </c>
      <c r="M7" s="242">
        <f aca="true" t="shared" si="4" ref="M7:M70">L7/15.6466</f>
        <v>73009.4717063132</v>
      </c>
      <c r="N7" s="246">
        <f>SUM(D7:L7)</f>
        <v>5625110.104751191</v>
      </c>
      <c r="O7" s="250">
        <f aca="true" t="shared" si="5" ref="O7:O70">N7/15.6466</f>
        <v>359510.0599971362</v>
      </c>
      <c r="P7" s="247">
        <f t="shared" si="1"/>
        <v>4219608.104751191</v>
      </c>
      <c r="Q7" s="252">
        <f aca="true" t="shared" si="6" ref="Q7:Q70">P7/15.6466</f>
        <v>269682.11015499796</v>
      </c>
      <c r="R7" s="246">
        <f>R9+R102+R132+R154+R165+R243+R275+R307+R323</f>
        <v>1405502</v>
      </c>
      <c r="S7" s="250">
        <f aca="true" t="shared" si="7" ref="S7:S70">R7/15.6466</f>
        <v>89827.94984213823</v>
      </c>
      <c r="T7" s="162"/>
    </row>
    <row r="8" spans="1:20" ht="25.5" customHeight="1">
      <c r="A8" s="124">
        <v>1</v>
      </c>
      <c r="B8" s="14" t="s">
        <v>438</v>
      </c>
      <c r="C8" s="4"/>
      <c r="D8" s="47">
        <f>D10+D15+D20+D62+D71+D77+D83+D92</f>
        <v>251350</v>
      </c>
      <c r="E8" s="47">
        <f aca="true" t="shared" si="8" ref="E8:L8">E10+E15+E20+E62+E71+E77+E83+E92</f>
        <v>314200</v>
      </c>
      <c r="F8" s="47">
        <f t="shared" si="8"/>
        <v>384390</v>
      </c>
      <c r="G8" s="47">
        <f t="shared" si="8"/>
        <v>184950</v>
      </c>
      <c r="H8" s="143">
        <f t="shared" si="8"/>
        <v>207870</v>
      </c>
      <c r="I8" s="47">
        <f t="shared" si="2"/>
        <v>13285.314381399154</v>
      </c>
      <c r="J8" s="213">
        <f t="shared" si="8"/>
        <v>395150</v>
      </c>
      <c r="K8" s="47">
        <f t="shared" si="3"/>
        <v>25254.687919420194</v>
      </c>
      <c r="L8" s="213">
        <f t="shared" si="8"/>
        <v>394500</v>
      </c>
      <c r="M8" s="143">
        <f t="shared" si="4"/>
        <v>25213.145347871105</v>
      </c>
      <c r="N8" s="148">
        <f>SUM(D8:L8)</f>
        <v>2170950.0023008194</v>
      </c>
      <c r="O8" s="149">
        <f t="shared" si="5"/>
        <v>138748.9935385847</v>
      </c>
      <c r="P8" s="156">
        <f t="shared" si="1"/>
        <v>1498025.0023008194</v>
      </c>
      <c r="Q8" s="157">
        <f t="shared" si="6"/>
        <v>95741.24744678201</v>
      </c>
      <c r="R8" s="148">
        <f>R10+R15+R20+R62+R71+R77+R83+R92</f>
        <v>672925</v>
      </c>
      <c r="S8" s="149">
        <f t="shared" si="7"/>
        <v>43007.74609180269</v>
      </c>
      <c r="T8" s="163"/>
    </row>
    <row r="9" spans="1:20" ht="15.75" customHeight="1">
      <c r="A9" s="124"/>
      <c r="B9" s="91" t="s">
        <v>496</v>
      </c>
      <c r="C9" s="87"/>
      <c r="D9" s="88">
        <f>D11+D12+D17+D19+D21+D22+D36+D49+SUM(D64:D65)+D68+D69+SUM(D87:D88)+D90+D92</f>
        <v>210500</v>
      </c>
      <c r="E9" s="88">
        <f aca="true" t="shared" si="9" ref="E9:L9">E11+E12+E17+E21+SUM(E23:E36)+E49+SUM(E64:E65)+E68+E69+SUM(E87:E88)+E90+E92</f>
        <v>273700</v>
      </c>
      <c r="F9" s="88">
        <f t="shared" si="9"/>
        <v>344440</v>
      </c>
      <c r="G9" s="88">
        <f t="shared" si="9"/>
        <v>142350</v>
      </c>
      <c r="H9" s="144">
        <f t="shared" si="9"/>
        <v>162720</v>
      </c>
      <c r="I9" s="47">
        <f t="shared" si="2"/>
        <v>10399.703449950788</v>
      </c>
      <c r="J9" s="214">
        <f t="shared" si="9"/>
        <v>348450</v>
      </c>
      <c r="K9" s="47">
        <f t="shared" si="3"/>
        <v>22270.01393273938</v>
      </c>
      <c r="L9" s="214">
        <f t="shared" si="9"/>
        <v>345650</v>
      </c>
      <c r="M9" s="143">
        <f t="shared" si="4"/>
        <v>22091.061316835607</v>
      </c>
      <c r="N9" s="150">
        <f>SUM(D9:L9)</f>
        <v>1860479.7173826902</v>
      </c>
      <c r="O9" s="149">
        <f t="shared" si="5"/>
        <v>118906.32580769561</v>
      </c>
      <c r="P9" s="158">
        <f>N9-R9</f>
        <v>1200454.7173826902</v>
      </c>
      <c r="Q9" s="157">
        <f t="shared" si="6"/>
        <v>76723.03998202103</v>
      </c>
      <c r="R9" s="150">
        <f>R11+R12+R17+R19+R21+SUM(R23:R35)+SUM(R37:R38)+SUM(R50:R61)+SUM(R64:R65)+R68+SUM(R87:R88)+R90+SUM(R93:R100)</f>
        <v>660025</v>
      </c>
      <c r="S9" s="149">
        <f t="shared" si="7"/>
        <v>42183.28582567459</v>
      </c>
      <c r="T9" s="164"/>
    </row>
    <row r="10" spans="1:20" ht="23.25" customHeight="1">
      <c r="A10" s="123" t="s">
        <v>514</v>
      </c>
      <c r="B10" s="24" t="s">
        <v>646</v>
      </c>
      <c r="C10" s="52"/>
      <c r="D10" s="98">
        <f aca="true" t="shared" si="10" ref="D10:N10">SUM(D11:D14)</f>
        <v>18700</v>
      </c>
      <c r="E10" s="98">
        <f t="shared" si="10"/>
        <v>13700</v>
      </c>
      <c r="F10" s="98">
        <f t="shared" si="10"/>
        <v>16200</v>
      </c>
      <c r="G10" s="98">
        <f t="shared" si="10"/>
        <v>18950</v>
      </c>
      <c r="H10" s="190">
        <f t="shared" si="10"/>
        <v>9500</v>
      </c>
      <c r="I10" s="243">
        <f t="shared" si="2"/>
        <v>607.1606611020925</v>
      </c>
      <c r="J10" s="215">
        <f t="shared" si="10"/>
        <v>2900</v>
      </c>
      <c r="K10" s="243">
        <f t="shared" si="3"/>
        <v>185.34378075748086</v>
      </c>
      <c r="L10" s="215">
        <f t="shared" si="10"/>
        <v>2900</v>
      </c>
      <c r="M10" s="242">
        <f t="shared" si="4"/>
        <v>185.34378075748086</v>
      </c>
      <c r="N10" s="253">
        <f t="shared" si="10"/>
        <v>83642.50444185958</v>
      </c>
      <c r="O10" s="250">
        <f t="shared" si="5"/>
        <v>5345.730346647807</v>
      </c>
      <c r="P10" s="253">
        <f t="shared" si="1"/>
        <v>50142.50444185958</v>
      </c>
      <c r="Q10" s="252">
        <f t="shared" si="6"/>
        <v>3204.690120656218</v>
      </c>
      <c r="R10" s="253">
        <f>SUM(R11:R14)</f>
        <v>33500</v>
      </c>
      <c r="S10" s="250">
        <f t="shared" si="7"/>
        <v>2141.0402259915895</v>
      </c>
      <c r="T10" s="165"/>
    </row>
    <row r="11" spans="1:20" ht="27" customHeight="1">
      <c r="A11" s="125" t="s">
        <v>515</v>
      </c>
      <c r="B11" s="39" t="s">
        <v>478</v>
      </c>
      <c r="C11" s="53" t="s">
        <v>325</v>
      </c>
      <c r="D11" s="99">
        <v>15000</v>
      </c>
      <c r="E11" s="99">
        <v>10000</v>
      </c>
      <c r="F11" s="99">
        <v>12500</v>
      </c>
      <c r="G11" s="99">
        <v>15200</v>
      </c>
      <c r="H11" s="191">
        <v>8000</v>
      </c>
      <c r="I11" s="196">
        <f t="shared" si="2"/>
        <v>511.29318829649895</v>
      </c>
      <c r="J11" s="216">
        <v>0</v>
      </c>
      <c r="K11" s="196">
        <f t="shared" si="3"/>
        <v>0</v>
      </c>
      <c r="L11" s="216">
        <v>0</v>
      </c>
      <c r="M11" s="197">
        <f t="shared" si="4"/>
        <v>0</v>
      </c>
      <c r="N11" s="254">
        <f>SUM(D11:L11)</f>
        <v>61211.2931882965</v>
      </c>
      <c r="O11" s="229">
        <f t="shared" si="5"/>
        <v>3912.1146567494857</v>
      </c>
      <c r="P11" s="254">
        <f t="shared" si="1"/>
        <v>27711.2931882965</v>
      </c>
      <c r="Q11" s="261">
        <f t="shared" si="6"/>
        <v>1771.0744307578962</v>
      </c>
      <c r="R11" s="257">
        <v>33500</v>
      </c>
      <c r="S11" s="229">
        <f t="shared" si="7"/>
        <v>2141.0402259915895</v>
      </c>
      <c r="T11" s="166" t="s">
        <v>385</v>
      </c>
    </row>
    <row r="12" spans="1:20" ht="24" customHeight="1">
      <c r="A12" s="125" t="s">
        <v>516</v>
      </c>
      <c r="B12" s="39" t="s">
        <v>344</v>
      </c>
      <c r="C12" s="53" t="s">
        <v>325</v>
      </c>
      <c r="D12" s="99">
        <v>3000</v>
      </c>
      <c r="E12" s="99">
        <v>3000</v>
      </c>
      <c r="F12" s="99">
        <v>3000</v>
      </c>
      <c r="G12" s="99">
        <v>3000</v>
      </c>
      <c r="H12" s="191">
        <v>1000</v>
      </c>
      <c r="I12" s="196">
        <f t="shared" si="2"/>
        <v>63.91164853706237</v>
      </c>
      <c r="J12" s="216">
        <v>2000</v>
      </c>
      <c r="K12" s="196">
        <f t="shared" si="3"/>
        <v>127.82329707412474</v>
      </c>
      <c r="L12" s="216">
        <v>2000</v>
      </c>
      <c r="M12" s="197">
        <f t="shared" si="4"/>
        <v>127.82329707412474</v>
      </c>
      <c r="N12" s="254">
        <f>SUM(D12:L12)</f>
        <v>17191.734945611188</v>
      </c>
      <c r="O12" s="229">
        <f t="shared" si="5"/>
        <v>1098.7521215862353</v>
      </c>
      <c r="P12" s="254">
        <f t="shared" si="1"/>
        <v>17191.734945611188</v>
      </c>
      <c r="Q12" s="261">
        <f t="shared" si="6"/>
        <v>1098.7521215862353</v>
      </c>
      <c r="R12" s="257"/>
      <c r="S12" s="229">
        <f t="shared" si="7"/>
        <v>0</v>
      </c>
      <c r="T12" s="166" t="s">
        <v>1</v>
      </c>
    </row>
    <row r="13" spans="1:20" ht="18" customHeight="1">
      <c r="A13" s="125" t="s">
        <v>517</v>
      </c>
      <c r="B13" s="39" t="s">
        <v>446</v>
      </c>
      <c r="C13" s="53" t="s">
        <v>325</v>
      </c>
      <c r="D13" s="99">
        <v>500</v>
      </c>
      <c r="E13" s="99">
        <v>500</v>
      </c>
      <c r="F13" s="99">
        <v>500</v>
      </c>
      <c r="G13" s="99">
        <v>500</v>
      </c>
      <c r="H13" s="191">
        <v>500</v>
      </c>
      <c r="I13" s="196">
        <f t="shared" si="2"/>
        <v>31.955824268531185</v>
      </c>
      <c r="J13" s="216">
        <v>600</v>
      </c>
      <c r="K13" s="196">
        <f t="shared" si="3"/>
        <v>38.34698912223742</v>
      </c>
      <c r="L13" s="216">
        <v>600</v>
      </c>
      <c r="M13" s="197">
        <f t="shared" si="4"/>
        <v>38.34698912223742</v>
      </c>
      <c r="N13" s="254">
        <f>SUM(D13:L13)</f>
        <v>3770.3028133907687</v>
      </c>
      <c r="O13" s="229">
        <f t="shared" si="5"/>
        <v>240.96626828772824</v>
      </c>
      <c r="P13" s="254">
        <f t="shared" si="1"/>
        <v>3770.3028133907687</v>
      </c>
      <c r="Q13" s="261">
        <f t="shared" si="6"/>
        <v>240.96626828772824</v>
      </c>
      <c r="R13" s="257"/>
      <c r="S13" s="229">
        <f t="shared" si="7"/>
        <v>0</v>
      </c>
      <c r="T13" s="166" t="s">
        <v>450</v>
      </c>
    </row>
    <row r="14" spans="1:20" ht="29.25" customHeight="1">
      <c r="A14" s="125" t="s">
        <v>518</v>
      </c>
      <c r="B14" s="39" t="s">
        <v>479</v>
      </c>
      <c r="C14" s="53" t="s">
        <v>480</v>
      </c>
      <c r="D14" s="99">
        <v>200</v>
      </c>
      <c r="E14" s="99">
        <v>200</v>
      </c>
      <c r="F14" s="99">
        <v>200</v>
      </c>
      <c r="G14" s="99">
        <v>250</v>
      </c>
      <c r="H14" s="191">
        <v>0</v>
      </c>
      <c r="I14" s="196">
        <f t="shared" si="2"/>
        <v>0</v>
      </c>
      <c r="J14" s="216">
        <v>300</v>
      </c>
      <c r="K14" s="196">
        <f t="shared" si="3"/>
        <v>19.17349456111871</v>
      </c>
      <c r="L14" s="216">
        <v>300</v>
      </c>
      <c r="M14" s="197">
        <f t="shared" si="4"/>
        <v>19.17349456111871</v>
      </c>
      <c r="N14" s="254">
        <f>SUM(D14:L14)</f>
        <v>1469.1734945611188</v>
      </c>
      <c r="O14" s="229">
        <f t="shared" si="5"/>
        <v>93.89730002435793</v>
      </c>
      <c r="P14" s="254">
        <f t="shared" si="1"/>
        <v>1469.1734945611188</v>
      </c>
      <c r="Q14" s="261">
        <f t="shared" si="6"/>
        <v>93.89730002435793</v>
      </c>
      <c r="R14" s="257"/>
      <c r="S14" s="229">
        <f t="shared" si="7"/>
        <v>0</v>
      </c>
      <c r="T14" s="166" t="s">
        <v>450</v>
      </c>
    </row>
    <row r="15" spans="1:20" s="45" customFormat="1" ht="17.25" customHeight="1">
      <c r="A15" s="127" t="s">
        <v>519</v>
      </c>
      <c r="B15" s="24" t="s">
        <v>647</v>
      </c>
      <c r="C15" s="52"/>
      <c r="D15" s="98">
        <f aca="true" t="shared" si="11" ref="D15:L15">SUM(D16:D19)</f>
        <v>600</v>
      </c>
      <c r="E15" s="98">
        <f t="shared" si="11"/>
        <v>1200</v>
      </c>
      <c r="F15" s="98">
        <f t="shared" si="11"/>
        <v>900</v>
      </c>
      <c r="G15" s="98">
        <f t="shared" si="11"/>
        <v>2100</v>
      </c>
      <c r="H15" s="190">
        <f t="shared" si="11"/>
        <v>2700</v>
      </c>
      <c r="I15" s="243">
        <f t="shared" si="2"/>
        <v>172.5614510500684</v>
      </c>
      <c r="J15" s="215">
        <f t="shared" si="11"/>
        <v>1700</v>
      </c>
      <c r="K15" s="243">
        <f t="shared" si="3"/>
        <v>108.64980251300602</v>
      </c>
      <c r="L15" s="215">
        <f t="shared" si="11"/>
        <v>700</v>
      </c>
      <c r="M15" s="242">
        <f t="shared" si="4"/>
        <v>44.73815397594366</v>
      </c>
      <c r="N15" s="253">
        <f aca="true" t="shared" si="12" ref="N15:N22">SUM(D15:L15)</f>
        <v>10181.211253563073</v>
      </c>
      <c r="O15" s="250">
        <f t="shared" si="5"/>
        <v>650.6979953193073</v>
      </c>
      <c r="P15" s="253">
        <f t="shared" si="1"/>
        <v>7906.211253563073</v>
      </c>
      <c r="Q15" s="252">
        <f t="shared" si="6"/>
        <v>505.2989948974904</v>
      </c>
      <c r="R15" s="253">
        <f>SUM(R16:R18)</f>
        <v>2275</v>
      </c>
      <c r="S15" s="250">
        <f t="shared" si="7"/>
        <v>145.39900042181688</v>
      </c>
      <c r="T15" s="167"/>
    </row>
    <row r="16" spans="1:20" ht="29.25" customHeight="1">
      <c r="A16" s="125" t="s">
        <v>520</v>
      </c>
      <c r="B16" s="39" t="s">
        <v>358</v>
      </c>
      <c r="C16" s="53" t="s">
        <v>477</v>
      </c>
      <c r="D16" s="99">
        <v>500</v>
      </c>
      <c r="E16" s="99">
        <v>500</v>
      </c>
      <c r="F16" s="99">
        <v>600</v>
      </c>
      <c r="G16" s="99">
        <v>600</v>
      </c>
      <c r="H16" s="191">
        <v>700</v>
      </c>
      <c r="I16" s="196">
        <f t="shared" si="2"/>
        <v>44.73815397594366</v>
      </c>
      <c r="J16" s="216">
        <v>700</v>
      </c>
      <c r="K16" s="196">
        <f t="shared" si="3"/>
        <v>44.73815397594366</v>
      </c>
      <c r="L16" s="216">
        <v>700</v>
      </c>
      <c r="M16" s="197">
        <f t="shared" si="4"/>
        <v>44.73815397594366</v>
      </c>
      <c r="N16" s="254">
        <f t="shared" si="12"/>
        <v>4389.476307951887</v>
      </c>
      <c r="O16" s="229">
        <f t="shared" si="5"/>
        <v>280.5386670555831</v>
      </c>
      <c r="P16" s="257">
        <f t="shared" si="1"/>
        <v>2489.476307951887</v>
      </c>
      <c r="Q16" s="261">
        <f t="shared" si="6"/>
        <v>159.10653483516464</v>
      </c>
      <c r="R16" s="257">
        <v>1900</v>
      </c>
      <c r="S16" s="229">
        <f t="shared" si="7"/>
        <v>121.4321322204185</v>
      </c>
      <c r="T16" s="166" t="s">
        <v>239</v>
      </c>
    </row>
    <row r="17" spans="1:20" ht="39.75" customHeight="1">
      <c r="A17" s="125" t="s">
        <v>521</v>
      </c>
      <c r="B17" s="39" t="s">
        <v>351</v>
      </c>
      <c r="C17" s="53" t="s">
        <v>477</v>
      </c>
      <c r="D17" s="99">
        <v>100</v>
      </c>
      <c r="E17" s="99">
        <v>200</v>
      </c>
      <c r="F17" s="99">
        <v>200</v>
      </c>
      <c r="G17" s="99"/>
      <c r="H17" s="191"/>
      <c r="I17" s="196">
        <f t="shared" si="2"/>
        <v>0</v>
      </c>
      <c r="J17" s="216"/>
      <c r="K17" s="196">
        <f t="shared" si="3"/>
        <v>0</v>
      </c>
      <c r="L17" s="216"/>
      <c r="M17" s="197">
        <f t="shared" si="4"/>
        <v>0</v>
      </c>
      <c r="N17" s="254">
        <f t="shared" si="12"/>
        <v>500</v>
      </c>
      <c r="O17" s="229">
        <f t="shared" si="5"/>
        <v>31.955824268531185</v>
      </c>
      <c r="P17" s="257">
        <f t="shared" si="1"/>
        <v>125</v>
      </c>
      <c r="Q17" s="261">
        <f t="shared" si="6"/>
        <v>7.988956067132796</v>
      </c>
      <c r="R17" s="257">
        <v>375</v>
      </c>
      <c r="S17" s="229">
        <f t="shared" si="7"/>
        <v>23.966868201398388</v>
      </c>
      <c r="T17" s="166" t="s">
        <v>240</v>
      </c>
    </row>
    <row r="18" spans="1:20" ht="36.75" customHeight="1">
      <c r="A18" s="136" t="s">
        <v>522</v>
      </c>
      <c r="B18" s="132" t="s">
        <v>262</v>
      </c>
      <c r="C18" s="133" t="s">
        <v>477</v>
      </c>
      <c r="D18" s="134"/>
      <c r="E18" s="134">
        <v>500</v>
      </c>
      <c r="F18" s="134">
        <v>100</v>
      </c>
      <c r="G18" s="134"/>
      <c r="H18" s="192"/>
      <c r="I18" s="196">
        <f t="shared" si="2"/>
        <v>0</v>
      </c>
      <c r="J18" s="211"/>
      <c r="K18" s="196">
        <f t="shared" si="3"/>
        <v>0</v>
      </c>
      <c r="L18" s="211"/>
      <c r="M18" s="197">
        <f t="shared" si="4"/>
        <v>0</v>
      </c>
      <c r="N18" s="255">
        <f t="shared" si="12"/>
        <v>600</v>
      </c>
      <c r="O18" s="229">
        <f t="shared" si="5"/>
        <v>38.34698912223742</v>
      </c>
      <c r="P18" s="258">
        <f t="shared" si="1"/>
        <v>600</v>
      </c>
      <c r="Q18" s="261">
        <f t="shared" si="6"/>
        <v>38.34698912223742</v>
      </c>
      <c r="R18" s="260"/>
      <c r="S18" s="229">
        <f t="shared" si="7"/>
        <v>0</v>
      </c>
      <c r="T18" s="168" t="s">
        <v>239</v>
      </c>
    </row>
    <row r="19" spans="1:20" ht="24" customHeight="1">
      <c r="A19" s="125" t="s">
        <v>501</v>
      </c>
      <c r="B19" s="29" t="s">
        <v>502</v>
      </c>
      <c r="C19" s="60" t="s">
        <v>477</v>
      </c>
      <c r="D19" s="102"/>
      <c r="E19" s="102"/>
      <c r="F19" s="102"/>
      <c r="G19" s="102">
        <v>1500</v>
      </c>
      <c r="H19" s="193">
        <v>2000</v>
      </c>
      <c r="I19" s="196">
        <f t="shared" si="2"/>
        <v>127.82329707412474</v>
      </c>
      <c r="J19" s="217">
        <v>1000</v>
      </c>
      <c r="K19" s="196">
        <f t="shared" si="3"/>
        <v>63.91164853706237</v>
      </c>
      <c r="L19" s="217"/>
      <c r="M19" s="197">
        <f t="shared" si="4"/>
        <v>0</v>
      </c>
      <c r="N19" s="255">
        <f t="shared" si="12"/>
        <v>4691.734945611187</v>
      </c>
      <c r="O19" s="229">
        <f t="shared" si="5"/>
        <v>299.8565148729556</v>
      </c>
      <c r="P19" s="258">
        <f t="shared" si="1"/>
        <v>4691.734945611187</v>
      </c>
      <c r="Q19" s="261">
        <f t="shared" si="6"/>
        <v>299.8565148729556</v>
      </c>
      <c r="R19" s="258"/>
      <c r="S19" s="229">
        <f t="shared" si="7"/>
        <v>0</v>
      </c>
      <c r="T19" s="155" t="s">
        <v>394</v>
      </c>
    </row>
    <row r="20" spans="1:20" s="9" customFormat="1" ht="25.5" customHeight="1">
      <c r="A20" s="137" t="s">
        <v>523</v>
      </c>
      <c r="B20" s="24" t="s">
        <v>573</v>
      </c>
      <c r="C20" s="52"/>
      <c r="D20" s="98">
        <f aca="true" t="shared" si="13" ref="D20:L20">D21+D22+D36+D49</f>
        <v>167500</v>
      </c>
      <c r="E20" s="98">
        <f t="shared" si="13"/>
        <v>229000</v>
      </c>
      <c r="F20" s="98">
        <f t="shared" si="13"/>
        <v>294500</v>
      </c>
      <c r="G20" s="98">
        <f t="shared" si="13"/>
        <v>101500</v>
      </c>
      <c r="H20" s="190">
        <f t="shared" si="13"/>
        <v>133000</v>
      </c>
      <c r="I20" s="243">
        <f t="shared" si="2"/>
        <v>8500.249255429295</v>
      </c>
      <c r="J20" s="215">
        <f t="shared" si="13"/>
        <v>324500</v>
      </c>
      <c r="K20" s="243">
        <f t="shared" si="3"/>
        <v>20739.329950276737</v>
      </c>
      <c r="L20" s="215">
        <f t="shared" si="13"/>
        <v>324500</v>
      </c>
      <c r="M20" s="242">
        <f t="shared" si="4"/>
        <v>20739.329950276737</v>
      </c>
      <c r="N20" s="253">
        <f t="shared" si="12"/>
        <v>1603739.579205706</v>
      </c>
      <c r="O20" s="250">
        <f t="shared" si="5"/>
        <v>102497.64033117138</v>
      </c>
      <c r="P20" s="259">
        <f t="shared" si="1"/>
        <v>979239.579205706</v>
      </c>
      <c r="Q20" s="252">
        <f t="shared" si="6"/>
        <v>62584.815819775926</v>
      </c>
      <c r="R20" s="253">
        <f>R21+R22+R36+R49</f>
        <v>624500</v>
      </c>
      <c r="S20" s="250">
        <f t="shared" si="7"/>
        <v>39912.82451139545</v>
      </c>
      <c r="T20" s="167"/>
    </row>
    <row r="21" spans="1:20" ht="28.5" customHeight="1">
      <c r="A21" s="127" t="s">
        <v>524</v>
      </c>
      <c r="B21" s="15" t="s">
        <v>574</v>
      </c>
      <c r="C21" s="55" t="s">
        <v>335</v>
      </c>
      <c r="D21" s="101">
        <v>500</v>
      </c>
      <c r="E21" s="101">
        <v>2000</v>
      </c>
      <c r="F21" s="101">
        <v>2000</v>
      </c>
      <c r="G21" s="101"/>
      <c r="H21" s="194"/>
      <c r="I21" s="243">
        <f t="shared" si="2"/>
        <v>0</v>
      </c>
      <c r="J21" s="204"/>
      <c r="K21" s="243">
        <f t="shared" si="3"/>
        <v>0</v>
      </c>
      <c r="L21" s="204"/>
      <c r="M21" s="242">
        <f t="shared" si="4"/>
        <v>0</v>
      </c>
      <c r="N21" s="256">
        <f t="shared" si="12"/>
        <v>4500</v>
      </c>
      <c r="O21" s="250">
        <f t="shared" si="5"/>
        <v>287.60241841678067</v>
      </c>
      <c r="P21" s="259">
        <f t="shared" si="1"/>
        <v>4500</v>
      </c>
      <c r="Q21" s="252">
        <f t="shared" si="6"/>
        <v>287.60241841678067</v>
      </c>
      <c r="R21" s="259"/>
      <c r="S21" s="250">
        <f t="shared" si="7"/>
        <v>0</v>
      </c>
      <c r="T21" s="169" t="s">
        <v>395</v>
      </c>
    </row>
    <row r="22" spans="1:20" ht="32.25" customHeight="1">
      <c r="A22" s="127" t="s">
        <v>525</v>
      </c>
      <c r="B22" s="16" t="s">
        <v>575</v>
      </c>
      <c r="C22" s="56"/>
      <c r="D22" s="101">
        <f aca="true" t="shared" si="14" ref="D22:L22">SUM(D23:D35)</f>
        <v>50000</v>
      </c>
      <c r="E22" s="101">
        <f t="shared" si="14"/>
        <v>110000</v>
      </c>
      <c r="F22" s="101">
        <f t="shared" si="14"/>
        <v>152000</v>
      </c>
      <c r="G22" s="101">
        <f t="shared" si="14"/>
        <v>0</v>
      </c>
      <c r="H22" s="194">
        <f t="shared" si="14"/>
        <v>100000</v>
      </c>
      <c r="I22" s="243">
        <f t="shared" si="2"/>
        <v>6391.1648537062365</v>
      </c>
      <c r="J22" s="204">
        <f t="shared" si="14"/>
        <v>240000</v>
      </c>
      <c r="K22" s="243">
        <f t="shared" si="3"/>
        <v>15338.795648894968</v>
      </c>
      <c r="L22" s="204">
        <f t="shared" si="14"/>
        <v>245000</v>
      </c>
      <c r="M22" s="242">
        <f t="shared" si="4"/>
        <v>15658.35389158028</v>
      </c>
      <c r="N22" s="256">
        <f t="shared" si="12"/>
        <v>918729.9605026012</v>
      </c>
      <c r="O22" s="250">
        <f t="shared" si="5"/>
        <v>58717.54633611144</v>
      </c>
      <c r="P22" s="259">
        <f aca="true" t="shared" si="15" ref="P22:P75">N22-R22</f>
        <v>394729.9605026012</v>
      </c>
      <c r="Q22" s="252">
        <f t="shared" si="6"/>
        <v>25227.84250269076</v>
      </c>
      <c r="R22" s="256">
        <f>SUM(R23:R35)</f>
        <v>524000</v>
      </c>
      <c r="S22" s="250">
        <f t="shared" si="7"/>
        <v>33489.70383342068</v>
      </c>
      <c r="T22" s="169"/>
    </row>
    <row r="23" spans="1:20" ht="24.75" customHeight="1">
      <c r="A23" s="125" t="s">
        <v>526</v>
      </c>
      <c r="B23" s="17" t="s">
        <v>576</v>
      </c>
      <c r="C23" s="58" t="s">
        <v>335</v>
      </c>
      <c r="D23" s="102">
        <v>10000</v>
      </c>
      <c r="E23" s="102">
        <v>10000</v>
      </c>
      <c r="F23" s="102">
        <v>150000</v>
      </c>
      <c r="G23" s="102">
        <v>0</v>
      </c>
      <c r="H23" s="193">
        <v>100000</v>
      </c>
      <c r="I23" s="196">
        <f t="shared" si="2"/>
        <v>6391.1648537062365</v>
      </c>
      <c r="J23" s="217">
        <v>200000</v>
      </c>
      <c r="K23" s="196">
        <f t="shared" si="3"/>
        <v>12782.329707412473</v>
      </c>
      <c r="L23" s="217">
        <v>200000</v>
      </c>
      <c r="M23" s="197">
        <f t="shared" si="4"/>
        <v>12782.329707412473</v>
      </c>
      <c r="N23" s="255">
        <f aca="true" t="shared" si="16" ref="N23:N35">SUM(D23:L23)</f>
        <v>689173.4945611188</v>
      </c>
      <c r="O23" s="229">
        <f t="shared" si="5"/>
        <v>44046.21416544929</v>
      </c>
      <c r="P23" s="258">
        <f t="shared" si="15"/>
        <v>189173.49456111877</v>
      </c>
      <c r="Q23" s="261">
        <f t="shared" si="6"/>
        <v>12090.389896918103</v>
      </c>
      <c r="R23" s="258">
        <v>500000</v>
      </c>
      <c r="S23" s="229">
        <f t="shared" si="7"/>
        <v>31955.824268531185</v>
      </c>
      <c r="T23" s="155" t="s">
        <v>385</v>
      </c>
    </row>
    <row r="24" spans="1:20" ht="26.25" customHeight="1">
      <c r="A24" s="125" t="s">
        <v>527</v>
      </c>
      <c r="B24" s="18" t="s">
        <v>577</v>
      </c>
      <c r="C24" s="58" t="s">
        <v>335</v>
      </c>
      <c r="D24" s="102"/>
      <c r="E24" s="102"/>
      <c r="F24" s="102"/>
      <c r="G24" s="102"/>
      <c r="H24" s="193">
        <v>0</v>
      </c>
      <c r="I24" s="196">
        <f t="shared" si="2"/>
        <v>0</v>
      </c>
      <c r="J24" s="217">
        <v>0</v>
      </c>
      <c r="K24" s="196">
        <f t="shared" si="3"/>
        <v>0</v>
      </c>
      <c r="L24" s="217">
        <v>0</v>
      </c>
      <c r="M24" s="197">
        <f t="shared" si="4"/>
        <v>0</v>
      </c>
      <c r="N24" s="255">
        <f t="shared" si="16"/>
        <v>0</v>
      </c>
      <c r="O24" s="229">
        <f t="shared" si="5"/>
        <v>0</v>
      </c>
      <c r="P24" s="257">
        <f t="shared" si="15"/>
        <v>0</v>
      </c>
      <c r="Q24" s="261">
        <f t="shared" si="6"/>
        <v>0</v>
      </c>
      <c r="R24" s="257"/>
      <c r="S24" s="229">
        <f t="shared" si="7"/>
        <v>0</v>
      </c>
      <c r="T24" s="155" t="s">
        <v>385</v>
      </c>
    </row>
    <row r="25" spans="1:20" ht="26.25" customHeight="1">
      <c r="A25" s="125" t="s">
        <v>528</v>
      </c>
      <c r="B25" s="17" t="s">
        <v>578</v>
      </c>
      <c r="C25" s="58" t="s">
        <v>335</v>
      </c>
      <c r="D25" s="102">
        <v>40000</v>
      </c>
      <c r="E25" s="102">
        <v>100000</v>
      </c>
      <c r="F25" s="102"/>
      <c r="G25" s="102"/>
      <c r="H25" s="193"/>
      <c r="I25" s="196">
        <f t="shared" si="2"/>
        <v>0</v>
      </c>
      <c r="J25" s="217"/>
      <c r="K25" s="196">
        <f t="shared" si="3"/>
        <v>0</v>
      </c>
      <c r="L25" s="217"/>
      <c r="M25" s="197">
        <f t="shared" si="4"/>
        <v>0</v>
      </c>
      <c r="N25" s="255">
        <f>SUM(D25:L25)</f>
        <v>140000</v>
      </c>
      <c r="O25" s="229">
        <f t="shared" si="5"/>
        <v>8947.630795188732</v>
      </c>
      <c r="P25" s="257">
        <f>N25-R25</f>
        <v>140000</v>
      </c>
      <c r="Q25" s="261">
        <f t="shared" si="6"/>
        <v>8947.630795188732</v>
      </c>
      <c r="R25" s="257"/>
      <c r="S25" s="229">
        <f t="shared" si="7"/>
        <v>0</v>
      </c>
      <c r="T25" s="155" t="s">
        <v>385</v>
      </c>
    </row>
    <row r="26" spans="1:20" s="5" customFormat="1" ht="28.5" customHeight="1">
      <c r="A26" s="125" t="s">
        <v>529</v>
      </c>
      <c r="B26" s="17" t="s">
        <v>579</v>
      </c>
      <c r="C26" s="58" t="s">
        <v>335</v>
      </c>
      <c r="D26" s="102"/>
      <c r="E26" s="102"/>
      <c r="F26" s="102"/>
      <c r="G26" s="102"/>
      <c r="H26" s="193">
        <v>0</v>
      </c>
      <c r="I26" s="196">
        <f t="shared" si="2"/>
        <v>0</v>
      </c>
      <c r="J26" s="217">
        <v>0</v>
      </c>
      <c r="K26" s="196">
        <f t="shared" si="3"/>
        <v>0</v>
      </c>
      <c r="L26" s="217"/>
      <c r="M26" s="197">
        <f t="shared" si="4"/>
        <v>0</v>
      </c>
      <c r="N26" s="255">
        <f t="shared" si="16"/>
        <v>0</v>
      </c>
      <c r="O26" s="229">
        <f t="shared" si="5"/>
        <v>0</v>
      </c>
      <c r="P26" s="257">
        <f>N26-R26</f>
        <v>0</v>
      </c>
      <c r="Q26" s="261">
        <f t="shared" si="6"/>
        <v>0</v>
      </c>
      <c r="R26" s="257">
        <v>0</v>
      </c>
      <c r="S26" s="229">
        <f t="shared" si="7"/>
        <v>0</v>
      </c>
      <c r="T26" s="155" t="s">
        <v>385</v>
      </c>
    </row>
    <row r="27" spans="1:20" ht="24" customHeight="1">
      <c r="A27" s="125" t="s">
        <v>530</v>
      </c>
      <c r="B27" s="17" t="s">
        <v>580</v>
      </c>
      <c r="C27" s="58" t="s">
        <v>335</v>
      </c>
      <c r="D27" s="102"/>
      <c r="E27" s="103"/>
      <c r="F27" s="102"/>
      <c r="G27" s="102">
        <v>0</v>
      </c>
      <c r="H27" s="193">
        <v>0</v>
      </c>
      <c r="I27" s="196">
        <f t="shared" si="2"/>
        <v>0</v>
      </c>
      <c r="J27" s="217">
        <v>30000</v>
      </c>
      <c r="K27" s="196">
        <f t="shared" si="3"/>
        <v>1917.349456111871</v>
      </c>
      <c r="L27" s="217">
        <v>40000</v>
      </c>
      <c r="M27" s="197">
        <f t="shared" si="4"/>
        <v>2556.4659414824946</v>
      </c>
      <c r="N27" s="255">
        <f t="shared" si="16"/>
        <v>71917.34945611187</v>
      </c>
      <c r="O27" s="229">
        <f t="shared" si="5"/>
        <v>4596.356362156115</v>
      </c>
      <c r="P27" s="257">
        <f t="shared" si="15"/>
        <v>47917.34945611187</v>
      </c>
      <c r="Q27" s="261">
        <f t="shared" si="6"/>
        <v>3062.4767972666186</v>
      </c>
      <c r="R27" s="257">
        <v>24000</v>
      </c>
      <c r="S27" s="229">
        <f t="shared" si="7"/>
        <v>1533.8795648894968</v>
      </c>
      <c r="T27" s="155" t="s">
        <v>385</v>
      </c>
    </row>
    <row r="28" spans="1:20" ht="36" customHeight="1">
      <c r="A28" s="125" t="s">
        <v>531</v>
      </c>
      <c r="B28" s="17" t="s">
        <v>581</v>
      </c>
      <c r="C28" s="58" t="s">
        <v>335</v>
      </c>
      <c r="D28" s="102"/>
      <c r="E28" s="102"/>
      <c r="F28" s="102"/>
      <c r="G28" s="102">
        <v>0</v>
      </c>
      <c r="H28" s="193">
        <v>0</v>
      </c>
      <c r="I28" s="196">
        <f t="shared" si="2"/>
        <v>0</v>
      </c>
      <c r="J28" s="217">
        <v>0</v>
      </c>
      <c r="K28" s="196">
        <f t="shared" si="3"/>
        <v>0</v>
      </c>
      <c r="L28" s="217">
        <v>0</v>
      </c>
      <c r="M28" s="197">
        <f t="shared" si="4"/>
        <v>0</v>
      </c>
      <c r="N28" s="255">
        <f t="shared" si="16"/>
        <v>0</v>
      </c>
      <c r="O28" s="229">
        <f t="shared" si="5"/>
        <v>0</v>
      </c>
      <c r="P28" s="257">
        <f t="shared" si="15"/>
        <v>0</v>
      </c>
      <c r="Q28" s="261">
        <f t="shared" si="6"/>
        <v>0</v>
      </c>
      <c r="R28" s="257">
        <v>0</v>
      </c>
      <c r="S28" s="229">
        <f t="shared" si="7"/>
        <v>0</v>
      </c>
      <c r="T28" s="155" t="s">
        <v>385</v>
      </c>
    </row>
    <row r="29" spans="1:20" s="5" customFormat="1" ht="29.25" customHeight="1">
      <c r="A29" s="125" t="s">
        <v>532</v>
      </c>
      <c r="B29" s="23" t="s">
        <v>582</v>
      </c>
      <c r="C29" s="58" t="s">
        <v>335</v>
      </c>
      <c r="D29" s="102"/>
      <c r="E29" s="102"/>
      <c r="F29" s="102"/>
      <c r="G29" s="102"/>
      <c r="H29" s="193">
        <v>0</v>
      </c>
      <c r="I29" s="196">
        <f t="shared" si="2"/>
        <v>0</v>
      </c>
      <c r="J29" s="217">
        <v>0</v>
      </c>
      <c r="K29" s="196">
        <f t="shared" si="3"/>
        <v>0</v>
      </c>
      <c r="L29" s="217"/>
      <c r="M29" s="197">
        <f t="shared" si="4"/>
        <v>0</v>
      </c>
      <c r="N29" s="255">
        <f t="shared" si="16"/>
        <v>0</v>
      </c>
      <c r="O29" s="229">
        <f t="shared" si="5"/>
        <v>0</v>
      </c>
      <c r="P29" s="257">
        <f t="shared" si="15"/>
        <v>0</v>
      </c>
      <c r="Q29" s="261">
        <f t="shared" si="6"/>
        <v>0</v>
      </c>
      <c r="R29" s="257"/>
      <c r="S29" s="229">
        <f t="shared" si="7"/>
        <v>0</v>
      </c>
      <c r="T29" s="155" t="s">
        <v>385</v>
      </c>
    </row>
    <row r="30" spans="1:20" s="5" customFormat="1" ht="23.25" customHeight="1">
      <c r="A30" s="125" t="s">
        <v>533</v>
      </c>
      <c r="B30" s="18" t="s">
        <v>583</v>
      </c>
      <c r="C30" s="58" t="s">
        <v>335</v>
      </c>
      <c r="D30" s="102"/>
      <c r="E30" s="102"/>
      <c r="F30" s="102"/>
      <c r="G30" s="102">
        <v>0</v>
      </c>
      <c r="H30" s="193">
        <v>0</v>
      </c>
      <c r="I30" s="196">
        <f t="shared" si="2"/>
        <v>0</v>
      </c>
      <c r="J30" s="217">
        <v>0</v>
      </c>
      <c r="K30" s="196">
        <f t="shared" si="3"/>
        <v>0</v>
      </c>
      <c r="L30" s="217"/>
      <c r="M30" s="197">
        <f t="shared" si="4"/>
        <v>0</v>
      </c>
      <c r="N30" s="255">
        <f t="shared" si="16"/>
        <v>0</v>
      </c>
      <c r="O30" s="229">
        <f t="shared" si="5"/>
        <v>0</v>
      </c>
      <c r="P30" s="257">
        <f t="shared" si="15"/>
        <v>0</v>
      </c>
      <c r="Q30" s="261">
        <f t="shared" si="6"/>
        <v>0</v>
      </c>
      <c r="R30" s="257">
        <v>0</v>
      </c>
      <c r="S30" s="229">
        <f t="shared" si="7"/>
        <v>0</v>
      </c>
      <c r="T30" s="155" t="s">
        <v>385</v>
      </c>
    </row>
    <row r="31" spans="1:20" s="5" customFormat="1" ht="12">
      <c r="A31" s="125" t="s">
        <v>534</v>
      </c>
      <c r="B31" s="18" t="s">
        <v>584</v>
      </c>
      <c r="C31" s="58" t="s">
        <v>335</v>
      </c>
      <c r="D31" s="102"/>
      <c r="E31" s="102"/>
      <c r="F31" s="102"/>
      <c r="G31" s="102"/>
      <c r="H31" s="193"/>
      <c r="I31" s="196">
        <f t="shared" si="2"/>
        <v>0</v>
      </c>
      <c r="J31" s="217">
        <v>0</v>
      </c>
      <c r="K31" s="196">
        <f t="shared" si="3"/>
        <v>0</v>
      </c>
      <c r="L31" s="217">
        <v>0</v>
      </c>
      <c r="M31" s="197">
        <f t="shared" si="4"/>
        <v>0</v>
      </c>
      <c r="N31" s="255">
        <f t="shared" si="16"/>
        <v>0</v>
      </c>
      <c r="O31" s="229">
        <f t="shared" si="5"/>
        <v>0</v>
      </c>
      <c r="P31" s="257">
        <f t="shared" si="15"/>
        <v>0</v>
      </c>
      <c r="Q31" s="261">
        <f t="shared" si="6"/>
        <v>0</v>
      </c>
      <c r="R31" s="257"/>
      <c r="S31" s="229">
        <f t="shared" si="7"/>
        <v>0</v>
      </c>
      <c r="T31" s="155" t="s">
        <v>385</v>
      </c>
    </row>
    <row r="32" spans="1:20" s="5" customFormat="1" ht="16.5" customHeight="1">
      <c r="A32" s="125" t="s">
        <v>535</v>
      </c>
      <c r="B32" s="18" t="s">
        <v>313</v>
      </c>
      <c r="C32" s="58" t="s">
        <v>335</v>
      </c>
      <c r="D32" s="102"/>
      <c r="E32" s="102"/>
      <c r="F32" s="102"/>
      <c r="G32" s="102"/>
      <c r="H32" s="193"/>
      <c r="I32" s="196">
        <f t="shared" si="2"/>
        <v>0</v>
      </c>
      <c r="J32" s="217">
        <v>10000</v>
      </c>
      <c r="K32" s="196">
        <f t="shared" si="3"/>
        <v>639.1164853706236</v>
      </c>
      <c r="L32" s="217"/>
      <c r="M32" s="197">
        <f t="shared" si="4"/>
        <v>0</v>
      </c>
      <c r="N32" s="255">
        <f t="shared" si="16"/>
        <v>10639.116485370623</v>
      </c>
      <c r="O32" s="229">
        <f t="shared" si="5"/>
        <v>679.9634735578735</v>
      </c>
      <c r="P32" s="257">
        <f t="shared" si="15"/>
        <v>10639.116485370623</v>
      </c>
      <c r="Q32" s="261">
        <f t="shared" si="6"/>
        <v>679.9634735578735</v>
      </c>
      <c r="R32" s="257"/>
      <c r="S32" s="229">
        <f t="shared" si="7"/>
        <v>0</v>
      </c>
      <c r="T32" s="155" t="s">
        <v>385</v>
      </c>
    </row>
    <row r="33" spans="1:20" s="5" customFormat="1" ht="25.5" customHeight="1">
      <c r="A33" s="125" t="s">
        <v>536</v>
      </c>
      <c r="B33" s="18" t="s">
        <v>264</v>
      </c>
      <c r="C33" s="58" t="s">
        <v>335</v>
      </c>
      <c r="D33" s="102"/>
      <c r="E33" s="102"/>
      <c r="F33" s="102"/>
      <c r="G33" s="102">
        <v>0</v>
      </c>
      <c r="H33" s="193">
        <v>0</v>
      </c>
      <c r="I33" s="196">
        <f t="shared" si="2"/>
        <v>0</v>
      </c>
      <c r="J33" s="217"/>
      <c r="K33" s="196">
        <f t="shared" si="3"/>
        <v>0</v>
      </c>
      <c r="L33" s="217"/>
      <c r="M33" s="197">
        <f t="shared" si="4"/>
        <v>0</v>
      </c>
      <c r="N33" s="255">
        <f t="shared" si="16"/>
        <v>0</v>
      </c>
      <c r="O33" s="229">
        <f t="shared" si="5"/>
        <v>0</v>
      </c>
      <c r="P33" s="257">
        <f t="shared" si="15"/>
        <v>0</v>
      </c>
      <c r="Q33" s="261">
        <f t="shared" si="6"/>
        <v>0</v>
      </c>
      <c r="R33" s="257"/>
      <c r="S33" s="229">
        <f t="shared" si="7"/>
        <v>0</v>
      </c>
      <c r="T33" s="155" t="s">
        <v>385</v>
      </c>
    </row>
    <row r="34" spans="1:20" s="5" customFormat="1" ht="18" customHeight="1">
      <c r="A34" s="125" t="s">
        <v>537</v>
      </c>
      <c r="B34" s="18" t="s">
        <v>585</v>
      </c>
      <c r="C34" s="58" t="s">
        <v>335</v>
      </c>
      <c r="D34" s="102"/>
      <c r="E34" s="102"/>
      <c r="F34" s="102"/>
      <c r="G34" s="102"/>
      <c r="H34" s="193"/>
      <c r="I34" s="196">
        <f t="shared" si="2"/>
        <v>0</v>
      </c>
      <c r="J34" s="217"/>
      <c r="K34" s="196">
        <f t="shared" si="3"/>
        <v>0</v>
      </c>
      <c r="L34" s="217">
        <v>5000</v>
      </c>
      <c r="M34" s="197">
        <f t="shared" si="4"/>
        <v>319.5582426853118</v>
      </c>
      <c r="N34" s="255">
        <f t="shared" si="16"/>
        <v>5000</v>
      </c>
      <c r="O34" s="229">
        <f t="shared" si="5"/>
        <v>319.5582426853118</v>
      </c>
      <c r="P34" s="257">
        <f t="shared" si="15"/>
        <v>5000</v>
      </c>
      <c r="Q34" s="261">
        <f t="shared" si="6"/>
        <v>319.5582426853118</v>
      </c>
      <c r="R34" s="257"/>
      <c r="S34" s="229">
        <f t="shared" si="7"/>
        <v>0</v>
      </c>
      <c r="T34" s="155" t="s">
        <v>385</v>
      </c>
    </row>
    <row r="35" spans="1:20" s="5" customFormat="1" ht="25.5" customHeight="1">
      <c r="A35" s="125" t="s">
        <v>538</v>
      </c>
      <c r="B35" s="18" t="s">
        <v>586</v>
      </c>
      <c r="C35" s="58" t="s">
        <v>335</v>
      </c>
      <c r="D35" s="102"/>
      <c r="E35" s="102"/>
      <c r="F35" s="102">
        <v>2000</v>
      </c>
      <c r="G35" s="102">
        <v>0</v>
      </c>
      <c r="H35" s="193">
        <v>0</v>
      </c>
      <c r="I35" s="196">
        <f t="shared" si="2"/>
        <v>0</v>
      </c>
      <c r="J35" s="217"/>
      <c r="K35" s="196">
        <f t="shared" si="3"/>
        <v>0</v>
      </c>
      <c r="L35" s="217"/>
      <c r="M35" s="197">
        <f t="shared" si="4"/>
        <v>0</v>
      </c>
      <c r="N35" s="255">
        <f t="shared" si="16"/>
        <v>2000</v>
      </c>
      <c r="O35" s="229">
        <f t="shared" si="5"/>
        <v>127.82329707412474</v>
      </c>
      <c r="P35" s="257">
        <f t="shared" si="15"/>
        <v>2000</v>
      </c>
      <c r="Q35" s="261">
        <f t="shared" si="6"/>
        <v>127.82329707412474</v>
      </c>
      <c r="R35" s="257"/>
      <c r="S35" s="229">
        <f t="shared" si="7"/>
        <v>0</v>
      </c>
      <c r="T35" s="155" t="s">
        <v>385</v>
      </c>
    </row>
    <row r="36" spans="1:20" ht="29.25" customHeight="1">
      <c r="A36" s="127" t="s">
        <v>539</v>
      </c>
      <c r="B36" s="16" t="s">
        <v>511</v>
      </c>
      <c r="C36" s="56"/>
      <c r="D36" s="101">
        <f aca="true" t="shared" si="17" ref="D36:L36">D37+D38</f>
        <v>58000</v>
      </c>
      <c r="E36" s="101">
        <f t="shared" si="17"/>
        <v>50000</v>
      </c>
      <c r="F36" s="101">
        <f t="shared" si="17"/>
        <v>70000</v>
      </c>
      <c r="G36" s="101">
        <f t="shared" si="17"/>
        <v>35000</v>
      </c>
      <c r="H36" s="194">
        <f t="shared" si="17"/>
        <v>2000</v>
      </c>
      <c r="I36" s="243">
        <f t="shared" si="2"/>
        <v>127.82329707412474</v>
      </c>
      <c r="J36" s="204">
        <f t="shared" si="17"/>
        <v>25000</v>
      </c>
      <c r="K36" s="243">
        <f t="shared" si="3"/>
        <v>1597.7912134265591</v>
      </c>
      <c r="L36" s="204">
        <f t="shared" si="17"/>
        <v>25000</v>
      </c>
      <c r="M36" s="242">
        <f t="shared" si="4"/>
        <v>1597.7912134265591</v>
      </c>
      <c r="N36" s="256">
        <f>SUM(D36:L36)</f>
        <v>266725.6145105007</v>
      </c>
      <c r="O36" s="250">
        <f t="shared" si="5"/>
        <v>17046.8737304271</v>
      </c>
      <c r="P36" s="259">
        <f t="shared" si="15"/>
        <v>197725.6145105007</v>
      </c>
      <c r="Q36" s="252">
        <f t="shared" si="6"/>
        <v>12636.969981369799</v>
      </c>
      <c r="R36" s="256">
        <f>R37+R38</f>
        <v>69000</v>
      </c>
      <c r="S36" s="250">
        <f t="shared" si="7"/>
        <v>4409.903749057304</v>
      </c>
      <c r="T36" s="155"/>
    </row>
    <row r="37" spans="1:20" s="5" customFormat="1" ht="12">
      <c r="A37" s="125" t="s">
        <v>540</v>
      </c>
      <c r="B37" s="17" t="s">
        <v>410</v>
      </c>
      <c r="C37" s="58" t="s">
        <v>335</v>
      </c>
      <c r="D37" s="102">
        <v>5000</v>
      </c>
      <c r="E37" s="102">
        <v>5000</v>
      </c>
      <c r="F37" s="102">
        <v>5000</v>
      </c>
      <c r="G37" s="102">
        <v>5000</v>
      </c>
      <c r="H37" s="193">
        <v>2000</v>
      </c>
      <c r="I37" s="196">
        <f t="shared" si="2"/>
        <v>127.82329707412474</v>
      </c>
      <c r="J37" s="217">
        <v>5000</v>
      </c>
      <c r="K37" s="196">
        <f t="shared" si="3"/>
        <v>319.5582426853118</v>
      </c>
      <c r="L37" s="217">
        <v>5000</v>
      </c>
      <c r="M37" s="197">
        <f t="shared" si="4"/>
        <v>319.5582426853118</v>
      </c>
      <c r="N37" s="255">
        <f aca="true" t="shared" si="18" ref="N37:N48">SUM(D37:L37)</f>
        <v>32447.381539759437</v>
      </c>
      <c r="O37" s="229">
        <f t="shared" si="5"/>
        <v>2073.765644917071</v>
      </c>
      <c r="P37" s="257">
        <f t="shared" si="15"/>
        <v>32447.381539759437</v>
      </c>
      <c r="Q37" s="261">
        <f t="shared" si="6"/>
        <v>2073.765644917071</v>
      </c>
      <c r="R37" s="257"/>
      <c r="S37" s="229">
        <f t="shared" si="7"/>
        <v>0</v>
      </c>
      <c r="T37" s="155" t="s">
        <v>385</v>
      </c>
    </row>
    <row r="38" spans="1:20" s="46" customFormat="1" ht="12">
      <c r="A38" s="125" t="s">
        <v>541</v>
      </c>
      <c r="B38" s="29" t="s">
        <v>301</v>
      </c>
      <c r="C38" s="58" t="s">
        <v>335</v>
      </c>
      <c r="D38" s="135">
        <f aca="true" t="shared" si="19" ref="D38:L38">SUM(D39:D48)</f>
        <v>53000</v>
      </c>
      <c r="E38" s="135">
        <f t="shared" si="19"/>
        <v>45000</v>
      </c>
      <c r="F38" s="135">
        <f t="shared" si="19"/>
        <v>65000</v>
      </c>
      <c r="G38" s="135">
        <f t="shared" si="19"/>
        <v>30000</v>
      </c>
      <c r="H38" s="195">
        <f t="shared" si="19"/>
        <v>0</v>
      </c>
      <c r="I38" s="243">
        <f t="shared" si="2"/>
        <v>0</v>
      </c>
      <c r="J38" s="204">
        <f t="shared" si="19"/>
        <v>20000</v>
      </c>
      <c r="K38" s="243">
        <f t="shared" si="3"/>
        <v>1278.2329707412473</v>
      </c>
      <c r="L38" s="204">
        <f t="shared" si="19"/>
        <v>20000</v>
      </c>
      <c r="M38" s="242">
        <f t="shared" si="4"/>
        <v>1278.2329707412473</v>
      </c>
      <c r="N38" s="256">
        <f>SUM(D38:L38)</f>
        <v>234278.23297074126</v>
      </c>
      <c r="O38" s="250">
        <f t="shared" si="5"/>
        <v>14973.108085510032</v>
      </c>
      <c r="P38" s="259">
        <f t="shared" si="15"/>
        <v>165278.23297074126</v>
      </c>
      <c r="Q38" s="252">
        <f t="shared" si="6"/>
        <v>10563.204336452729</v>
      </c>
      <c r="R38" s="259">
        <f>SUM(R39:R48)</f>
        <v>69000</v>
      </c>
      <c r="S38" s="250">
        <f t="shared" si="7"/>
        <v>4409.903749057304</v>
      </c>
      <c r="T38" s="170"/>
    </row>
    <row r="39" spans="1:20" s="5" customFormat="1" ht="12">
      <c r="A39" s="125" t="s">
        <v>542</v>
      </c>
      <c r="B39" s="18" t="s">
        <v>412</v>
      </c>
      <c r="C39" s="58" t="s">
        <v>335</v>
      </c>
      <c r="D39" s="102">
        <v>2000</v>
      </c>
      <c r="E39" s="102">
        <v>20000</v>
      </c>
      <c r="F39" s="102">
        <v>30000</v>
      </c>
      <c r="G39" s="102">
        <v>30000</v>
      </c>
      <c r="H39" s="193">
        <v>0</v>
      </c>
      <c r="I39" s="196">
        <f t="shared" si="2"/>
        <v>0</v>
      </c>
      <c r="J39" s="217"/>
      <c r="K39" s="196">
        <f t="shared" si="3"/>
        <v>0</v>
      </c>
      <c r="L39" s="217"/>
      <c r="M39" s="197">
        <f t="shared" si="4"/>
        <v>0</v>
      </c>
      <c r="N39" s="255">
        <f t="shared" si="18"/>
        <v>82000</v>
      </c>
      <c r="O39" s="229">
        <f t="shared" si="5"/>
        <v>5240.755180039114</v>
      </c>
      <c r="P39" s="257">
        <f t="shared" si="15"/>
        <v>32000</v>
      </c>
      <c r="Q39" s="261">
        <f t="shared" si="6"/>
        <v>2045.1727531859958</v>
      </c>
      <c r="R39" s="257">
        <v>50000</v>
      </c>
      <c r="S39" s="229">
        <f t="shared" si="7"/>
        <v>3195.5824268531182</v>
      </c>
      <c r="T39" s="155" t="s">
        <v>385</v>
      </c>
    </row>
    <row r="40" spans="1:20" s="5" customFormat="1" ht="12">
      <c r="A40" s="125" t="s">
        <v>543</v>
      </c>
      <c r="B40" s="18" t="s">
        <v>413</v>
      </c>
      <c r="C40" s="58" t="s">
        <v>335</v>
      </c>
      <c r="D40" s="102"/>
      <c r="E40" s="102">
        <v>5000</v>
      </c>
      <c r="F40" s="102"/>
      <c r="G40" s="102"/>
      <c r="H40" s="193"/>
      <c r="I40" s="196">
        <f t="shared" si="2"/>
        <v>0</v>
      </c>
      <c r="J40" s="217">
        <v>20000</v>
      </c>
      <c r="K40" s="196">
        <f t="shared" si="3"/>
        <v>1278.2329707412473</v>
      </c>
      <c r="L40" s="217"/>
      <c r="M40" s="197">
        <f t="shared" si="4"/>
        <v>0</v>
      </c>
      <c r="N40" s="255">
        <f t="shared" si="18"/>
        <v>26278.232970741246</v>
      </c>
      <c r="O40" s="229">
        <f t="shared" si="5"/>
        <v>1679.4851898010588</v>
      </c>
      <c r="P40" s="257">
        <f t="shared" si="15"/>
        <v>22278.232970741246</v>
      </c>
      <c r="Q40" s="261">
        <f t="shared" si="6"/>
        <v>1423.8385956528093</v>
      </c>
      <c r="R40" s="257">
        <v>4000</v>
      </c>
      <c r="S40" s="229">
        <f t="shared" si="7"/>
        <v>255.64659414824948</v>
      </c>
      <c r="T40" s="155" t="s">
        <v>385</v>
      </c>
    </row>
    <row r="41" spans="1:20" s="5" customFormat="1" ht="12">
      <c r="A41" s="125" t="s">
        <v>544</v>
      </c>
      <c r="B41" s="18" t="s">
        <v>369</v>
      </c>
      <c r="C41" s="58" t="s">
        <v>335</v>
      </c>
      <c r="D41" s="102">
        <v>3000</v>
      </c>
      <c r="E41" s="102"/>
      <c r="F41" s="102"/>
      <c r="G41" s="102"/>
      <c r="H41" s="193"/>
      <c r="I41" s="196">
        <f t="shared" si="2"/>
        <v>0</v>
      </c>
      <c r="J41" s="217"/>
      <c r="K41" s="196">
        <f t="shared" si="3"/>
        <v>0</v>
      </c>
      <c r="L41" s="217"/>
      <c r="M41" s="197">
        <f t="shared" si="4"/>
        <v>0</v>
      </c>
      <c r="N41" s="255">
        <f t="shared" si="18"/>
        <v>3000</v>
      </c>
      <c r="O41" s="229">
        <f t="shared" si="5"/>
        <v>191.7349456111871</v>
      </c>
      <c r="P41" s="257">
        <f t="shared" si="15"/>
        <v>3000</v>
      </c>
      <c r="Q41" s="261">
        <f t="shared" si="6"/>
        <v>191.7349456111871</v>
      </c>
      <c r="R41" s="257"/>
      <c r="S41" s="229">
        <f t="shared" si="7"/>
        <v>0</v>
      </c>
      <c r="T41" s="155" t="s">
        <v>385</v>
      </c>
    </row>
    <row r="42" spans="1:20" s="5" customFormat="1" ht="12">
      <c r="A42" s="125" t="s">
        <v>545</v>
      </c>
      <c r="B42" s="18" t="s">
        <v>370</v>
      </c>
      <c r="C42" s="58" t="s">
        <v>335</v>
      </c>
      <c r="D42" s="102">
        <v>12000</v>
      </c>
      <c r="E42" s="102"/>
      <c r="F42" s="102"/>
      <c r="G42" s="102"/>
      <c r="H42" s="193"/>
      <c r="I42" s="196">
        <f t="shared" si="2"/>
        <v>0</v>
      </c>
      <c r="J42" s="217"/>
      <c r="K42" s="196">
        <f t="shared" si="3"/>
        <v>0</v>
      </c>
      <c r="L42" s="217"/>
      <c r="M42" s="197">
        <f t="shared" si="4"/>
        <v>0</v>
      </c>
      <c r="N42" s="255">
        <f t="shared" si="18"/>
        <v>12000</v>
      </c>
      <c r="O42" s="229">
        <f t="shared" si="5"/>
        <v>766.9397824447484</v>
      </c>
      <c r="P42" s="257">
        <f t="shared" si="15"/>
        <v>12000</v>
      </c>
      <c r="Q42" s="261">
        <f t="shared" si="6"/>
        <v>766.9397824447484</v>
      </c>
      <c r="R42" s="257"/>
      <c r="S42" s="229">
        <f t="shared" si="7"/>
        <v>0</v>
      </c>
      <c r="T42" s="155" t="s">
        <v>385</v>
      </c>
    </row>
    <row r="43" spans="1:20" ht="12">
      <c r="A43" s="125" t="s">
        <v>546</v>
      </c>
      <c r="B43" s="18" t="s">
        <v>371</v>
      </c>
      <c r="C43" s="58" t="s">
        <v>335</v>
      </c>
      <c r="D43" s="102">
        <v>10000</v>
      </c>
      <c r="E43" s="102"/>
      <c r="F43" s="102"/>
      <c r="G43" s="102"/>
      <c r="H43" s="193"/>
      <c r="I43" s="196">
        <f t="shared" si="2"/>
        <v>0</v>
      </c>
      <c r="J43" s="217"/>
      <c r="K43" s="196">
        <f t="shared" si="3"/>
        <v>0</v>
      </c>
      <c r="L43" s="217"/>
      <c r="M43" s="197">
        <f t="shared" si="4"/>
        <v>0</v>
      </c>
      <c r="N43" s="255">
        <f t="shared" si="18"/>
        <v>10000</v>
      </c>
      <c r="O43" s="229">
        <f t="shared" si="5"/>
        <v>639.1164853706236</v>
      </c>
      <c r="P43" s="257">
        <f t="shared" si="15"/>
        <v>10000</v>
      </c>
      <c r="Q43" s="261">
        <f t="shared" si="6"/>
        <v>639.1164853706236</v>
      </c>
      <c r="R43" s="257"/>
      <c r="S43" s="229">
        <f t="shared" si="7"/>
        <v>0</v>
      </c>
      <c r="T43" s="155" t="s">
        <v>385</v>
      </c>
    </row>
    <row r="44" spans="1:20" ht="12">
      <c r="A44" s="125" t="s">
        <v>547</v>
      </c>
      <c r="B44" s="23" t="s">
        <v>587</v>
      </c>
      <c r="C44" s="58" t="s">
        <v>335</v>
      </c>
      <c r="D44" s="102">
        <v>2000</v>
      </c>
      <c r="E44" s="102">
        <v>10000</v>
      </c>
      <c r="F44" s="102">
        <v>10000</v>
      </c>
      <c r="G44" s="102"/>
      <c r="H44" s="193"/>
      <c r="I44" s="196">
        <f t="shared" si="2"/>
        <v>0</v>
      </c>
      <c r="J44" s="217"/>
      <c r="K44" s="196">
        <f t="shared" si="3"/>
        <v>0</v>
      </c>
      <c r="L44" s="217"/>
      <c r="M44" s="197">
        <f t="shared" si="4"/>
        <v>0</v>
      </c>
      <c r="N44" s="255">
        <f t="shared" si="18"/>
        <v>22000</v>
      </c>
      <c r="O44" s="229">
        <f t="shared" si="5"/>
        <v>1406.0562678153722</v>
      </c>
      <c r="P44" s="257">
        <f t="shared" si="15"/>
        <v>7000</v>
      </c>
      <c r="Q44" s="261">
        <f t="shared" si="6"/>
        <v>447.3815397594366</v>
      </c>
      <c r="R44" s="257">
        <v>15000</v>
      </c>
      <c r="S44" s="229">
        <f t="shared" si="7"/>
        <v>958.6747280559355</v>
      </c>
      <c r="T44" s="155" t="s">
        <v>385</v>
      </c>
    </row>
    <row r="45" spans="1:20" ht="12">
      <c r="A45" s="125" t="s">
        <v>548</v>
      </c>
      <c r="B45" s="18" t="s">
        <v>372</v>
      </c>
      <c r="C45" s="58" t="s">
        <v>335</v>
      </c>
      <c r="D45" s="102"/>
      <c r="E45" s="102">
        <v>10000</v>
      </c>
      <c r="F45" s="102">
        <v>10000</v>
      </c>
      <c r="G45" s="102"/>
      <c r="H45" s="193"/>
      <c r="I45" s="196">
        <f t="shared" si="2"/>
        <v>0</v>
      </c>
      <c r="J45" s="217"/>
      <c r="K45" s="196">
        <f t="shared" si="3"/>
        <v>0</v>
      </c>
      <c r="L45" s="217"/>
      <c r="M45" s="197">
        <f t="shared" si="4"/>
        <v>0</v>
      </c>
      <c r="N45" s="255">
        <f t="shared" si="18"/>
        <v>20000</v>
      </c>
      <c r="O45" s="229">
        <f t="shared" si="5"/>
        <v>1278.2329707412473</v>
      </c>
      <c r="P45" s="257">
        <f t="shared" si="15"/>
        <v>20000</v>
      </c>
      <c r="Q45" s="261">
        <f t="shared" si="6"/>
        <v>1278.2329707412473</v>
      </c>
      <c r="R45" s="257"/>
      <c r="S45" s="229">
        <f t="shared" si="7"/>
        <v>0</v>
      </c>
      <c r="T45" s="155" t="s">
        <v>385</v>
      </c>
    </row>
    <row r="46" spans="1:20" ht="12">
      <c r="A46" s="126" t="s">
        <v>549</v>
      </c>
      <c r="B46" s="18" t="s">
        <v>373</v>
      </c>
      <c r="C46" s="58" t="s">
        <v>335</v>
      </c>
      <c r="D46" s="102"/>
      <c r="E46" s="102"/>
      <c r="F46" s="102">
        <v>15000</v>
      </c>
      <c r="G46" s="102"/>
      <c r="H46" s="193"/>
      <c r="I46" s="196">
        <f t="shared" si="2"/>
        <v>0</v>
      </c>
      <c r="J46" s="217"/>
      <c r="K46" s="196">
        <f t="shared" si="3"/>
        <v>0</v>
      </c>
      <c r="L46" s="217"/>
      <c r="M46" s="197">
        <f t="shared" si="4"/>
        <v>0</v>
      </c>
      <c r="N46" s="255">
        <f t="shared" si="18"/>
        <v>15000</v>
      </c>
      <c r="O46" s="229">
        <f t="shared" si="5"/>
        <v>958.6747280559355</v>
      </c>
      <c r="P46" s="257">
        <f t="shared" si="15"/>
        <v>15000</v>
      </c>
      <c r="Q46" s="261">
        <f t="shared" si="6"/>
        <v>958.6747280559355</v>
      </c>
      <c r="R46" s="257"/>
      <c r="S46" s="229">
        <f t="shared" si="7"/>
        <v>0</v>
      </c>
      <c r="T46" s="155" t="s">
        <v>385</v>
      </c>
    </row>
    <row r="47" spans="1:20" ht="19.5" customHeight="1">
      <c r="A47" s="125" t="s">
        <v>550</v>
      </c>
      <c r="B47" s="18" t="s">
        <v>411</v>
      </c>
      <c r="C47" s="58" t="s">
        <v>335</v>
      </c>
      <c r="D47" s="102">
        <v>24000</v>
      </c>
      <c r="E47" s="102"/>
      <c r="F47" s="102"/>
      <c r="G47" s="102"/>
      <c r="H47" s="193"/>
      <c r="I47" s="196">
        <f t="shared" si="2"/>
        <v>0</v>
      </c>
      <c r="J47" s="217"/>
      <c r="K47" s="196">
        <f t="shared" si="3"/>
        <v>0</v>
      </c>
      <c r="L47" s="217"/>
      <c r="M47" s="197">
        <f t="shared" si="4"/>
        <v>0</v>
      </c>
      <c r="N47" s="255">
        <f t="shared" si="18"/>
        <v>24000</v>
      </c>
      <c r="O47" s="229">
        <f t="shared" si="5"/>
        <v>1533.8795648894968</v>
      </c>
      <c r="P47" s="257">
        <f t="shared" si="15"/>
        <v>24000</v>
      </c>
      <c r="Q47" s="261">
        <f t="shared" si="6"/>
        <v>1533.8795648894968</v>
      </c>
      <c r="R47" s="257"/>
      <c r="S47" s="229">
        <f t="shared" si="7"/>
        <v>0</v>
      </c>
      <c r="T47" s="155" t="s">
        <v>385</v>
      </c>
    </row>
    <row r="48" spans="1:20" ht="14.25" customHeight="1">
      <c r="A48" s="125" t="s">
        <v>588</v>
      </c>
      <c r="B48" s="18" t="s">
        <v>589</v>
      </c>
      <c r="C48" s="58" t="s">
        <v>335</v>
      </c>
      <c r="D48" s="102"/>
      <c r="E48" s="102"/>
      <c r="F48" s="102"/>
      <c r="G48" s="102"/>
      <c r="H48" s="193"/>
      <c r="I48" s="196">
        <f t="shared" si="2"/>
        <v>0</v>
      </c>
      <c r="J48" s="217"/>
      <c r="K48" s="196">
        <f t="shared" si="3"/>
        <v>0</v>
      </c>
      <c r="L48" s="217">
        <v>20000</v>
      </c>
      <c r="M48" s="197">
        <f t="shared" si="4"/>
        <v>1278.2329707412473</v>
      </c>
      <c r="N48" s="255">
        <f t="shared" si="18"/>
        <v>20000</v>
      </c>
      <c r="O48" s="229">
        <f t="shared" si="5"/>
        <v>1278.2329707412473</v>
      </c>
      <c r="P48" s="257">
        <f t="shared" si="15"/>
        <v>20000</v>
      </c>
      <c r="Q48" s="261">
        <f t="shared" si="6"/>
        <v>1278.2329707412473</v>
      </c>
      <c r="R48" s="257"/>
      <c r="S48" s="229">
        <f t="shared" si="7"/>
        <v>0</v>
      </c>
      <c r="T48" s="155" t="s">
        <v>385</v>
      </c>
    </row>
    <row r="49" spans="1:20" ht="48.75" customHeight="1">
      <c r="A49" s="123" t="s">
        <v>551</v>
      </c>
      <c r="B49" s="15" t="s">
        <v>590</v>
      </c>
      <c r="C49" s="55"/>
      <c r="D49" s="101">
        <f>SUM(D50:D61)</f>
        <v>59000</v>
      </c>
      <c r="E49" s="101">
        <f aca="true" t="shared" si="20" ref="E49:L49">SUM(E50:E61)</f>
        <v>67000</v>
      </c>
      <c r="F49" s="101">
        <f t="shared" si="20"/>
        <v>70500</v>
      </c>
      <c r="G49" s="101">
        <f t="shared" si="20"/>
        <v>66500</v>
      </c>
      <c r="H49" s="194">
        <f t="shared" si="20"/>
        <v>31000</v>
      </c>
      <c r="I49" s="243">
        <f t="shared" si="2"/>
        <v>1981.2611046489335</v>
      </c>
      <c r="J49" s="204">
        <f t="shared" si="20"/>
        <v>59500</v>
      </c>
      <c r="K49" s="243">
        <f t="shared" si="3"/>
        <v>3802.7430879552107</v>
      </c>
      <c r="L49" s="204">
        <f t="shared" si="20"/>
        <v>54500</v>
      </c>
      <c r="M49" s="242">
        <f t="shared" si="4"/>
        <v>3483.184845269899</v>
      </c>
      <c r="N49" s="256">
        <f>SUM(D49:L49)</f>
        <v>413784.00419260416</v>
      </c>
      <c r="O49" s="250">
        <f t="shared" si="5"/>
        <v>26445.617846216057</v>
      </c>
      <c r="P49" s="259">
        <f t="shared" si="15"/>
        <v>382284.00419260416</v>
      </c>
      <c r="Q49" s="252">
        <f t="shared" si="6"/>
        <v>24432.400917298593</v>
      </c>
      <c r="R49" s="256">
        <f>SUM(R50:R61)</f>
        <v>31500</v>
      </c>
      <c r="S49" s="250">
        <f t="shared" si="7"/>
        <v>2013.2169289174647</v>
      </c>
      <c r="T49" s="155"/>
    </row>
    <row r="50" spans="1:20" ht="16.5" customHeight="1">
      <c r="A50" s="125" t="s">
        <v>552</v>
      </c>
      <c r="B50" s="17" t="s">
        <v>591</v>
      </c>
      <c r="C50" s="58" t="s">
        <v>335</v>
      </c>
      <c r="D50" s="102">
        <v>20000</v>
      </c>
      <c r="E50" s="102">
        <v>20000</v>
      </c>
      <c r="F50" s="102">
        <v>20000</v>
      </c>
      <c r="G50" s="102">
        <v>20000</v>
      </c>
      <c r="H50" s="193">
        <v>15000</v>
      </c>
      <c r="I50" s="196">
        <f t="shared" si="2"/>
        <v>958.6747280559355</v>
      </c>
      <c r="J50" s="217">
        <v>20000</v>
      </c>
      <c r="K50" s="196">
        <f t="shared" si="3"/>
        <v>1278.2329707412473</v>
      </c>
      <c r="L50" s="217">
        <v>20000</v>
      </c>
      <c r="M50" s="197">
        <f t="shared" si="4"/>
        <v>1278.2329707412473</v>
      </c>
      <c r="N50" s="255">
        <f>SUM(D50:L50)</f>
        <v>137236.90769879718</v>
      </c>
      <c r="O50" s="229">
        <f t="shared" si="5"/>
        <v>8771.037011158794</v>
      </c>
      <c r="P50" s="257">
        <f t="shared" si="15"/>
        <v>137236.90769879718</v>
      </c>
      <c r="Q50" s="261">
        <f t="shared" si="6"/>
        <v>8771.037011158794</v>
      </c>
      <c r="R50" s="257"/>
      <c r="S50" s="229">
        <f t="shared" si="7"/>
        <v>0</v>
      </c>
      <c r="T50" s="169" t="s">
        <v>385</v>
      </c>
    </row>
    <row r="51" spans="1:20" ht="17.25" customHeight="1">
      <c r="A51" s="125" t="s">
        <v>553</v>
      </c>
      <c r="B51" s="17" t="s">
        <v>386</v>
      </c>
      <c r="C51" s="58" t="s">
        <v>335</v>
      </c>
      <c r="D51" s="102">
        <v>15000</v>
      </c>
      <c r="E51" s="102">
        <v>15000</v>
      </c>
      <c r="F51" s="102">
        <v>15000</v>
      </c>
      <c r="G51" s="102">
        <v>15000</v>
      </c>
      <c r="H51" s="193">
        <v>5000</v>
      </c>
      <c r="I51" s="196">
        <f t="shared" si="2"/>
        <v>319.5582426853118</v>
      </c>
      <c r="J51" s="217">
        <v>15000</v>
      </c>
      <c r="K51" s="196">
        <f t="shared" si="3"/>
        <v>958.6747280559355</v>
      </c>
      <c r="L51" s="217">
        <v>15000</v>
      </c>
      <c r="M51" s="197">
        <f t="shared" si="4"/>
        <v>958.6747280559355</v>
      </c>
      <c r="N51" s="255">
        <f aca="true" t="shared" si="21" ref="N51:N61">SUM(D51:L51)</f>
        <v>96278.23297074124</v>
      </c>
      <c r="O51" s="229">
        <f t="shared" si="5"/>
        <v>6153.300587395424</v>
      </c>
      <c r="P51" s="257">
        <f t="shared" si="15"/>
        <v>96278.23297074124</v>
      </c>
      <c r="Q51" s="261">
        <f t="shared" si="6"/>
        <v>6153.300587395424</v>
      </c>
      <c r="R51" s="257"/>
      <c r="S51" s="229">
        <f t="shared" si="7"/>
        <v>0</v>
      </c>
      <c r="T51" s="169" t="s">
        <v>385</v>
      </c>
    </row>
    <row r="52" spans="1:20" ht="24" customHeight="1">
      <c r="A52" s="125" t="s">
        <v>554</v>
      </c>
      <c r="B52" s="17" t="s">
        <v>592</v>
      </c>
      <c r="C52" s="58" t="s">
        <v>335</v>
      </c>
      <c r="D52" s="102">
        <v>6000</v>
      </c>
      <c r="E52" s="102">
        <v>10000</v>
      </c>
      <c r="F52" s="102">
        <v>10000</v>
      </c>
      <c r="G52" s="102">
        <v>10000</v>
      </c>
      <c r="H52" s="193">
        <v>5000</v>
      </c>
      <c r="I52" s="196">
        <f t="shared" si="2"/>
        <v>319.5582426853118</v>
      </c>
      <c r="J52" s="217">
        <v>10000</v>
      </c>
      <c r="K52" s="196">
        <f t="shared" si="3"/>
        <v>639.1164853706236</v>
      </c>
      <c r="L52" s="217">
        <v>10000</v>
      </c>
      <c r="M52" s="197">
        <f t="shared" si="4"/>
        <v>639.1164853706236</v>
      </c>
      <c r="N52" s="255">
        <f t="shared" si="21"/>
        <v>61958.674728055936</v>
      </c>
      <c r="O52" s="229">
        <f t="shared" si="5"/>
        <v>3959.8810430416793</v>
      </c>
      <c r="P52" s="257">
        <f t="shared" si="15"/>
        <v>41958.674728055936</v>
      </c>
      <c r="Q52" s="261">
        <f t="shared" si="6"/>
        <v>2681.648072300432</v>
      </c>
      <c r="R52" s="257">
        <v>20000</v>
      </c>
      <c r="S52" s="229">
        <f t="shared" si="7"/>
        <v>1278.2329707412473</v>
      </c>
      <c r="T52" s="169" t="s">
        <v>385</v>
      </c>
    </row>
    <row r="53" spans="1:20" ht="22.5" customHeight="1">
      <c r="A53" s="125" t="s">
        <v>555</v>
      </c>
      <c r="B53" s="18" t="s">
        <v>593</v>
      </c>
      <c r="C53" s="51" t="s">
        <v>327</v>
      </c>
      <c r="D53" s="102">
        <v>2000</v>
      </c>
      <c r="E53" s="102">
        <v>2000</v>
      </c>
      <c r="F53" s="102">
        <v>2000</v>
      </c>
      <c r="G53" s="102">
        <v>2000</v>
      </c>
      <c r="H53" s="193">
        <v>2000</v>
      </c>
      <c r="I53" s="196">
        <f t="shared" si="2"/>
        <v>127.82329707412474</v>
      </c>
      <c r="J53" s="217">
        <v>2000</v>
      </c>
      <c r="K53" s="196">
        <f t="shared" si="3"/>
        <v>127.82329707412474</v>
      </c>
      <c r="L53" s="217">
        <v>2000</v>
      </c>
      <c r="M53" s="197">
        <f t="shared" si="4"/>
        <v>127.82329707412474</v>
      </c>
      <c r="N53" s="255">
        <f>SUM(D53:L53)</f>
        <v>14255.64659414825</v>
      </c>
      <c r="O53" s="229">
        <f t="shared" si="5"/>
        <v>911.101874793773</v>
      </c>
      <c r="P53" s="257">
        <f>N53-R53</f>
        <v>12755.64659414825</v>
      </c>
      <c r="Q53" s="261">
        <f t="shared" si="6"/>
        <v>815.2344019881796</v>
      </c>
      <c r="R53" s="258">
        <v>1500</v>
      </c>
      <c r="S53" s="229">
        <f t="shared" si="7"/>
        <v>95.86747280559355</v>
      </c>
      <c r="T53" s="169" t="s">
        <v>385</v>
      </c>
    </row>
    <row r="54" spans="1:20" ht="24">
      <c r="A54" s="125" t="s">
        <v>556</v>
      </c>
      <c r="B54" s="17" t="s">
        <v>594</v>
      </c>
      <c r="C54" s="58" t="s">
        <v>335</v>
      </c>
      <c r="D54" s="102"/>
      <c r="E54" s="102">
        <v>500</v>
      </c>
      <c r="F54" s="102">
        <v>3000</v>
      </c>
      <c r="G54" s="102">
        <v>0</v>
      </c>
      <c r="H54" s="193"/>
      <c r="I54" s="196">
        <f t="shared" si="2"/>
        <v>0</v>
      </c>
      <c r="J54" s="217"/>
      <c r="K54" s="196">
        <f t="shared" si="3"/>
        <v>0</v>
      </c>
      <c r="L54" s="217"/>
      <c r="M54" s="197">
        <f t="shared" si="4"/>
        <v>0</v>
      </c>
      <c r="N54" s="255">
        <f t="shared" si="21"/>
        <v>3500</v>
      </c>
      <c r="O54" s="229">
        <f t="shared" si="5"/>
        <v>223.6907698797183</v>
      </c>
      <c r="P54" s="257">
        <f t="shared" si="15"/>
        <v>3500</v>
      </c>
      <c r="Q54" s="261">
        <f t="shared" si="6"/>
        <v>223.6907698797183</v>
      </c>
      <c r="R54" s="258"/>
      <c r="S54" s="229">
        <f t="shared" si="7"/>
        <v>0</v>
      </c>
      <c r="T54" s="169" t="s">
        <v>385</v>
      </c>
    </row>
    <row r="55" spans="1:20" ht="35.25" customHeight="1">
      <c r="A55" s="125" t="s">
        <v>557</v>
      </c>
      <c r="B55" s="17" t="s">
        <v>595</v>
      </c>
      <c r="C55" s="58" t="s">
        <v>335</v>
      </c>
      <c r="D55" s="102">
        <v>2500</v>
      </c>
      <c r="E55" s="102">
        <v>2500</v>
      </c>
      <c r="F55" s="102">
        <v>2500</v>
      </c>
      <c r="G55" s="102">
        <v>2500</v>
      </c>
      <c r="H55" s="193">
        <v>1000</v>
      </c>
      <c r="I55" s="196">
        <f t="shared" si="2"/>
        <v>63.91164853706237</v>
      </c>
      <c r="J55" s="217">
        <v>2500</v>
      </c>
      <c r="K55" s="196">
        <f t="shared" si="3"/>
        <v>159.7791213426559</v>
      </c>
      <c r="L55" s="217">
        <v>2500</v>
      </c>
      <c r="M55" s="197">
        <f t="shared" si="4"/>
        <v>159.7791213426559</v>
      </c>
      <c r="N55" s="255">
        <f t="shared" si="21"/>
        <v>16223.690769879719</v>
      </c>
      <c r="O55" s="229">
        <f t="shared" si="5"/>
        <v>1036.8828224585354</v>
      </c>
      <c r="P55" s="257">
        <f t="shared" si="15"/>
        <v>16223.690769879719</v>
      </c>
      <c r="Q55" s="261">
        <f t="shared" si="6"/>
        <v>1036.8828224585354</v>
      </c>
      <c r="R55" s="257"/>
      <c r="S55" s="229">
        <f t="shared" si="7"/>
        <v>0</v>
      </c>
      <c r="T55" s="169" t="s">
        <v>385</v>
      </c>
    </row>
    <row r="56" spans="1:20" ht="24">
      <c r="A56" s="125" t="s">
        <v>558</v>
      </c>
      <c r="B56" s="17" t="s">
        <v>596</v>
      </c>
      <c r="C56" s="58" t="s">
        <v>335</v>
      </c>
      <c r="D56" s="102">
        <v>3000</v>
      </c>
      <c r="E56" s="102">
        <v>3000</v>
      </c>
      <c r="F56" s="102">
        <v>3000</v>
      </c>
      <c r="G56" s="102">
        <v>3000</v>
      </c>
      <c r="H56" s="193">
        <v>1000</v>
      </c>
      <c r="I56" s="196">
        <f t="shared" si="2"/>
        <v>63.91164853706237</v>
      </c>
      <c r="J56" s="217">
        <v>3000</v>
      </c>
      <c r="K56" s="196">
        <f t="shared" si="3"/>
        <v>191.7349456111871</v>
      </c>
      <c r="L56" s="217">
        <v>3000</v>
      </c>
      <c r="M56" s="197">
        <f t="shared" si="4"/>
        <v>191.7349456111871</v>
      </c>
      <c r="N56" s="255">
        <f t="shared" si="21"/>
        <v>19255.646594148253</v>
      </c>
      <c r="O56" s="229">
        <f t="shared" si="5"/>
        <v>1230.660117479085</v>
      </c>
      <c r="P56" s="257">
        <f t="shared" si="15"/>
        <v>19255.646594148253</v>
      </c>
      <c r="Q56" s="261">
        <f t="shared" si="6"/>
        <v>1230.660117479085</v>
      </c>
      <c r="R56" s="257"/>
      <c r="S56" s="229">
        <f t="shared" si="7"/>
        <v>0</v>
      </c>
      <c r="T56" s="169" t="s">
        <v>385</v>
      </c>
    </row>
    <row r="57" spans="1:20" ht="42" customHeight="1">
      <c r="A57" s="125" t="s">
        <v>559</v>
      </c>
      <c r="B57" s="17" t="s">
        <v>286</v>
      </c>
      <c r="C57" s="58" t="s">
        <v>335</v>
      </c>
      <c r="D57" s="102">
        <v>3000</v>
      </c>
      <c r="E57" s="102">
        <v>3000</v>
      </c>
      <c r="F57" s="102">
        <v>3000</v>
      </c>
      <c r="G57" s="102">
        <v>1000</v>
      </c>
      <c r="H57" s="193">
        <v>1000</v>
      </c>
      <c r="I57" s="196">
        <f t="shared" si="2"/>
        <v>63.91164853706237</v>
      </c>
      <c r="J57" s="217">
        <v>1000</v>
      </c>
      <c r="K57" s="196">
        <f t="shared" si="3"/>
        <v>63.91164853706237</v>
      </c>
      <c r="L57" s="217">
        <v>1000</v>
      </c>
      <c r="M57" s="197">
        <f t="shared" si="4"/>
        <v>63.91164853706237</v>
      </c>
      <c r="N57" s="255">
        <f t="shared" si="21"/>
        <v>13127.823297074126</v>
      </c>
      <c r="O57" s="229">
        <f t="shared" si="5"/>
        <v>839.0208286192609</v>
      </c>
      <c r="P57" s="257">
        <f t="shared" si="15"/>
        <v>13127.823297074126</v>
      </c>
      <c r="Q57" s="261">
        <f t="shared" si="6"/>
        <v>839.0208286192609</v>
      </c>
      <c r="R57" s="257"/>
      <c r="S57" s="229">
        <f t="shared" si="7"/>
        <v>0</v>
      </c>
      <c r="T57" s="169" t="s">
        <v>385</v>
      </c>
    </row>
    <row r="58" spans="1:20" s="5" customFormat="1" ht="41.25" customHeight="1">
      <c r="A58" s="125" t="s">
        <v>560</v>
      </c>
      <c r="B58" s="17" t="s">
        <v>359</v>
      </c>
      <c r="C58" s="58" t="s">
        <v>335</v>
      </c>
      <c r="D58" s="102"/>
      <c r="E58" s="102"/>
      <c r="F58" s="102"/>
      <c r="G58" s="102"/>
      <c r="H58" s="193">
        <v>0</v>
      </c>
      <c r="I58" s="196">
        <f t="shared" si="2"/>
        <v>0</v>
      </c>
      <c r="J58" s="217">
        <v>5000</v>
      </c>
      <c r="K58" s="196">
        <f t="shared" si="3"/>
        <v>319.5582426853118</v>
      </c>
      <c r="L58" s="217"/>
      <c r="M58" s="197">
        <f t="shared" si="4"/>
        <v>0</v>
      </c>
      <c r="N58" s="255">
        <f t="shared" si="21"/>
        <v>5319.558242685312</v>
      </c>
      <c r="O58" s="229">
        <f t="shared" si="5"/>
        <v>339.98173677893675</v>
      </c>
      <c r="P58" s="257">
        <f t="shared" si="15"/>
        <v>5319.558242685312</v>
      </c>
      <c r="Q58" s="261">
        <f t="shared" si="6"/>
        <v>339.98173677893675</v>
      </c>
      <c r="R58" s="257"/>
      <c r="S58" s="229">
        <f t="shared" si="7"/>
        <v>0</v>
      </c>
      <c r="T58" s="169" t="s">
        <v>385</v>
      </c>
    </row>
    <row r="59" spans="1:20" s="5" customFormat="1" ht="37.5" customHeight="1">
      <c r="A59" s="125" t="s">
        <v>561</v>
      </c>
      <c r="B59" s="23" t="s">
        <v>287</v>
      </c>
      <c r="C59" s="58" t="s">
        <v>333</v>
      </c>
      <c r="D59" s="102">
        <v>5000</v>
      </c>
      <c r="E59" s="102">
        <v>5000</v>
      </c>
      <c r="F59" s="102">
        <v>5000</v>
      </c>
      <c r="G59" s="102"/>
      <c r="H59" s="193"/>
      <c r="I59" s="196">
        <f t="shared" si="2"/>
        <v>0</v>
      </c>
      <c r="J59" s="217"/>
      <c r="K59" s="196">
        <f t="shared" si="3"/>
        <v>0</v>
      </c>
      <c r="L59" s="217"/>
      <c r="M59" s="197">
        <f t="shared" si="4"/>
        <v>0</v>
      </c>
      <c r="N59" s="255">
        <f t="shared" si="21"/>
        <v>15000</v>
      </c>
      <c r="O59" s="229">
        <f t="shared" si="5"/>
        <v>958.6747280559355</v>
      </c>
      <c r="P59" s="257">
        <f t="shared" si="15"/>
        <v>15000</v>
      </c>
      <c r="Q59" s="261">
        <f t="shared" si="6"/>
        <v>958.6747280559355</v>
      </c>
      <c r="R59" s="258"/>
      <c r="S59" s="229">
        <f t="shared" si="7"/>
        <v>0</v>
      </c>
      <c r="T59" s="155" t="s">
        <v>385</v>
      </c>
    </row>
    <row r="60" spans="1:20" s="5" customFormat="1" ht="24" customHeight="1">
      <c r="A60" s="125" t="s">
        <v>562</v>
      </c>
      <c r="B60" s="17" t="s">
        <v>288</v>
      </c>
      <c r="C60" s="58" t="s">
        <v>335</v>
      </c>
      <c r="D60" s="102">
        <v>1500</v>
      </c>
      <c r="E60" s="102">
        <v>5000</v>
      </c>
      <c r="F60" s="102">
        <v>6000</v>
      </c>
      <c r="G60" s="102">
        <v>12000</v>
      </c>
      <c r="H60" s="193"/>
      <c r="I60" s="196">
        <f t="shared" si="2"/>
        <v>0</v>
      </c>
      <c r="J60" s="217"/>
      <c r="K60" s="196">
        <f t="shared" si="3"/>
        <v>0</v>
      </c>
      <c r="L60" s="217"/>
      <c r="M60" s="197">
        <f t="shared" si="4"/>
        <v>0</v>
      </c>
      <c r="N60" s="255">
        <f t="shared" si="21"/>
        <v>24500</v>
      </c>
      <c r="O60" s="229">
        <f t="shared" si="5"/>
        <v>1565.835389158028</v>
      </c>
      <c r="P60" s="257">
        <f t="shared" si="15"/>
        <v>14500</v>
      </c>
      <c r="Q60" s="261">
        <f t="shared" si="6"/>
        <v>926.7189037874043</v>
      </c>
      <c r="R60" s="257">
        <v>10000</v>
      </c>
      <c r="S60" s="229">
        <f t="shared" si="7"/>
        <v>639.1164853706236</v>
      </c>
      <c r="T60" s="169" t="s">
        <v>385</v>
      </c>
    </row>
    <row r="61" spans="1:20" s="5" customFormat="1" ht="14.25" customHeight="1">
      <c r="A61" s="125" t="s">
        <v>563</v>
      </c>
      <c r="B61" s="17" t="s">
        <v>289</v>
      </c>
      <c r="C61" s="58" t="s">
        <v>335</v>
      </c>
      <c r="D61" s="102">
        <v>1000</v>
      </c>
      <c r="E61" s="102">
        <v>1000</v>
      </c>
      <c r="F61" s="102">
        <v>1000</v>
      </c>
      <c r="G61" s="102">
        <v>1000</v>
      </c>
      <c r="H61" s="193">
        <v>1000</v>
      </c>
      <c r="I61" s="196">
        <f t="shared" si="2"/>
        <v>63.91164853706237</v>
      </c>
      <c r="J61" s="217">
        <v>1000</v>
      </c>
      <c r="K61" s="196">
        <f t="shared" si="3"/>
        <v>63.91164853706237</v>
      </c>
      <c r="L61" s="217">
        <v>1000</v>
      </c>
      <c r="M61" s="197">
        <f t="shared" si="4"/>
        <v>63.91164853706237</v>
      </c>
      <c r="N61" s="255">
        <f t="shared" si="21"/>
        <v>7127.823297074125</v>
      </c>
      <c r="O61" s="229">
        <f t="shared" si="5"/>
        <v>455.5509373968865</v>
      </c>
      <c r="P61" s="257">
        <f t="shared" si="15"/>
        <v>7127.823297074125</v>
      </c>
      <c r="Q61" s="261">
        <f t="shared" si="6"/>
        <v>455.5509373968865</v>
      </c>
      <c r="R61" s="257"/>
      <c r="S61" s="229">
        <f t="shared" si="7"/>
        <v>0</v>
      </c>
      <c r="T61" s="169" t="s">
        <v>385</v>
      </c>
    </row>
    <row r="62" spans="1:20" ht="16.5" customHeight="1">
      <c r="A62" s="127" t="s">
        <v>564</v>
      </c>
      <c r="B62" s="16" t="s">
        <v>387</v>
      </c>
      <c r="C62" s="56"/>
      <c r="D62" s="101">
        <f aca="true" t="shared" si="22" ref="D62:L62">SUM(D63:D70)</f>
        <v>44950</v>
      </c>
      <c r="E62" s="101">
        <f t="shared" si="22"/>
        <v>48850</v>
      </c>
      <c r="F62" s="101">
        <f t="shared" si="22"/>
        <v>50950</v>
      </c>
      <c r="G62" s="101">
        <f t="shared" si="22"/>
        <v>43900</v>
      </c>
      <c r="H62" s="194">
        <f t="shared" si="22"/>
        <v>46150</v>
      </c>
      <c r="I62" s="243">
        <f t="shared" si="2"/>
        <v>2949.5225799854284</v>
      </c>
      <c r="J62" s="204">
        <f t="shared" si="22"/>
        <v>48200</v>
      </c>
      <c r="K62" s="243">
        <f t="shared" si="3"/>
        <v>3080.541459486406</v>
      </c>
      <c r="L62" s="204">
        <f t="shared" si="22"/>
        <v>51250</v>
      </c>
      <c r="M62" s="242">
        <f t="shared" si="4"/>
        <v>3275.4719875244464</v>
      </c>
      <c r="N62" s="256">
        <f>SUM(D62:L62)</f>
        <v>340280.06403947185</v>
      </c>
      <c r="O62" s="250">
        <f t="shared" si="5"/>
        <v>21747.8598570598</v>
      </c>
      <c r="P62" s="259">
        <f t="shared" si="15"/>
        <v>329280.06403947185</v>
      </c>
      <c r="Q62" s="252">
        <f t="shared" si="6"/>
        <v>21044.831723152114</v>
      </c>
      <c r="R62" s="256">
        <f>SUM(R63:R70)</f>
        <v>11000</v>
      </c>
      <c r="S62" s="250">
        <f t="shared" si="7"/>
        <v>703.0281339076861</v>
      </c>
      <c r="T62" s="169"/>
    </row>
    <row r="63" spans="1:20" ht="16.5" customHeight="1">
      <c r="A63" s="125" t="s">
        <v>565</v>
      </c>
      <c r="B63" s="17" t="s">
        <v>290</v>
      </c>
      <c r="C63" s="58" t="s">
        <v>335</v>
      </c>
      <c r="D63" s="102">
        <v>1500</v>
      </c>
      <c r="E63" s="102">
        <v>800</v>
      </c>
      <c r="F63" s="102">
        <v>800</v>
      </c>
      <c r="G63" s="102">
        <v>800</v>
      </c>
      <c r="H63" s="193">
        <v>800</v>
      </c>
      <c r="I63" s="196">
        <f t="shared" si="2"/>
        <v>51.1293188296499</v>
      </c>
      <c r="J63" s="217">
        <v>800</v>
      </c>
      <c r="K63" s="196">
        <f t="shared" si="3"/>
        <v>51.1293188296499</v>
      </c>
      <c r="L63" s="217">
        <v>800</v>
      </c>
      <c r="M63" s="197">
        <f t="shared" si="4"/>
        <v>51.1293188296499</v>
      </c>
      <c r="N63" s="255">
        <f>SUM(D63:L63)</f>
        <v>6402.258637659299</v>
      </c>
      <c r="O63" s="229">
        <f t="shared" si="5"/>
        <v>409.17890389345285</v>
      </c>
      <c r="P63" s="257">
        <f t="shared" si="15"/>
        <v>6402.258637659299</v>
      </c>
      <c r="Q63" s="261">
        <f t="shared" si="6"/>
        <v>409.17890389345285</v>
      </c>
      <c r="R63" s="257"/>
      <c r="S63" s="229">
        <f t="shared" si="7"/>
        <v>0</v>
      </c>
      <c r="T63" s="169" t="s">
        <v>385</v>
      </c>
    </row>
    <row r="64" spans="1:20" ht="16.5" customHeight="1">
      <c r="A64" s="125" t="s">
        <v>566</v>
      </c>
      <c r="B64" s="17" t="s">
        <v>410</v>
      </c>
      <c r="C64" s="58" t="s">
        <v>335</v>
      </c>
      <c r="D64" s="102">
        <v>150</v>
      </c>
      <c r="E64" s="102">
        <v>150</v>
      </c>
      <c r="F64" s="102">
        <v>150</v>
      </c>
      <c r="G64" s="102">
        <v>150</v>
      </c>
      <c r="H64" s="193">
        <v>150</v>
      </c>
      <c r="I64" s="196">
        <f t="shared" si="2"/>
        <v>9.586747280559354</v>
      </c>
      <c r="J64" s="217">
        <v>150</v>
      </c>
      <c r="K64" s="196">
        <f t="shared" si="3"/>
        <v>9.586747280559354</v>
      </c>
      <c r="L64" s="217">
        <v>150</v>
      </c>
      <c r="M64" s="197">
        <f t="shared" si="4"/>
        <v>9.586747280559354</v>
      </c>
      <c r="N64" s="255">
        <f aca="true" t="shared" si="23" ref="N64:N70">SUM(D64:L64)</f>
        <v>1069.1734945611188</v>
      </c>
      <c r="O64" s="229">
        <f t="shared" si="5"/>
        <v>68.33264060953299</v>
      </c>
      <c r="P64" s="257">
        <f t="shared" si="15"/>
        <v>1069.1734945611188</v>
      </c>
      <c r="Q64" s="261">
        <f t="shared" si="6"/>
        <v>68.33264060953299</v>
      </c>
      <c r="R64" s="257"/>
      <c r="S64" s="229">
        <f t="shared" si="7"/>
        <v>0</v>
      </c>
      <c r="T64" s="169" t="s">
        <v>385</v>
      </c>
    </row>
    <row r="65" spans="1:20" s="5" customFormat="1" ht="23.25" customHeight="1">
      <c r="A65" s="125" t="s">
        <v>567</v>
      </c>
      <c r="B65" s="17" t="s">
        <v>291</v>
      </c>
      <c r="C65" s="58" t="s">
        <v>335</v>
      </c>
      <c r="D65" s="102">
        <v>8800</v>
      </c>
      <c r="E65" s="102">
        <v>9350</v>
      </c>
      <c r="F65" s="102">
        <v>9900</v>
      </c>
      <c r="G65" s="102">
        <v>1500</v>
      </c>
      <c r="H65" s="193">
        <v>1500</v>
      </c>
      <c r="I65" s="196">
        <f t="shared" si="2"/>
        <v>95.86747280559355</v>
      </c>
      <c r="J65" s="217">
        <v>1500</v>
      </c>
      <c r="K65" s="196">
        <f t="shared" si="3"/>
        <v>95.86747280559355</v>
      </c>
      <c r="L65" s="217">
        <v>1500</v>
      </c>
      <c r="M65" s="197">
        <f t="shared" si="4"/>
        <v>95.86747280559355</v>
      </c>
      <c r="N65" s="255">
        <f t="shared" si="23"/>
        <v>34241.734945611184</v>
      </c>
      <c r="O65" s="229">
        <f t="shared" si="5"/>
        <v>2188.4457291431486</v>
      </c>
      <c r="P65" s="257">
        <f t="shared" si="15"/>
        <v>34241.734945611184</v>
      </c>
      <c r="Q65" s="261">
        <f t="shared" si="6"/>
        <v>2188.4457291431486</v>
      </c>
      <c r="R65" s="258"/>
      <c r="S65" s="229">
        <f t="shared" si="7"/>
        <v>0</v>
      </c>
      <c r="T65" s="155" t="s">
        <v>385</v>
      </c>
    </row>
    <row r="66" spans="1:20" ht="24">
      <c r="A66" s="125" t="s">
        <v>568</v>
      </c>
      <c r="B66" s="17" t="s">
        <v>303</v>
      </c>
      <c r="C66" s="58" t="s">
        <v>335</v>
      </c>
      <c r="D66" s="102">
        <v>1000</v>
      </c>
      <c r="E66" s="102">
        <v>1500</v>
      </c>
      <c r="F66" s="102">
        <v>1500</v>
      </c>
      <c r="G66" s="102">
        <v>1500</v>
      </c>
      <c r="H66" s="193">
        <v>2000</v>
      </c>
      <c r="I66" s="196">
        <f t="shared" si="2"/>
        <v>127.82329707412474</v>
      </c>
      <c r="J66" s="217">
        <v>2000</v>
      </c>
      <c r="K66" s="196">
        <f t="shared" si="3"/>
        <v>127.82329707412474</v>
      </c>
      <c r="L66" s="217">
        <v>2000</v>
      </c>
      <c r="M66" s="197">
        <f t="shared" si="4"/>
        <v>127.82329707412474</v>
      </c>
      <c r="N66" s="255">
        <f t="shared" si="23"/>
        <v>11755.64659414825</v>
      </c>
      <c r="O66" s="229">
        <f t="shared" si="5"/>
        <v>751.3227534511171</v>
      </c>
      <c r="P66" s="257">
        <f t="shared" si="15"/>
        <v>11755.64659414825</v>
      </c>
      <c r="Q66" s="261">
        <f t="shared" si="6"/>
        <v>751.3227534511171</v>
      </c>
      <c r="R66" s="257"/>
      <c r="S66" s="229">
        <f t="shared" si="7"/>
        <v>0</v>
      </c>
      <c r="T66" s="169" t="s">
        <v>385</v>
      </c>
    </row>
    <row r="67" spans="1:20" ht="13.5" customHeight="1">
      <c r="A67" s="125" t="s">
        <v>569</v>
      </c>
      <c r="B67" s="17" t="s">
        <v>304</v>
      </c>
      <c r="C67" s="58" t="s">
        <v>335</v>
      </c>
      <c r="D67" s="102">
        <v>1100</v>
      </c>
      <c r="E67" s="102">
        <v>1150</v>
      </c>
      <c r="F67" s="102">
        <v>1200</v>
      </c>
      <c r="G67" s="102">
        <v>1250</v>
      </c>
      <c r="H67" s="193">
        <v>1300</v>
      </c>
      <c r="I67" s="196">
        <f t="shared" si="2"/>
        <v>83.08514309818108</v>
      </c>
      <c r="J67" s="217">
        <v>1350</v>
      </c>
      <c r="K67" s="196">
        <f t="shared" si="3"/>
        <v>86.2807255250342</v>
      </c>
      <c r="L67" s="217">
        <v>1400</v>
      </c>
      <c r="M67" s="197">
        <f t="shared" si="4"/>
        <v>89.47630795188732</v>
      </c>
      <c r="N67" s="255">
        <f t="shared" si="23"/>
        <v>8919.365868623216</v>
      </c>
      <c r="O67" s="229">
        <f t="shared" si="5"/>
        <v>570.0513765689169</v>
      </c>
      <c r="P67" s="257">
        <f t="shared" si="15"/>
        <v>8919.365868623216</v>
      </c>
      <c r="Q67" s="261">
        <f t="shared" si="6"/>
        <v>570.0513765689169</v>
      </c>
      <c r="R67" s="257"/>
      <c r="S67" s="229">
        <f t="shared" si="7"/>
        <v>0</v>
      </c>
      <c r="T67" s="169" t="s">
        <v>385</v>
      </c>
    </row>
    <row r="68" spans="1:20" s="5" customFormat="1" ht="24" customHeight="1">
      <c r="A68" s="125" t="s">
        <v>570</v>
      </c>
      <c r="B68" s="17" t="s">
        <v>424</v>
      </c>
      <c r="C68" s="58" t="s">
        <v>335</v>
      </c>
      <c r="D68" s="102">
        <v>400</v>
      </c>
      <c r="E68" s="102">
        <v>400</v>
      </c>
      <c r="F68" s="102">
        <v>400</v>
      </c>
      <c r="G68" s="102">
        <v>400</v>
      </c>
      <c r="H68" s="193">
        <v>400</v>
      </c>
      <c r="I68" s="196">
        <f t="shared" si="2"/>
        <v>25.56465941482495</v>
      </c>
      <c r="J68" s="217">
        <v>400</v>
      </c>
      <c r="K68" s="196">
        <f t="shared" si="3"/>
        <v>25.56465941482495</v>
      </c>
      <c r="L68" s="217">
        <v>400</v>
      </c>
      <c r="M68" s="197">
        <f t="shared" si="4"/>
        <v>25.56465941482495</v>
      </c>
      <c r="N68" s="255">
        <f t="shared" si="23"/>
        <v>2851.1293188296495</v>
      </c>
      <c r="O68" s="229">
        <f t="shared" si="5"/>
        <v>182.2203749587546</v>
      </c>
      <c r="P68" s="257">
        <f t="shared" si="15"/>
        <v>2851.1293188296495</v>
      </c>
      <c r="Q68" s="261">
        <f t="shared" si="6"/>
        <v>182.2203749587546</v>
      </c>
      <c r="R68" s="257"/>
      <c r="S68" s="229">
        <f t="shared" si="7"/>
        <v>0</v>
      </c>
      <c r="T68" s="169" t="s">
        <v>385</v>
      </c>
    </row>
    <row r="69" spans="1:20" s="5" customFormat="1" ht="24">
      <c r="A69" s="125" t="s">
        <v>571</v>
      </c>
      <c r="B69" s="17" t="s">
        <v>292</v>
      </c>
      <c r="C69" s="58" t="s">
        <v>335</v>
      </c>
      <c r="D69" s="102">
        <v>3000</v>
      </c>
      <c r="E69" s="102">
        <v>5000</v>
      </c>
      <c r="F69" s="102">
        <v>5000</v>
      </c>
      <c r="G69" s="102">
        <v>5000</v>
      </c>
      <c r="H69" s="193">
        <v>5000</v>
      </c>
      <c r="I69" s="196">
        <f t="shared" si="2"/>
        <v>319.5582426853118</v>
      </c>
      <c r="J69" s="217">
        <v>5000</v>
      </c>
      <c r="K69" s="196">
        <f t="shared" si="3"/>
        <v>319.5582426853118</v>
      </c>
      <c r="L69" s="217">
        <v>5000</v>
      </c>
      <c r="M69" s="197">
        <f t="shared" si="4"/>
        <v>319.5582426853118</v>
      </c>
      <c r="N69" s="255">
        <f t="shared" si="23"/>
        <v>33639.11648537062</v>
      </c>
      <c r="O69" s="229">
        <f t="shared" si="5"/>
        <v>2149.9313899103076</v>
      </c>
      <c r="P69" s="257">
        <f t="shared" si="15"/>
        <v>22639.11648537062</v>
      </c>
      <c r="Q69" s="261">
        <f t="shared" si="6"/>
        <v>1446.903256002622</v>
      </c>
      <c r="R69" s="257">
        <v>11000</v>
      </c>
      <c r="S69" s="229">
        <f t="shared" si="7"/>
        <v>703.0281339076861</v>
      </c>
      <c r="T69" s="155" t="s">
        <v>385</v>
      </c>
    </row>
    <row r="70" spans="1:20" s="5" customFormat="1" ht="12">
      <c r="A70" s="125" t="s">
        <v>572</v>
      </c>
      <c r="B70" s="29" t="s">
        <v>265</v>
      </c>
      <c r="C70" s="58" t="s">
        <v>335</v>
      </c>
      <c r="D70" s="102">
        <v>29000</v>
      </c>
      <c r="E70" s="102">
        <v>30500</v>
      </c>
      <c r="F70" s="102">
        <v>32000</v>
      </c>
      <c r="G70" s="102">
        <v>33300</v>
      </c>
      <c r="H70" s="193">
        <v>35000</v>
      </c>
      <c r="I70" s="196">
        <f t="shared" si="2"/>
        <v>2236.907698797183</v>
      </c>
      <c r="J70" s="217">
        <v>37000</v>
      </c>
      <c r="K70" s="196">
        <f t="shared" si="3"/>
        <v>2364.7309958713076</v>
      </c>
      <c r="L70" s="217">
        <v>40000</v>
      </c>
      <c r="M70" s="197">
        <f t="shared" si="4"/>
        <v>2556.4659414824946</v>
      </c>
      <c r="N70" s="255">
        <f t="shared" si="23"/>
        <v>241401.63869466848</v>
      </c>
      <c r="O70" s="229">
        <f t="shared" si="5"/>
        <v>15428.376688524568</v>
      </c>
      <c r="P70" s="257">
        <f t="shared" si="15"/>
        <v>241401.63869466848</v>
      </c>
      <c r="Q70" s="261">
        <f t="shared" si="6"/>
        <v>15428.376688524568</v>
      </c>
      <c r="R70" s="257"/>
      <c r="S70" s="229">
        <f t="shared" si="7"/>
        <v>0</v>
      </c>
      <c r="T70" s="155" t="s">
        <v>385</v>
      </c>
    </row>
    <row r="71" spans="1:20" s="9" customFormat="1" ht="24">
      <c r="A71" s="123" t="s">
        <v>32</v>
      </c>
      <c r="B71" s="15" t="s">
        <v>293</v>
      </c>
      <c r="C71" s="56"/>
      <c r="D71" s="101">
        <f aca="true" t="shared" si="24" ref="D71:L71">SUM(D72:D76)</f>
        <v>900</v>
      </c>
      <c r="E71" s="101">
        <f t="shared" si="24"/>
        <v>1200</v>
      </c>
      <c r="F71" s="101">
        <f t="shared" si="24"/>
        <v>800</v>
      </c>
      <c r="G71" s="101">
        <f t="shared" si="24"/>
        <v>700</v>
      </c>
      <c r="H71" s="194">
        <f t="shared" si="24"/>
        <v>700</v>
      </c>
      <c r="I71" s="243">
        <f aca="true" t="shared" si="25" ref="I71:I134">H71/15.6466</f>
        <v>44.73815397594366</v>
      </c>
      <c r="J71" s="204">
        <f t="shared" si="24"/>
        <v>700</v>
      </c>
      <c r="K71" s="243">
        <f aca="true" t="shared" si="26" ref="K71:K134">J71/15.6466</f>
        <v>44.73815397594366</v>
      </c>
      <c r="L71" s="204">
        <f t="shared" si="24"/>
        <v>800</v>
      </c>
      <c r="M71" s="242">
        <f aca="true" t="shared" si="27" ref="M71:M134">L71/15.6466</f>
        <v>51.1293188296499</v>
      </c>
      <c r="N71" s="256">
        <f aca="true" t="shared" si="28" ref="N71:N76">SUM(D71:L71)</f>
        <v>5889.476307951887</v>
      </c>
      <c r="O71" s="250">
        <f aca="true" t="shared" si="29" ref="O71:O134">N71/15.6466</f>
        <v>376.4061398611767</v>
      </c>
      <c r="P71" s="259">
        <f t="shared" si="15"/>
        <v>5889.476307951887</v>
      </c>
      <c r="Q71" s="252">
        <f aca="true" t="shared" si="30" ref="Q71:Q134">P71/15.6466</f>
        <v>376.4061398611767</v>
      </c>
      <c r="R71" s="256">
        <f>SUM(R72:R73)</f>
        <v>0</v>
      </c>
      <c r="S71" s="250">
        <f aca="true" t="shared" si="31" ref="S71:S134">R71/15.6466</f>
        <v>0</v>
      </c>
      <c r="T71" s="171"/>
    </row>
    <row r="72" spans="1:20" s="5" customFormat="1" ht="24">
      <c r="A72" s="125" t="s">
        <v>33</v>
      </c>
      <c r="B72" s="29" t="s">
        <v>294</v>
      </c>
      <c r="C72" s="58" t="s">
        <v>327</v>
      </c>
      <c r="D72" s="102">
        <v>200</v>
      </c>
      <c r="E72" s="102">
        <v>200</v>
      </c>
      <c r="F72" s="102">
        <v>200</v>
      </c>
      <c r="G72" s="102">
        <v>200</v>
      </c>
      <c r="H72" s="193">
        <v>200</v>
      </c>
      <c r="I72" s="196">
        <f t="shared" si="25"/>
        <v>12.782329707412474</v>
      </c>
      <c r="J72" s="217">
        <v>200</v>
      </c>
      <c r="K72" s="196">
        <f t="shared" si="26"/>
        <v>12.782329707412474</v>
      </c>
      <c r="L72" s="217">
        <v>200</v>
      </c>
      <c r="M72" s="197">
        <f t="shared" si="27"/>
        <v>12.782329707412474</v>
      </c>
      <c r="N72" s="255">
        <f t="shared" si="28"/>
        <v>1425.5646594148247</v>
      </c>
      <c r="O72" s="229">
        <f t="shared" si="29"/>
        <v>91.1101874793773</v>
      </c>
      <c r="P72" s="257">
        <f t="shared" si="15"/>
        <v>1425.5646594148247</v>
      </c>
      <c r="Q72" s="261">
        <f t="shared" si="30"/>
        <v>91.1101874793773</v>
      </c>
      <c r="R72" s="257"/>
      <c r="S72" s="229">
        <f t="shared" si="31"/>
        <v>0</v>
      </c>
      <c r="T72" s="155" t="s">
        <v>434</v>
      </c>
    </row>
    <row r="73" spans="1:20" s="5" customFormat="1" ht="29.25" customHeight="1">
      <c r="A73" s="125" t="s">
        <v>34</v>
      </c>
      <c r="B73" s="29" t="s">
        <v>340</v>
      </c>
      <c r="C73" s="58" t="s">
        <v>327</v>
      </c>
      <c r="D73" s="104">
        <v>200</v>
      </c>
      <c r="E73" s="104">
        <v>600</v>
      </c>
      <c r="F73" s="104">
        <v>300</v>
      </c>
      <c r="G73" s="104">
        <v>300</v>
      </c>
      <c r="H73" s="197">
        <v>300</v>
      </c>
      <c r="I73" s="196">
        <f t="shared" si="25"/>
        <v>19.17349456111871</v>
      </c>
      <c r="J73" s="218">
        <v>300</v>
      </c>
      <c r="K73" s="196">
        <f t="shared" si="26"/>
        <v>19.17349456111871</v>
      </c>
      <c r="L73" s="218">
        <v>300</v>
      </c>
      <c r="M73" s="197">
        <f t="shared" si="27"/>
        <v>19.17349456111871</v>
      </c>
      <c r="N73" s="255">
        <f t="shared" si="28"/>
        <v>2338.3469891222376</v>
      </c>
      <c r="O73" s="229">
        <f t="shared" si="29"/>
        <v>149.44761092647843</v>
      </c>
      <c r="P73" s="257">
        <f t="shared" si="15"/>
        <v>2338.3469891222376</v>
      </c>
      <c r="Q73" s="261">
        <f t="shared" si="30"/>
        <v>149.44761092647843</v>
      </c>
      <c r="R73" s="257"/>
      <c r="S73" s="229">
        <f t="shared" si="31"/>
        <v>0</v>
      </c>
      <c r="T73" s="155" t="s">
        <v>434</v>
      </c>
    </row>
    <row r="74" spans="1:20" s="5" customFormat="1" ht="24">
      <c r="A74" s="125" t="s">
        <v>35</v>
      </c>
      <c r="B74" s="29" t="s">
        <v>341</v>
      </c>
      <c r="C74" s="58" t="s">
        <v>327</v>
      </c>
      <c r="D74" s="104"/>
      <c r="E74" s="104">
        <v>100</v>
      </c>
      <c r="F74" s="104"/>
      <c r="G74" s="104"/>
      <c r="H74" s="197"/>
      <c r="I74" s="196">
        <f t="shared" si="25"/>
        <v>0</v>
      </c>
      <c r="J74" s="218"/>
      <c r="K74" s="196">
        <f t="shared" si="26"/>
        <v>0</v>
      </c>
      <c r="L74" s="218"/>
      <c r="M74" s="197">
        <f t="shared" si="27"/>
        <v>0</v>
      </c>
      <c r="N74" s="255">
        <f t="shared" si="28"/>
        <v>100</v>
      </c>
      <c r="O74" s="229">
        <f t="shared" si="29"/>
        <v>6.391164853706237</v>
      </c>
      <c r="P74" s="257">
        <f t="shared" si="15"/>
        <v>100</v>
      </c>
      <c r="Q74" s="261">
        <f t="shared" si="30"/>
        <v>6.391164853706237</v>
      </c>
      <c r="R74" s="257"/>
      <c r="S74" s="229">
        <f t="shared" si="31"/>
        <v>0</v>
      </c>
      <c r="T74" s="155" t="s">
        <v>434</v>
      </c>
    </row>
    <row r="75" spans="1:20" s="5" customFormat="1" ht="36">
      <c r="A75" s="125" t="s">
        <v>36</v>
      </c>
      <c r="B75" s="29" t="s">
        <v>295</v>
      </c>
      <c r="C75" s="58" t="s">
        <v>327</v>
      </c>
      <c r="D75" s="104">
        <v>500</v>
      </c>
      <c r="E75" s="104">
        <v>300</v>
      </c>
      <c r="F75" s="104">
        <v>300</v>
      </c>
      <c r="G75" s="104">
        <v>200</v>
      </c>
      <c r="H75" s="197">
        <v>200</v>
      </c>
      <c r="I75" s="196">
        <f t="shared" si="25"/>
        <v>12.782329707412474</v>
      </c>
      <c r="J75" s="218">
        <v>200</v>
      </c>
      <c r="K75" s="196">
        <f t="shared" si="26"/>
        <v>12.782329707412474</v>
      </c>
      <c r="L75" s="218">
        <v>200</v>
      </c>
      <c r="M75" s="197">
        <f t="shared" si="27"/>
        <v>12.782329707412474</v>
      </c>
      <c r="N75" s="255">
        <f t="shared" si="28"/>
        <v>1925.5646594148247</v>
      </c>
      <c r="O75" s="229">
        <f t="shared" si="29"/>
        <v>123.06601174790848</v>
      </c>
      <c r="P75" s="257">
        <f t="shared" si="15"/>
        <v>1925.5646594148247</v>
      </c>
      <c r="Q75" s="261">
        <f t="shared" si="30"/>
        <v>123.06601174790848</v>
      </c>
      <c r="R75" s="257"/>
      <c r="S75" s="229">
        <f t="shared" si="31"/>
        <v>0</v>
      </c>
      <c r="T75" s="155" t="s">
        <v>434</v>
      </c>
    </row>
    <row r="76" spans="1:20" s="5" customFormat="1" ht="24">
      <c r="A76" s="125" t="s">
        <v>37</v>
      </c>
      <c r="B76" s="29" t="s">
        <v>342</v>
      </c>
      <c r="C76" s="58" t="s">
        <v>327</v>
      </c>
      <c r="D76" s="104"/>
      <c r="E76" s="104"/>
      <c r="F76" s="104"/>
      <c r="G76" s="104"/>
      <c r="H76" s="197"/>
      <c r="I76" s="196">
        <f t="shared" si="25"/>
        <v>0</v>
      </c>
      <c r="J76" s="218"/>
      <c r="K76" s="196">
        <f t="shared" si="26"/>
        <v>0</v>
      </c>
      <c r="L76" s="218">
        <v>100</v>
      </c>
      <c r="M76" s="197">
        <f t="shared" si="27"/>
        <v>6.391164853706237</v>
      </c>
      <c r="N76" s="255">
        <f t="shared" si="28"/>
        <v>100</v>
      </c>
      <c r="O76" s="229">
        <f t="shared" si="29"/>
        <v>6.391164853706237</v>
      </c>
      <c r="P76" s="257">
        <f aca="true" t="shared" si="32" ref="P76:P86">N76-R76</f>
        <v>100</v>
      </c>
      <c r="Q76" s="261">
        <f t="shared" si="30"/>
        <v>6.391164853706237</v>
      </c>
      <c r="R76" s="257"/>
      <c r="S76" s="229">
        <f t="shared" si="31"/>
        <v>0</v>
      </c>
      <c r="T76" s="155" t="s">
        <v>434</v>
      </c>
    </row>
    <row r="77" spans="1:20" s="9" customFormat="1" ht="18.75" customHeight="1">
      <c r="A77" s="123" t="s">
        <v>38</v>
      </c>
      <c r="B77" s="15" t="s">
        <v>296</v>
      </c>
      <c r="C77" s="56"/>
      <c r="D77" s="101">
        <f>SUM(D78:D82)</f>
        <v>1350</v>
      </c>
      <c r="E77" s="101">
        <f aca="true" t="shared" si="33" ref="E77:L77">SUM(E78:E82)</f>
        <v>1200</v>
      </c>
      <c r="F77" s="101">
        <f t="shared" si="33"/>
        <v>1000</v>
      </c>
      <c r="G77" s="101">
        <f t="shared" si="33"/>
        <v>1250</v>
      </c>
      <c r="H77" s="194">
        <f t="shared" si="33"/>
        <v>1200</v>
      </c>
      <c r="I77" s="243">
        <f t="shared" si="25"/>
        <v>76.69397824447483</v>
      </c>
      <c r="J77" s="204">
        <f t="shared" si="33"/>
        <v>1300</v>
      </c>
      <c r="K77" s="243">
        <f t="shared" si="26"/>
        <v>83.08514309818108</v>
      </c>
      <c r="L77" s="204">
        <f t="shared" si="33"/>
        <v>1300</v>
      </c>
      <c r="M77" s="242">
        <f t="shared" si="27"/>
        <v>83.08514309818108</v>
      </c>
      <c r="N77" s="256">
        <f aca="true" t="shared" si="34" ref="N77:N83">SUM(D77:L77)</f>
        <v>8759.779121342657</v>
      </c>
      <c r="O77" s="250">
        <f t="shared" si="29"/>
        <v>559.8519244655489</v>
      </c>
      <c r="P77" s="259">
        <f t="shared" si="32"/>
        <v>8759.779121342657</v>
      </c>
      <c r="Q77" s="252">
        <f t="shared" si="30"/>
        <v>559.8519244655489</v>
      </c>
      <c r="R77" s="256">
        <f>SUM(R78:R82)</f>
        <v>0</v>
      </c>
      <c r="S77" s="250">
        <f t="shared" si="31"/>
        <v>0</v>
      </c>
      <c r="T77" s="155"/>
    </row>
    <row r="78" spans="1:20" s="5" customFormat="1" ht="24">
      <c r="A78" s="125" t="s">
        <v>39</v>
      </c>
      <c r="B78" s="29" t="s">
        <v>297</v>
      </c>
      <c r="C78" s="58" t="s">
        <v>327</v>
      </c>
      <c r="D78" s="102">
        <v>400</v>
      </c>
      <c r="E78" s="102">
        <v>900</v>
      </c>
      <c r="F78" s="102">
        <v>600</v>
      </c>
      <c r="G78" s="102">
        <v>600</v>
      </c>
      <c r="H78" s="193">
        <v>800</v>
      </c>
      <c r="I78" s="196">
        <f t="shared" si="25"/>
        <v>51.1293188296499</v>
      </c>
      <c r="J78" s="217">
        <v>900</v>
      </c>
      <c r="K78" s="196">
        <f t="shared" si="26"/>
        <v>57.52048368335613</v>
      </c>
      <c r="L78" s="217">
        <v>900</v>
      </c>
      <c r="M78" s="197">
        <f t="shared" si="27"/>
        <v>57.52048368335613</v>
      </c>
      <c r="N78" s="255">
        <f t="shared" si="34"/>
        <v>5208.649802513006</v>
      </c>
      <c r="O78" s="229">
        <f t="shared" si="29"/>
        <v>332.8933955308505</v>
      </c>
      <c r="P78" s="257">
        <f t="shared" si="32"/>
        <v>5208.649802513006</v>
      </c>
      <c r="Q78" s="261">
        <f t="shared" si="30"/>
        <v>332.8933955308505</v>
      </c>
      <c r="R78" s="255"/>
      <c r="S78" s="229">
        <f t="shared" si="31"/>
        <v>0</v>
      </c>
      <c r="T78" s="155" t="s">
        <v>434</v>
      </c>
    </row>
    <row r="79" spans="1:20" s="5" customFormat="1" ht="21" customHeight="1">
      <c r="A79" s="125" t="s">
        <v>40</v>
      </c>
      <c r="B79" s="29" t="s">
        <v>12</v>
      </c>
      <c r="C79" s="58" t="s">
        <v>335</v>
      </c>
      <c r="D79" s="102">
        <v>400</v>
      </c>
      <c r="E79" s="102">
        <v>300</v>
      </c>
      <c r="F79" s="102">
        <v>400</v>
      </c>
      <c r="G79" s="102">
        <v>500</v>
      </c>
      <c r="H79" s="193">
        <v>400</v>
      </c>
      <c r="I79" s="196">
        <f t="shared" si="25"/>
        <v>25.56465941482495</v>
      </c>
      <c r="J79" s="217">
        <v>400</v>
      </c>
      <c r="K79" s="196">
        <f t="shared" si="26"/>
        <v>25.56465941482495</v>
      </c>
      <c r="L79" s="217">
        <v>400</v>
      </c>
      <c r="M79" s="197">
        <f t="shared" si="27"/>
        <v>25.56465941482495</v>
      </c>
      <c r="N79" s="255">
        <f t="shared" si="34"/>
        <v>2851.1293188296495</v>
      </c>
      <c r="O79" s="229">
        <f t="shared" si="29"/>
        <v>182.2203749587546</v>
      </c>
      <c r="P79" s="257">
        <f t="shared" si="32"/>
        <v>2851.1293188296495</v>
      </c>
      <c r="Q79" s="261">
        <f t="shared" si="30"/>
        <v>182.2203749587546</v>
      </c>
      <c r="R79" s="257"/>
      <c r="S79" s="229">
        <f t="shared" si="31"/>
        <v>0</v>
      </c>
      <c r="T79" s="155" t="s">
        <v>434</v>
      </c>
    </row>
    <row r="80" spans="1:20" ht="48.75" customHeight="1">
      <c r="A80" s="125" t="s">
        <v>41</v>
      </c>
      <c r="B80" s="17" t="s">
        <v>13</v>
      </c>
      <c r="C80" s="58" t="s">
        <v>335</v>
      </c>
      <c r="D80" s="102">
        <v>150</v>
      </c>
      <c r="E80" s="102"/>
      <c r="F80" s="102"/>
      <c r="G80" s="102">
        <v>150</v>
      </c>
      <c r="H80" s="193"/>
      <c r="I80" s="196">
        <f t="shared" si="25"/>
        <v>0</v>
      </c>
      <c r="J80" s="217"/>
      <c r="K80" s="196">
        <f t="shared" si="26"/>
        <v>0</v>
      </c>
      <c r="L80" s="217"/>
      <c r="M80" s="197">
        <f t="shared" si="27"/>
        <v>0</v>
      </c>
      <c r="N80" s="255">
        <f t="shared" si="34"/>
        <v>300</v>
      </c>
      <c r="O80" s="229">
        <f t="shared" si="29"/>
        <v>19.17349456111871</v>
      </c>
      <c r="P80" s="257">
        <f t="shared" si="32"/>
        <v>300</v>
      </c>
      <c r="Q80" s="261">
        <f t="shared" si="30"/>
        <v>19.17349456111871</v>
      </c>
      <c r="R80" s="257"/>
      <c r="S80" s="229">
        <f t="shared" si="31"/>
        <v>0</v>
      </c>
      <c r="T80" s="155" t="s">
        <v>434</v>
      </c>
    </row>
    <row r="81" spans="1:20" s="5" customFormat="1" ht="19.5" customHeight="1">
      <c r="A81" s="125" t="s">
        <v>42</v>
      </c>
      <c r="B81" s="29" t="s">
        <v>14</v>
      </c>
      <c r="C81" s="58" t="s">
        <v>334</v>
      </c>
      <c r="D81" s="102">
        <v>200</v>
      </c>
      <c r="E81" s="102"/>
      <c r="F81" s="102"/>
      <c r="G81" s="102"/>
      <c r="H81" s="193"/>
      <c r="I81" s="196">
        <f t="shared" si="25"/>
        <v>0</v>
      </c>
      <c r="J81" s="217"/>
      <c r="K81" s="196">
        <f t="shared" si="26"/>
        <v>0</v>
      </c>
      <c r="L81" s="217"/>
      <c r="M81" s="197">
        <f t="shared" si="27"/>
        <v>0</v>
      </c>
      <c r="N81" s="255">
        <f t="shared" si="34"/>
        <v>200</v>
      </c>
      <c r="O81" s="229">
        <f t="shared" si="29"/>
        <v>12.782329707412474</v>
      </c>
      <c r="P81" s="257">
        <f t="shared" si="32"/>
        <v>200</v>
      </c>
      <c r="Q81" s="261">
        <f t="shared" si="30"/>
        <v>12.782329707412474</v>
      </c>
      <c r="R81" s="257"/>
      <c r="S81" s="229">
        <f t="shared" si="31"/>
        <v>0</v>
      </c>
      <c r="T81" s="155" t="s">
        <v>434</v>
      </c>
    </row>
    <row r="82" spans="1:20" s="5" customFormat="1" ht="21" customHeight="1">
      <c r="A82" s="125" t="s">
        <v>43</v>
      </c>
      <c r="B82" s="29" t="s">
        <v>15</v>
      </c>
      <c r="C82" s="58" t="s">
        <v>327</v>
      </c>
      <c r="D82" s="102">
        <v>200</v>
      </c>
      <c r="E82" s="102"/>
      <c r="F82" s="102"/>
      <c r="G82" s="102"/>
      <c r="H82" s="193"/>
      <c r="I82" s="196">
        <f t="shared" si="25"/>
        <v>0</v>
      </c>
      <c r="J82" s="217"/>
      <c r="K82" s="196">
        <f t="shared" si="26"/>
        <v>0</v>
      </c>
      <c r="L82" s="217"/>
      <c r="M82" s="197">
        <f t="shared" si="27"/>
        <v>0</v>
      </c>
      <c r="N82" s="255">
        <f t="shared" si="34"/>
        <v>200</v>
      </c>
      <c r="O82" s="229">
        <f t="shared" si="29"/>
        <v>12.782329707412474</v>
      </c>
      <c r="P82" s="257">
        <f t="shared" si="32"/>
        <v>200</v>
      </c>
      <c r="Q82" s="261">
        <f t="shared" si="30"/>
        <v>12.782329707412474</v>
      </c>
      <c r="R82" s="257"/>
      <c r="S82" s="229">
        <f t="shared" si="31"/>
        <v>0</v>
      </c>
      <c r="T82" s="155" t="s">
        <v>434</v>
      </c>
    </row>
    <row r="83" spans="1:20" ht="24">
      <c r="A83" s="123" t="s">
        <v>44</v>
      </c>
      <c r="B83" s="16" t="s">
        <v>388</v>
      </c>
      <c r="C83" s="56"/>
      <c r="D83" s="101">
        <f>SUM(D84:D91)</f>
        <v>15250</v>
      </c>
      <c r="E83" s="101">
        <f aca="true" t="shared" si="35" ref="E83:L83">SUM(E84:E91)</f>
        <v>15250</v>
      </c>
      <c r="F83" s="101">
        <f t="shared" si="35"/>
        <v>14050</v>
      </c>
      <c r="G83" s="101">
        <f t="shared" si="35"/>
        <v>11350</v>
      </c>
      <c r="H83" s="194">
        <f t="shared" si="35"/>
        <v>11350</v>
      </c>
      <c r="I83" s="243">
        <f t="shared" si="25"/>
        <v>725.3972108956578</v>
      </c>
      <c r="J83" s="204">
        <f t="shared" si="35"/>
        <v>11350</v>
      </c>
      <c r="K83" s="243">
        <f t="shared" si="26"/>
        <v>725.3972108956578</v>
      </c>
      <c r="L83" s="204">
        <f t="shared" si="35"/>
        <v>11350</v>
      </c>
      <c r="M83" s="242">
        <f t="shared" si="27"/>
        <v>725.3972108956578</v>
      </c>
      <c r="N83" s="256">
        <f t="shared" si="34"/>
        <v>91400.7944217913</v>
      </c>
      <c r="O83" s="250">
        <f t="shared" si="29"/>
        <v>5841.575449093816</v>
      </c>
      <c r="P83" s="259">
        <f t="shared" si="32"/>
        <v>89750.7944217913</v>
      </c>
      <c r="Q83" s="252">
        <f t="shared" si="30"/>
        <v>5736.121229007664</v>
      </c>
      <c r="R83" s="256">
        <f>SUM(R84:R91)</f>
        <v>1650</v>
      </c>
      <c r="S83" s="250">
        <f t="shared" si="31"/>
        <v>105.4542200861529</v>
      </c>
      <c r="T83" s="155"/>
    </row>
    <row r="84" spans="1:20" ht="33.75" customHeight="1">
      <c r="A84" s="125" t="s">
        <v>45</v>
      </c>
      <c r="B84" s="17" t="s">
        <v>431</v>
      </c>
      <c r="C84" s="58" t="s">
        <v>327</v>
      </c>
      <c r="D84" s="102">
        <v>1000</v>
      </c>
      <c r="E84" s="102">
        <v>200</v>
      </c>
      <c r="F84" s="102">
        <v>500</v>
      </c>
      <c r="G84" s="102">
        <v>200</v>
      </c>
      <c r="H84" s="193">
        <v>200</v>
      </c>
      <c r="I84" s="196">
        <f t="shared" si="25"/>
        <v>12.782329707412474</v>
      </c>
      <c r="J84" s="217">
        <v>200</v>
      </c>
      <c r="K84" s="196">
        <f t="shared" si="26"/>
        <v>12.782329707412474</v>
      </c>
      <c r="L84" s="217">
        <v>200</v>
      </c>
      <c r="M84" s="197">
        <f t="shared" si="27"/>
        <v>12.782329707412474</v>
      </c>
      <c r="N84" s="255">
        <f aca="true" t="shared" si="36" ref="N84:N91">SUM(D84:L84)</f>
        <v>2525.5646594148247</v>
      </c>
      <c r="O84" s="229">
        <f t="shared" si="29"/>
        <v>161.4130008701459</v>
      </c>
      <c r="P84" s="257">
        <f t="shared" si="32"/>
        <v>2525.5646594148247</v>
      </c>
      <c r="Q84" s="261">
        <f t="shared" si="30"/>
        <v>161.4130008701459</v>
      </c>
      <c r="R84" s="257"/>
      <c r="S84" s="229">
        <f t="shared" si="31"/>
        <v>0</v>
      </c>
      <c r="T84" s="169" t="s">
        <v>434</v>
      </c>
    </row>
    <row r="85" spans="1:20" ht="24">
      <c r="A85" s="125" t="s">
        <v>46</v>
      </c>
      <c r="B85" s="17" t="s">
        <v>16</v>
      </c>
      <c r="C85" s="58" t="s">
        <v>327</v>
      </c>
      <c r="D85" s="102">
        <v>1500</v>
      </c>
      <c r="E85" s="102">
        <v>1500</v>
      </c>
      <c r="F85" s="102"/>
      <c r="G85" s="102"/>
      <c r="H85" s="193"/>
      <c r="I85" s="196">
        <f t="shared" si="25"/>
        <v>0</v>
      </c>
      <c r="J85" s="217"/>
      <c r="K85" s="196">
        <f t="shared" si="26"/>
        <v>0</v>
      </c>
      <c r="L85" s="217"/>
      <c r="M85" s="197">
        <f t="shared" si="27"/>
        <v>0</v>
      </c>
      <c r="N85" s="255">
        <f t="shared" si="36"/>
        <v>3000</v>
      </c>
      <c r="O85" s="229">
        <f t="shared" si="29"/>
        <v>191.7349456111871</v>
      </c>
      <c r="P85" s="257">
        <f t="shared" si="32"/>
        <v>3000</v>
      </c>
      <c r="Q85" s="261">
        <f t="shared" si="30"/>
        <v>191.7349456111871</v>
      </c>
      <c r="R85" s="257"/>
      <c r="S85" s="229">
        <f t="shared" si="31"/>
        <v>0</v>
      </c>
      <c r="T85" s="169" t="s">
        <v>434</v>
      </c>
    </row>
    <row r="86" spans="1:20" ht="36">
      <c r="A86" s="125" t="s">
        <v>47</v>
      </c>
      <c r="B86" s="17" t="s">
        <v>17</v>
      </c>
      <c r="C86" s="58" t="s">
        <v>327</v>
      </c>
      <c r="D86" s="102">
        <v>1300</v>
      </c>
      <c r="E86" s="102">
        <v>200</v>
      </c>
      <c r="F86" s="102">
        <v>200</v>
      </c>
      <c r="G86" s="102">
        <v>200</v>
      </c>
      <c r="H86" s="193">
        <v>200</v>
      </c>
      <c r="I86" s="196">
        <f t="shared" si="25"/>
        <v>12.782329707412474</v>
      </c>
      <c r="J86" s="217">
        <v>200</v>
      </c>
      <c r="K86" s="196">
        <f t="shared" si="26"/>
        <v>12.782329707412474</v>
      </c>
      <c r="L86" s="217">
        <v>200</v>
      </c>
      <c r="M86" s="197">
        <f t="shared" si="27"/>
        <v>12.782329707412474</v>
      </c>
      <c r="N86" s="255">
        <f t="shared" si="36"/>
        <v>2525.5646594148247</v>
      </c>
      <c r="O86" s="229">
        <f t="shared" si="29"/>
        <v>161.4130008701459</v>
      </c>
      <c r="P86" s="257">
        <f t="shared" si="32"/>
        <v>2525.5646594148247</v>
      </c>
      <c r="Q86" s="261">
        <f t="shared" si="30"/>
        <v>161.4130008701459</v>
      </c>
      <c r="R86" s="257"/>
      <c r="S86" s="229">
        <f t="shared" si="31"/>
        <v>0</v>
      </c>
      <c r="T86" s="169" t="s">
        <v>434</v>
      </c>
    </row>
    <row r="87" spans="1:20" ht="29.25" customHeight="1">
      <c r="A87" s="125" t="s">
        <v>48</v>
      </c>
      <c r="B87" s="17" t="s">
        <v>389</v>
      </c>
      <c r="C87" s="58" t="s">
        <v>327</v>
      </c>
      <c r="D87" s="102">
        <v>300</v>
      </c>
      <c r="E87" s="102">
        <v>300</v>
      </c>
      <c r="F87" s="102">
        <v>300</v>
      </c>
      <c r="G87" s="102">
        <v>400</v>
      </c>
      <c r="H87" s="193">
        <v>400</v>
      </c>
      <c r="I87" s="196">
        <f t="shared" si="25"/>
        <v>25.56465941482495</v>
      </c>
      <c r="J87" s="217">
        <v>400</v>
      </c>
      <c r="K87" s="196">
        <f t="shared" si="26"/>
        <v>25.56465941482495</v>
      </c>
      <c r="L87" s="217">
        <v>400</v>
      </c>
      <c r="M87" s="197">
        <f t="shared" si="27"/>
        <v>25.56465941482495</v>
      </c>
      <c r="N87" s="255">
        <f t="shared" si="36"/>
        <v>2551.1293188296495</v>
      </c>
      <c r="O87" s="229">
        <f t="shared" si="29"/>
        <v>163.04688039763587</v>
      </c>
      <c r="P87" s="257">
        <f>N87-R87</f>
        <v>901.1293188296495</v>
      </c>
      <c r="Q87" s="261">
        <f t="shared" si="30"/>
        <v>57.59266031148297</v>
      </c>
      <c r="R87" s="257">
        <v>1650</v>
      </c>
      <c r="S87" s="229">
        <f t="shared" si="31"/>
        <v>105.4542200861529</v>
      </c>
      <c r="T87" s="169" t="s">
        <v>648</v>
      </c>
    </row>
    <row r="88" spans="1:20" ht="18.75" customHeight="1">
      <c r="A88" s="125" t="s">
        <v>49</v>
      </c>
      <c r="B88" s="29" t="s">
        <v>390</v>
      </c>
      <c r="C88" s="60" t="s">
        <v>327</v>
      </c>
      <c r="D88" s="102">
        <v>10000</v>
      </c>
      <c r="E88" s="102">
        <v>10000</v>
      </c>
      <c r="F88" s="102">
        <v>10000</v>
      </c>
      <c r="G88" s="102">
        <v>10000</v>
      </c>
      <c r="H88" s="193">
        <v>10000</v>
      </c>
      <c r="I88" s="196">
        <f t="shared" si="25"/>
        <v>639.1164853706236</v>
      </c>
      <c r="J88" s="217">
        <v>10000</v>
      </c>
      <c r="K88" s="196">
        <f t="shared" si="26"/>
        <v>639.1164853706236</v>
      </c>
      <c r="L88" s="217">
        <v>10000</v>
      </c>
      <c r="M88" s="197">
        <f t="shared" si="27"/>
        <v>639.1164853706236</v>
      </c>
      <c r="N88" s="255">
        <f t="shared" si="36"/>
        <v>71278.23297074124</v>
      </c>
      <c r="O88" s="229">
        <f t="shared" si="29"/>
        <v>4555.5093739688655</v>
      </c>
      <c r="P88" s="257">
        <f aca="true" t="shared" si="37" ref="P88:P154">N88-R88</f>
        <v>71278.23297074124</v>
      </c>
      <c r="Q88" s="261">
        <f t="shared" si="30"/>
        <v>4555.5093739688655</v>
      </c>
      <c r="R88" s="258"/>
      <c r="S88" s="229">
        <f t="shared" si="31"/>
        <v>0</v>
      </c>
      <c r="T88" s="169" t="s">
        <v>434</v>
      </c>
    </row>
    <row r="89" spans="1:20" ht="17.25" customHeight="1">
      <c r="A89" s="125" t="s">
        <v>50</v>
      </c>
      <c r="B89" s="29" t="s">
        <v>366</v>
      </c>
      <c r="C89" s="60" t="s">
        <v>327</v>
      </c>
      <c r="D89" s="102">
        <v>500</v>
      </c>
      <c r="E89" s="102">
        <v>300</v>
      </c>
      <c r="F89" s="102">
        <v>300</v>
      </c>
      <c r="G89" s="102">
        <v>300</v>
      </c>
      <c r="H89" s="193">
        <v>300</v>
      </c>
      <c r="I89" s="196">
        <f t="shared" si="25"/>
        <v>19.17349456111871</v>
      </c>
      <c r="J89" s="217">
        <v>300</v>
      </c>
      <c r="K89" s="196">
        <f t="shared" si="26"/>
        <v>19.17349456111871</v>
      </c>
      <c r="L89" s="217">
        <v>300</v>
      </c>
      <c r="M89" s="197">
        <f t="shared" si="27"/>
        <v>19.17349456111871</v>
      </c>
      <c r="N89" s="255">
        <f t="shared" si="36"/>
        <v>2338.3469891222376</v>
      </c>
      <c r="O89" s="229">
        <f t="shared" si="29"/>
        <v>149.44761092647843</v>
      </c>
      <c r="P89" s="257">
        <f t="shared" si="37"/>
        <v>2338.3469891222376</v>
      </c>
      <c r="Q89" s="261">
        <f t="shared" si="30"/>
        <v>149.44761092647843</v>
      </c>
      <c r="R89" s="257"/>
      <c r="S89" s="229">
        <f t="shared" si="31"/>
        <v>0</v>
      </c>
      <c r="T89" s="169" t="s">
        <v>434</v>
      </c>
    </row>
    <row r="90" spans="1:20" ht="24">
      <c r="A90" s="125" t="s">
        <v>51</v>
      </c>
      <c r="B90" s="29" t="s">
        <v>367</v>
      </c>
      <c r="C90" s="60" t="s">
        <v>327</v>
      </c>
      <c r="D90" s="102">
        <v>150</v>
      </c>
      <c r="E90" s="102">
        <v>2500</v>
      </c>
      <c r="F90" s="102">
        <v>2500</v>
      </c>
      <c r="G90" s="102"/>
      <c r="H90" s="193"/>
      <c r="I90" s="196">
        <f t="shared" si="25"/>
        <v>0</v>
      </c>
      <c r="J90" s="217"/>
      <c r="K90" s="196">
        <f t="shared" si="26"/>
        <v>0</v>
      </c>
      <c r="L90" s="217"/>
      <c r="M90" s="197">
        <f t="shared" si="27"/>
        <v>0</v>
      </c>
      <c r="N90" s="255">
        <f t="shared" si="36"/>
        <v>5150</v>
      </c>
      <c r="O90" s="229">
        <f t="shared" si="29"/>
        <v>329.1449899658712</v>
      </c>
      <c r="P90" s="257">
        <f t="shared" si="37"/>
        <v>5150</v>
      </c>
      <c r="Q90" s="261">
        <f t="shared" si="30"/>
        <v>329.1449899658712</v>
      </c>
      <c r="R90" s="257"/>
      <c r="S90" s="229">
        <f t="shared" si="31"/>
        <v>0</v>
      </c>
      <c r="T90" s="169" t="s">
        <v>434</v>
      </c>
    </row>
    <row r="91" spans="1:20" ht="24">
      <c r="A91" s="125" t="s">
        <v>52</v>
      </c>
      <c r="B91" s="29" t="s">
        <v>368</v>
      </c>
      <c r="C91" s="60" t="s">
        <v>326</v>
      </c>
      <c r="D91" s="102">
        <v>500</v>
      </c>
      <c r="E91" s="102">
        <v>250</v>
      </c>
      <c r="F91" s="102">
        <v>250</v>
      </c>
      <c r="G91" s="102">
        <v>250</v>
      </c>
      <c r="H91" s="193">
        <v>250</v>
      </c>
      <c r="I91" s="196">
        <f t="shared" si="25"/>
        <v>15.977912134265592</v>
      </c>
      <c r="J91" s="217">
        <v>250</v>
      </c>
      <c r="K91" s="196">
        <f t="shared" si="26"/>
        <v>15.977912134265592</v>
      </c>
      <c r="L91" s="217">
        <v>250</v>
      </c>
      <c r="M91" s="197">
        <f t="shared" si="27"/>
        <v>15.977912134265592</v>
      </c>
      <c r="N91" s="255">
        <f t="shared" si="36"/>
        <v>2031.9558242685312</v>
      </c>
      <c r="O91" s="229">
        <f t="shared" si="29"/>
        <v>129.86564648348724</v>
      </c>
      <c r="P91" s="257">
        <f t="shared" si="37"/>
        <v>2031.9558242685312</v>
      </c>
      <c r="Q91" s="261">
        <f t="shared" si="30"/>
        <v>129.86564648348724</v>
      </c>
      <c r="R91" s="257"/>
      <c r="S91" s="229">
        <f t="shared" si="31"/>
        <v>0</v>
      </c>
      <c r="T91" s="169" t="s">
        <v>434</v>
      </c>
    </row>
    <row r="92" spans="1:20" s="45" customFormat="1" ht="12">
      <c r="A92" s="127" t="s">
        <v>53</v>
      </c>
      <c r="B92" s="15" t="s">
        <v>317</v>
      </c>
      <c r="C92" s="76"/>
      <c r="D92" s="101">
        <f>SUM(D93:D100)</f>
        <v>2100</v>
      </c>
      <c r="E92" s="101">
        <f>SUM(E93:E98)</f>
        <v>3800</v>
      </c>
      <c r="F92" s="101">
        <f>SUM(F93:F99)</f>
        <v>5990</v>
      </c>
      <c r="G92" s="101">
        <f>SUM(G93:G99)</f>
        <v>5200</v>
      </c>
      <c r="H92" s="194">
        <f>SUM(H93:H100)</f>
        <v>3270</v>
      </c>
      <c r="I92" s="243">
        <f t="shared" si="25"/>
        <v>208.99109071619395</v>
      </c>
      <c r="J92" s="204">
        <f>SUM(J93:J100)</f>
        <v>4500</v>
      </c>
      <c r="K92" s="243">
        <f t="shared" si="26"/>
        <v>287.60241841678067</v>
      </c>
      <c r="L92" s="204">
        <f>SUM(L93:L100)</f>
        <v>1700</v>
      </c>
      <c r="M92" s="242">
        <f t="shared" si="27"/>
        <v>108.64980251300602</v>
      </c>
      <c r="N92" s="256">
        <f>SUM(D92:L92)</f>
        <v>27056.593509132974</v>
      </c>
      <c r="O92" s="250">
        <f t="shared" si="29"/>
        <v>1729.2314949658696</v>
      </c>
      <c r="P92" s="259">
        <f t="shared" si="37"/>
        <v>27056.593509132974</v>
      </c>
      <c r="Q92" s="252">
        <f t="shared" si="30"/>
        <v>1729.2314949658696</v>
      </c>
      <c r="R92" s="256">
        <f>SUM(R93:R100)</f>
        <v>0</v>
      </c>
      <c r="S92" s="250">
        <f t="shared" si="31"/>
        <v>0</v>
      </c>
      <c r="T92" s="172"/>
    </row>
    <row r="93" spans="1:20" ht="24">
      <c r="A93" s="125" t="s">
        <v>18</v>
      </c>
      <c r="B93" s="23" t="s">
        <v>405</v>
      </c>
      <c r="C93" s="59" t="s">
        <v>327</v>
      </c>
      <c r="D93" s="102">
        <v>600</v>
      </c>
      <c r="E93" s="102">
        <v>600</v>
      </c>
      <c r="F93" s="102">
        <v>600</v>
      </c>
      <c r="G93" s="102">
        <v>600</v>
      </c>
      <c r="H93" s="193">
        <v>700</v>
      </c>
      <c r="I93" s="196">
        <f t="shared" si="25"/>
        <v>44.73815397594366</v>
      </c>
      <c r="J93" s="217">
        <v>700</v>
      </c>
      <c r="K93" s="196">
        <f t="shared" si="26"/>
        <v>44.73815397594366</v>
      </c>
      <c r="L93" s="217">
        <v>700</v>
      </c>
      <c r="M93" s="197">
        <f t="shared" si="27"/>
        <v>44.73815397594366</v>
      </c>
      <c r="N93" s="255">
        <f aca="true" t="shared" si="38" ref="N93:N104">SUM(D93:L93)</f>
        <v>4589.476307951887</v>
      </c>
      <c r="O93" s="229">
        <f t="shared" si="29"/>
        <v>293.3209967629956</v>
      </c>
      <c r="P93" s="257">
        <f aca="true" t="shared" si="39" ref="P93:P102">N93-R93</f>
        <v>4589.476307951887</v>
      </c>
      <c r="Q93" s="261">
        <f t="shared" si="30"/>
        <v>293.3209967629956</v>
      </c>
      <c r="R93" s="258"/>
      <c r="S93" s="229">
        <f t="shared" si="31"/>
        <v>0</v>
      </c>
      <c r="T93" s="155" t="s">
        <v>394</v>
      </c>
    </row>
    <row r="94" spans="1:20" ht="24" customHeight="1">
      <c r="A94" s="125" t="s">
        <v>19</v>
      </c>
      <c r="B94" s="23" t="s">
        <v>299</v>
      </c>
      <c r="C94" s="50" t="s">
        <v>327</v>
      </c>
      <c r="D94" s="102">
        <v>1500</v>
      </c>
      <c r="E94" s="102">
        <v>1500</v>
      </c>
      <c r="F94" s="102">
        <v>800</v>
      </c>
      <c r="G94" s="102">
        <v>3000</v>
      </c>
      <c r="H94" s="193">
        <v>0</v>
      </c>
      <c r="I94" s="196">
        <f t="shared" si="25"/>
        <v>0</v>
      </c>
      <c r="J94" s="217"/>
      <c r="K94" s="196">
        <f t="shared" si="26"/>
        <v>0</v>
      </c>
      <c r="L94" s="217"/>
      <c r="M94" s="197">
        <f t="shared" si="27"/>
        <v>0</v>
      </c>
      <c r="N94" s="255">
        <f t="shared" si="38"/>
        <v>6800</v>
      </c>
      <c r="O94" s="229">
        <f t="shared" si="29"/>
        <v>434.5992100520241</v>
      </c>
      <c r="P94" s="257">
        <f t="shared" si="39"/>
        <v>6800</v>
      </c>
      <c r="Q94" s="261">
        <f t="shared" si="30"/>
        <v>434.5992100520241</v>
      </c>
      <c r="R94" s="258"/>
      <c r="S94" s="229">
        <f t="shared" si="31"/>
        <v>0</v>
      </c>
      <c r="T94" s="155" t="s">
        <v>394</v>
      </c>
    </row>
    <row r="95" spans="1:20" ht="20.25" customHeight="1">
      <c r="A95" s="125" t="s">
        <v>20</v>
      </c>
      <c r="B95" s="23" t="s">
        <v>453</v>
      </c>
      <c r="C95" s="50" t="s">
        <v>327</v>
      </c>
      <c r="D95" s="102"/>
      <c r="E95" s="102"/>
      <c r="F95" s="102">
        <v>1400</v>
      </c>
      <c r="G95" s="102">
        <v>600</v>
      </c>
      <c r="H95" s="193"/>
      <c r="I95" s="196">
        <f t="shared" si="25"/>
        <v>0</v>
      </c>
      <c r="J95" s="217"/>
      <c r="K95" s="196">
        <f t="shared" si="26"/>
        <v>0</v>
      </c>
      <c r="L95" s="217"/>
      <c r="M95" s="197">
        <f t="shared" si="27"/>
        <v>0</v>
      </c>
      <c r="N95" s="255">
        <f t="shared" si="38"/>
        <v>2000</v>
      </c>
      <c r="O95" s="229">
        <f t="shared" si="29"/>
        <v>127.82329707412474</v>
      </c>
      <c r="P95" s="257">
        <f t="shared" si="39"/>
        <v>2000</v>
      </c>
      <c r="Q95" s="261">
        <f t="shared" si="30"/>
        <v>127.82329707412474</v>
      </c>
      <c r="R95" s="258"/>
      <c r="S95" s="229">
        <f t="shared" si="31"/>
        <v>0</v>
      </c>
      <c r="T95" s="155" t="s">
        <v>394</v>
      </c>
    </row>
    <row r="96" spans="1:20" ht="26.25" customHeight="1">
      <c r="A96" s="125" t="s">
        <v>21</v>
      </c>
      <c r="B96" s="23" t="s">
        <v>382</v>
      </c>
      <c r="C96" s="50" t="s">
        <v>327</v>
      </c>
      <c r="D96" s="102"/>
      <c r="E96" s="102">
        <v>1500</v>
      </c>
      <c r="F96" s="102">
        <v>1500</v>
      </c>
      <c r="G96" s="102"/>
      <c r="H96" s="193"/>
      <c r="I96" s="196">
        <f t="shared" si="25"/>
        <v>0</v>
      </c>
      <c r="J96" s="217"/>
      <c r="K96" s="196">
        <f t="shared" si="26"/>
        <v>0</v>
      </c>
      <c r="L96" s="198"/>
      <c r="M96" s="197">
        <f t="shared" si="27"/>
        <v>0</v>
      </c>
      <c r="N96" s="255">
        <v>3000</v>
      </c>
      <c r="O96" s="229">
        <f t="shared" si="29"/>
        <v>191.7349456111871</v>
      </c>
      <c r="P96" s="257">
        <f t="shared" si="39"/>
        <v>3000</v>
      </c>
      <c r="Q96" s="261">
        <f t="shared" si="30"/>
        <v>191.7349456111871</v>
      </c>
      <c r="R96" s="258"/>
      <c r="S96" s="229">
        <f t="shared" si="31"/>
        <v>0</v>
      </c>
      <c r="T96" s="155" t="s">
        <v>394</v>
      </c>
    </row>
    <row r="97" spans="1:20" ht="12">
      <c r="A97" s="125" t="s">
        <v>22</v>
      </c>
      <c r="B97" s="23" t="s">
        <v>425</v>
      </c>
      <c r="C97" s="50" t="s">
        <v>327</v>
      </c>
      <c r="D97" s="102"/>
      <c r="E97" s="102"/>
      <c r="F97" s="102"/>
      <c r="G97" s="102">
        <v>0</v>
      </c>
      <c r="H97" s="193"/>
      <c r="I97" s="196">
        <f t="shared" si="25"/>
        <v>0</v>
      </c>
      <c r="J97" s="217">
        <v>2500</v>
      </c>
      <c r="K97" s="196">
        <f t="shared" si="26"/>
        <v>159.7791213426559</v>
      </c>
      <c r="L97" s="217"/>
      <c r="M97" s="197">
        <f t="shared" si="27"/>
        <v>0</v>
      </c>
      <c r="N97" s="255">
        <f t="shared" si="38"/>
        <v>2659.779121342656</v>
      </c>
      <c r="O97" s="229">
        <f t="shared" si="29"/>
        <v>169.99086838946837</v>
      </c>
      <c r="P97" s="257">
        <f t="shared" si="39"/>
        <v>2659.779121342656</v>
      </c>
      <c r="Q97" s="261">
        <f t="shared" si="30"/>
        <v>169.99086838946837</v>
      </c>
      <c r="R97" s="258"/>
      <c r="S97" s="229">
        <f t="shared" si="31"/>
        <v>0</v>
      </c>
      <c r="T97" s="155" t="s">
        <v>394</v>
      </c>
    </row>
    <row r="98" spans="1:20" ht="43.5" customHeight="1" thickBot="1">
      <c r="A98" s="125" t="s">
        <v>284</v>
      </c>
      <c r="B98" s="131" t="s">
        <v>285</v>
      </c>
      <c r="C98" s="50" t="s">
        <v>327</v>
      </c>
      <c r="D98" s="102"/>
      <c r="E98" s="102">
        <v>200</v>
      </c>
      <c r="F98" s="102">
        <v>690</v>
      </c>
      <c r="G98" s="102">
        <v>0</v>
      </c>
      <c r="H98" s="212">
        <v>570</v>
      </c>
      <c r="I98" s="244">
        <f t="shared" si="25"/>
        <v>36.42963966612555</v>
      </c>
      <c r="J98" s="230">
        <v>300</v>
      </c>
      <c r="K98" s="244">
        <f t="shared" si="26"/>
        <v>19.17349456111871</v>
      </c>
      <c r="L98" s="217"/>
      <c r="M98" s="197">
        <f t="shared" si="27"/>
        <v>0</v>
      </c>
      <c r="N98" s="255">
        <f t="shared" si="38"/>
        <v>1815.6031342272443</v>
      </c>
      <c r="O98" s="229">
        <f t="shared" si="29"/>
        <v>116.0381893975205</v>
      </c>
      <c r="P98" s="257">
        <f t="shared" si="39"/>
        <v>1815.6031342272443</v>
      </c>
      <c r="Q98" s="261">
        <f t="shared" si="30"/>
        <v>116.0381893975205</v>
      </c>
      <c r="R98" s="258"/>
      <c r="S98" s="229">
        <f t="shared" si="31"/>
        <v>0</v>
      </c>
      <c r="T98" s="155" t="s">
        <v>394</v>
      </c>
    </row>
    <row r="99" spans="1:20" ht="48.75" thickTop="1">
      <c r="A99" s="125" t="s">
        <v>481</v>
      </c>
      <c r="B99" s="84" t="s">
        <v>482</v>
      </c>
      <c r="C99" s="50" t="s">
        <v>327</v>
      </c>
      <c r="D99" s="102"/>
      <c r="E99" s="102"/>
      <c r="F99" s="102">
        <v>1000</v>
      </c>
      <c r="G99" s="102">
        <v>1000</v>
      </c>
      <c r="H99" s="193">
        <v>1000</v>
      </c>
      <c r="I99" s="196">
        <f t="shared" si="25"/>
        <v>63.91164853706237</v>
      </c>
      <c r="J99" s="217">
        <v>1000</v>
      </c>
      <c r="K99" s="196">
        <f t="shared" si="26"/>
        <v>63.91164853706237</v>
      </c>
      <c r="L99" s="217">
        <v>1000</v>
      </c>
      <c r="M99" s="197">
        <f t="shared" si="27"/>
        <v>63.91164853706237</v>
      </c>
      <c r="N99" s="255">
        <f t="shared" si="38"/>
        <v>5127.823297074125</v>
      </c>
      <c r="O99" s="229">
        <f t="shared" si="29"/>
        <v>327.72764032276183</v>
      </c>
      <c r="P99" s="257">
        <f t="shared" si="39"/>
        <v>5127.823297074125</v>
      </c>
      <c r="Q99" s="261">
        <f t="shared" si="30"/>
        <v>327.72764032276183</v>
      </c>
      <c r="R99" s="258"/>
      <c r="S99" s="229">
        <f t="shared" si="31"/>
        <v>0</v>
      </c>
      <c r="T99" s="155" t="s">
        <v>394</v>
      </c>
    </row>
    <row r="100" spans="1:20" ht="12">
      <c r="A100" s="125" t="s">
        <v>356</v>
      </c>
      <c r="B100" s="84" t="s">
        <v>357</v>
      </c>
      <c r="C100" s="50" t="s">
        <v>327</v>
      </c>
      <c r="D100" s="102"/>
      <c r="E100" s="102"/>
      <c r="F100" s="102"/>
      <c r="G100" s="102"/>
      <c r="H100" s="193">
        <v>1000</v>
      </c>
      <c r="I100" s="196">
        <f t="shared" si="25"/>
        <v>63.91164853706237</v>
      </c>
      <c r="J100" s="217"/>
      <c r="K100" s="196">
        <f t="shared" si="26"/>
        <v>0</v>
      </c>
      <c r="L100" s="217"/>
      <c r="M100" s="197">
        <f t="shared" si="27"/>
        <v>0</v>
      </c>
      <c r="N100" s="255">
        <f t="shared" si="38"/>
        <v>1063.9116485370623</v>
      </c>
      <c r="O100" s="229">
        <f t="shared" si="29"/>
        <v>67.99634735578735</v>
      </c>
      <c r="P100" s="257">
        <f t="shared" si="39"/>
        <v>1063.9116485370623</v>
      </c>
      <c r="Q100" s="261">
        <f t="shared" si="30"/>
        <v>67.99634735578735</v>
      </c>
      <c r="R100" s="258"/>
      <c r="S100" s="229">
        <f t="shared" si="31"/>
        <v>0</v>
      </c>
      <c r="T100" s="155" t="s">
        <v>394</v>
      </c>
    </row>
    <row r="101" spans="1:20" ht="12">
      <c r="A101" s="124" t="s">
        <v>447</v>
      </c>
      <c r="B101" s="36" t="s">
        <v>439</v>
      </c>
      <c r="C101" s="7"/>
      <c r="D101" s="8">
        <f>D103+D116</f>
        <v>20425</v>
      </c>
      <c r="E101" s="8">
        <f aca="true" t="shared" si="40" ref="E101:L101">E103+E116</f>
        <v>36810</v>
      </c>
      <c r="F101" s="8">
        <f t="shared" si="40"/>
        <v>50450</v>
      </c>
      <c r="G101" s="8">
        <f t="shared" si="40"/>
        <v>95600</v>
      </c>
      <c r="H101" s="145">
        <f t="shared" si="40"/>
        <v>75900</v>
      </c>
      <c r="I101" s="47">
        <f t="shared" si="25"/>
        <v>4850.894123963034</v>
      </c>
      <c r="J101" s="219">
        <f t="shared" si="40"/>
        <v>61550</v>
      </c>
      <c r="K101" s="47">
        <f t="shared" si="26"/>
        <v>3933.761967456189</v>
      </c>
      <c r="L101" s="219">
        <f t="shared" si="40"/>
        <v>24100</v>
      </c>
      <c r="M101" s="143">
        <f t="shared" si="27"/>
        <v>1540.270729743203</v>
      </c>
      <c r="N101" s="151">
        <f t="shared" si="38"/>
        <v>373619.6560914192</v>
      </c>
      <c r="O101" s="149">
        <f t="shared" si="29"/>
        <v>23878.648146652897</v>
      </c>
      <c r="P101" s="159">
        <f t="shared" si="37"/>
        <v>175619.65609141922</v>
      </c>
      <c r="Q101" s="157">
        <f t="shared" si="30"/>
        <v>11224.14173631455</v>
      </c>
      <c r="R101" s="151">
        <f>R103+R116</f>
        <v>198000</v>
      </c>
      <c r="S101" s="149">
        <f t="shared" si="31"/>
        <v>12654.506410338348</v>
      </c>
      <c r="T101" s="173"/>
    </row>
    <row r="102" spans="1:20" ht="12">
      <c r="A102" s="124"/>
      <c r="B102" s="91" t="s">
        <v>496</v>
      </c>
      <c r="C102" s="92"/>
      <c r="D102" s="93">
        <f>SUM(D104:D115)+SUM(D117:D122)+SUM(D126:D129)</f>
        <v>19560</v>
      </c>
      <c r="E102" s="93">
        <f>SUM(E104:E115)+SUM(E117:E122)+SUM(E126:E129)</f>
        <v>35680</v>
      </c>
      <c r="F102" s="93">
        <f>SUM(F104:F115)+SUM(F117:F122)+SUM(F126:F129)</f>
        <v>49500</v>
      </c>
      <c r="G102" s="93">
        <f>SUM(G104:G115)+SUM(G117:G122)+SUM(G126:G130)</f>
        <v>94700</v>
      </c>
      <c r="H102" s="146">
        <f>SUM(H104:H115)+SUM(H117:H122)+SUM(H126:H130)</f>
        <v>75000</v>
      </c>
      <c r="I102" s="47">
        <f t="shared" si="25"/>
        <v>4793.373640279678</v>
      </c>
      <c r="J102" s="220">
        <f>SUM(J104:J115)+SUM(J117:J122)+SUM(J126:J130)</f>
        <v>60600</v>
      </c>
      <c r="K102" s="47">
        <f t="shared" si="26"/>
        <v>3873.0459013459795</v>
      </c>
      <c r="L102" s="220">
        <f>SUM(L104:L115)+SUM(L117:L122)+SUM(L126:L130)</f>
        <v>23100</v>
      </c>
      <c r="M102" s="143">
        <f t="shared" si="27"/>
        <v>1476.3590812061407</v>
      </c>
      <c r="N102" s="152">
        <f>SUM(D102:L102)</f>
        <v>366806.41954162566</v>
      </c>
      <c r="O102" s="149">
        <f t="shared" si="29"/>
        <v>23443.202966882625</v>
      </c>
      <c r="P102" s="159">
        <f t="shared" si="39"/>
        <v>169806.41954162566</v>
      </c>
      <c r="Q102" s="157">
        <f t="shared" si="30"/>
        <v>10852.608205081338</v>
      </c>
      <c r="R102" s="152">
        <f>SUM(R104:R115)+SUM(R117:R122)+SUM(R126:R130)</f>
        <v>197000</v>
      </c>
      <c r="S102" s="149">
        <f t="shared" si="31"/>
        <v>12590.594761801287</v>
      </c>
      <c r="T102" s="174"/>
    </row>
    <row r="103" spans="1:20" ht="26.25" customHeight="1">
      <c r="A103" s="123" t="s">
        <v>54</v>
      </c>
      <c r="B103" s="20" t="s">
        <v>513</v>
      </c>
      <c r="C103" s="61"/>
      <c r="D103" s="98">
        <f>SUM(D104:D115)</f>
        <v>8600</v>
      </c>
      <c r="E103" s="98">
        <f aca="true" t="shared" si="41" ref="E103:L103">SUM(E104:E115)</f>
        <v>21180</v>
      </c>
      <c r="F103" s="98">
        <f t="shared" si="41"/>
        <v>25000</v>
      </c>
      <c r="G103" s="98">
        <f t="shared" si="41"/>
        <v>12500</v>
      </c>
      <c r="H103" s="190">
        <f t="shared" si="41"/>
        <v>12400</v>
      </c>
      <c r="I103" s="243">
        <f t="shared" si="25"/>
        <v>792.5044418595734</v>
      </c>
      <c r="J103" s="215">
        <f t="shared" si="41"/>
        <v>19700</v>
      </c>
      <c r="K103" s="243">
        <f t="shared" si="26"/>
        <v>1259.0594761801287</v>
      </c>
      <c r="L103" s="215">
        <f t="shared" si="41"/>
        <v>12200</v>
      </c>
      <c r="M103" s="242">
        <f t="shared" si="27"/>
        <v>779.7221121521609</v>
      </c>
      <c r="N103" s="253">
        <f t="shared" si="38"/>
        <v>113631.56391803971</v>
      </c>
      <c r="O103" s="250">
        <f t="shared" si="29"/>
        <v>7262.380575846491</v>
      </c>
      <c r="P103" s="259">
        <f t="shared" si="37"/>
        <v>54631.56391803971</v>
      </c>
      <c r="Q103" s="252">
        <f t="shared" si="30"/>
        <v>3491.593312159812</v>
      </c>
      <c r="R103" s="253">
        <f>SUM(R104:R115)</f>
        <v>59000</v>
      </c>
      <c r="S103" s="250">
        <f t="shared" si="31"/>
        <v>3770.7872636866796</v>
      </c>
      <c r="T103" s="165"/>
    </row>
    <row r="104" spans="1:20" ht="12">
      <c r="A104" s="125" t="s">
        <v>55</v>
      </c>
      <c r="B104" s="23" t="s">
        <v>23</v>
      </c>
      <c r="C104" s="50" t="s">
        <v>327</v>
      </c>
      <c r="D104" s="102">
        <v>2000</v>
      </c>
      <c r="E104" s="102">
        <v>2000</v>
      </c>
      <c r="F104" s="102">
        <v>2000</v>
      </c>
      <c r="G104" s="102">
        <v>2000</v>
      </c>
      <c r="H104" s="193">
        <v>2000</v>
      </c>
      <c r="I104" s="196">
        <f t="shared" si="25"/>
        <v>127.82329707412474</v>
      </c>
      <c r="J104" s="217">
        <v>2000</v>
      </c>
      <c r="K104" s="196">
        <f t="shared" si="26"/>
        <v>127.82329707412474</v>
      </c>
      <c r="L104" s="217">
        <v>2000</v>
      </c>
      <c r="M104" s="197">
        <f t="shared" si="27"/>
        <v>127.82329707412474</v>
      </c>
      <c r="N104" s="255">
        <f t="shared" si="38"/>
        <v>14255.64659414825</v>
      </c>
      <c r="O104" s="229">
        <f t="shared" si="29"/>
        <v>911.101874793773</v>
      </c>
      <c r="P104" s="257">
        <f t="shared" si="37"/>
        <v>14255.64659414825</v>
      </c>
      <c r="Q104" s="261">
        <f t="shared" si="30"/>
        <v>911.101874793773</v>
      </c>
      <c r="R104" s="258"/>
      <c r="S104" s="229">
        <f t="shared" si="31"/>
        <v>0</v>
      </c>
      <c r="T104" s="155" t="s">
        <v>385</v>
      </c>
    </row>
    <row r="105" spans="1:20" ht="21" customHeight="1">
      <c r="A105" s="125" t="s">
        <v>56</v>
      </c>
      <c r="B105" s="21" t="s">
        <v>24</v>
      </c>
      <c r="C105" s="50" t="s">
        <v>327</v>
      </c>
      <c r="D105" s="102"/>
      <c r="E105" s="102">
        <v>1000</v>
      </c>
      <c r="F105" s="102">
        <v>8000</v>
      </c>
      <c r="G105" s="102">
        <v>5000</v>
      </c>
      <c r="H105" s="193"/>
      <c r="I105" s="196">
        <f t="shared" si="25"/>
        <v>0</v>
      </c>
      <c r="J105" s="217"/>
      <c r="K105" s="196">
        <f t="shared" si="26"/>
        <v>0</v>
      </c>
      <c r="L105" s="217"/>
      <c r="M105" s="197">
        <f t="shared" si="27"/>
        <v>0</v>
      </c>
      <c r="N105" s="255">
        <f aca="true" t="shared" si="42" ref="N105:N112">SUM(D105:L105)</f>
        <v>14000</v>
      </c>
      <c r="O105" s="229">
        <f t="shared" si="29"/>
        <v>894.7630795188732</v>
      </c>
      <c r="P105" s="257">
        <f t="shared" si="37"/>
        <v>14000</v>
      </c>
      <c r="Q105" s="261">
        <f t="shared" si="30"/>
        <v>894.7630795188732</v>
      </c>
      <c r="R105" s="258"/>
      <c r="S105" s="229">
        <f t="shared" si="31"/>
        <v>0</v>
      </c>
      <c r="T105" s="169" t="s">
        <v>385</v>
      </c>
    </row>
    <row r="106" spans="1:20" ht="12">
      <c r="A106" s="125" t="s">
        <v>57</v>
      </c>
      <c r="B106" s="21" t="s">
        <v>415</v>
      </c>
      <c r="C106" s="50" t="s">
        <v>327</v>
      </c>
      <c r="D106" s="102">
        <v>500</v>
      </c>
      <c r="E106" s="102">
        <v>2000</v>
      </c>
      <c r="F106" s="102">
        <v>1000</v>
      </c>
      <c r="G106" s="102">
        <v>1000</v>
      </c>
      <c r="H106" s="193"/>
      <c r="I106" s="196">
        <f t="shared" si="25"/>
        <v>0</v>
      </c>
      <c r="J106" s="217"/>
      <c r="K106" s="196">
        <f t="shared" si="26"/>
        <v>0</v>
      </c>
      <c r="L106" s="217"/>
      <c r="M106" s="197">
        <f t="shared" si="27"/>
        <v>0</v>
      </c>
      <c r="N106" s="255">
        <f t="shared" si="42"/>
        <v>4500</v>
      </c>
      <c r="O106" s="229">
        <f t="shared" si="29"/>
        <v>287.60241841678067</v>
      </c>
      <c r="P106" s="257">
        <f t="shared" si="37"/>
        <v>4500</v>
      </c>
      <c r="Q106" s="261">
        <f t="shared" si="30"/>
        <v>287.60241841678067</v>
      </c>
      <c r="R106" s="258"/>
      <c r="S106" s="229">
        <f t="shared" si="31"/>
        <v>0</v>
      </c>
      <c r="T106" s="169" t="s">
        <v>385</v>
      </c>
    </row>
    <row r="107" spans="1:20" ht="21.75" customHeight="1">
      <c r="A107" s="125" t="s">
        <v>58</v>
      </c>
      <c r="B107" s="21" t="s">
        <v>391</v>
      </c>
      <c r="C107" s="50" t="s">
        <v>327</v>
      </c>
      <c r="D107" s="102">
        <v>1200</v>
      </c>
      <c r="E107" s="102">
        <v>5000</v>
      </c>
      <c r="F107" s="102">
        <v>5000</v>
      </c>
      <c r="G107" s="102">
        <v>500</v>
      </c>
      <c r="H107" s="193">
        <v>0</v>
      </c>
      <c r="I107" s="196">
        <f t="shared" si="25"/>
        <v>0</v>
      </c>
      <c r="J107" s="217">
        <v>5000</v>
      </c>
      <c r="K107" s="196">
        <f t="shared" si="26"/>
        <v>319.5582426853118</v>
      </c>
      <c r="L107" s="217"/>
      <c r="M107" s="197">
        <f t="shared" si="27"/>
        <v>0</v>
      </c>
      <c r="N107" s="255">
        <f t="shared" si="42"/>
        <v>17019.55824268531</v>
      </c>
      <c r="O107" s="229">
        <f t="shared" si="29"/>
        <v>1087.7480246625664</v>
      </c>
      <c r="P107" s="257">
        <f t="shared" si="37"/>
        <v>8019.558242685311</v>
      </c>
      <c r="Q107" s="261">
        <f t="shared" si="30"/>
        <v>512.5431878290051</v>
      </c>
      <c r="R107" s="258">
        <v>9000</v>
      </c>
      <c r="S107" s="229">
        <f t="shared" si="31"/>
        <v>575.2048368335613</v>
      </c>
      <c r="T107" s="169" t="s">
        <v>385</v>
      </c>
    </row>
    <row r="108" spans="1:20" ht="23.25" customHeight="1">
      <c r="A108" s="125" t="s">
        <v>59</v>
      </c>
      <c r="B108" s="33" t="s">
        <v>380</v>
      </c>
      <c r="C108" s="51" t="s">
        <v>327</v>
      </c>
      <c r="D108" s="102"/>
      <c r="E108" s="102"/>
      <c r="F108" s="102"/>
      <c r="G108" s="102">
        <v>0</v>
      </c>
      <c r="H108" s="193">
        <v>0</v>
      </c>
      <c r="I108" s="196">
        <f t="shared" si="25"/>
        <v>0</v>
      </c>
      <c r="J108" s="217">
        <v>0</v>
      </c>
      <c r="K108" s="196">
        <f t="shared" si="26"/>
        <v>0</v>
      </c>
      <c r="L108" s="217">
        <v>0</v>
      </c>
      <c r="M108" s="197">
        <f t="shared" si="27"/>
        <v>0</v>
      </c>
      <c r="N108" s="255">
        <f t="shared" si="42"/>
        <v>0</v>
      </c>
      <c r="O108" s="229">
        <f t="shared" si="29"/>
        <v>0</v>
      </c>
      <c r="P108" s="257">
        <f t="shared" si="37"/>
        <v>0</v>
      </c>
      <c r="Q108" s="261">
        <f t="shared" si="30"/>
        <v>0</v>
      </c>
      <c r="R108" s="258"/>
      <c r="S108" s="229">
        <f t="shared" si="31"/>
        <v>0</v>
      </c>
      <c r="T108" s="169" t="s">
        <v>385</v>
      </c>
    </row>
    <row r="109" spans="1:20" ht="12">
      <c r="A109" s="125" t="s">
        <v>60</v>
      </c>
      <c r="B109" s="33" t="s">
        <v>266</v>
      </c>
      <c r="C109" s="51" t="s">
        <v>327</v>
      </c>
      <c r="D109" s="102">
        <v>700</v>
      </c>
      <c r="E109" s="102">
        <v>3000</v>
      </c>
      <c r="F109" s="102">
        <v>3000</v>
      </c>
      <c r="G109" s="102"/>
      <c r="H109" s="193">
        <v>0</v>
      </c>
      <c r="I109" s="196">
        <f t="shared" si="25"/>
        <v>0</v>
      </c>
      <c r="J109" s="217">
        <v>1000</v>
      </c>
      <c r="K109" s="196">
        <f t="shared" si="26"/>
        <v>63.91164853706237</v>
      </c>
      <c r="L109" s="217"/>
      <c r="M109" s="197">
        <f t="shared" si="27"/>
        <v>0</v>
      </c>
      <c r="N109" s="255">
        <f t="shared" si="42"/>
        <v>7763.911648537062</v>
      </c>
      <c r="O109" s="229">
        <f t="shared" si="29"/>
        <v>496.2043925541052</v>
      </c>
      <c r="P109" s="257">
        <f t="shared" si="37"/>
        <v>7763.911648537062</v>
      </c>
      <c r="Q109" s="261">
        <f t="shared" si="30"/>
        <v>496.2043925541052</v>
      </c>
      <c r="R109" s="258"/>
      <c r="S109" s="229">
        <f t="shared" si="31"/>
        <v>0</v>
      </c>
      <c r="T109" s="169" t="s">
        <v>385</v>
      </c>
    </row>
    <row r="110" spans="1:20" ht="20.25" customHeight="1">
      <c r="A110" s="125" t="s">
        <v>61</v>
      </c>
      <c r="B110" s="21" t="s">
        <v>314</v>
      </c>
      <c r="C110" s="50" t="s">
        <v>327</v>
      </c>
      <c r="D110" s="102">
        <v>4000</v>
      </c>
      <c r="E110" s="102">
        <v>4000</v>
      </c>
      <c r="F110" s="102">
        <v>4000</v>
      </c>
      <c r="G110" s="102">
        <v>4000</v>
      </c>
      <c r="H110" s="193">
        <v>10000</v>
      </c>
      <c r="I110" s="196">
        <f t="shared" si="25"/>
        <v>639.1164853706236</v>
      </c>
      <c r="J110" s="217">
        <v>5000</v>
      </c>
      <c r="K110" s="196">
        <f t="shared" si="26"/>
        <v>319.5582426853118</v>
      </c>
      <c r="L110" s="217">
        <v>6000</v>
      </c>
      <c r="M110" s="197">
        <f t="shared" si="27"/>
        <v>383.4698912223742</v>
      </c>
      <c r="N110" s="255">
        <v>82000</v>
      </c>
      <c r="O110" s="229">
        <f t="shared" si="29"/>
        <v>5240.755180039114</v>
      </c>
      <c r="P110" s="257">
        <f t="shared" si="37"/>
        <v>32000</v>
      </c>
      <c r="Q110" s="261">
        <f t="shared" si="30"/>
        <v>2045.1727531859958</v>
      </c>
      <c r="R110" s="258">
        <v>50000</v>
      </c>
      <c r="S110" s="229">
        <f t="shared" si="31"/>
        <v>3195.5824268531182</v>
      </c>
      <c r="T110" s="155" t="s">
        <v>385</v>
      </c>
    </row>
    <row r="111" spans="1:20" ht="21.75" customHeight="1">
      <c r="A111" s="125" t="s">
        <v>62</v>
      </c>
      <c r="B111" s="21" t="s">
        <v>414</v>
      </c>
      <c r="C111" s="50" t="s">
        <v>327</v>
      </c>
      <c r="D111" s="102"/>
      <c r="E111" s="102"/>
      <c r="F111" s="102"/>
      <c r="G111" s="102"/>
      <c r="H111" s="193">
        <v>0</v>
      </c>
      <c r="I111" s="196">
        <f t="shared" si="25"/>
        <v>0</v>
      </c>
      <c r="J111" s="217">
        <v>1700</v>
      </c>
      <c r="K111" s="196">
        <f t="shared" si="26"/>
        <v>108.64980251300602</v>
      </c>
      <c r="L111" s="217">
        <v>1700</v>
      </c>
      <c r="M111" s="197">
        <f t="shared" si="27"/>
        <v>108.64980251300602</v>
      </c>
      <c r="N111" s="255">
        <f t="shared" si="42"/>
        <v>3508.649802513006</v>
      </c>
      <c r="O111" s="229">
        <f t="shared" si="29"/>
        <v>224.24359301784452</v>
      </c>
      <c r="P111" s="257">
        <f t="shared" si="37"/>
        <v>3508.649802513006</v>
      </c>
      <c r="Q111" s="261">
        <f t="shared" si="30"/>
        <v>224.24359301784452</v>
      </c>
      <c r="R111" s="258"/>
      <c r="S111" s="229">
        <f t="shared" si="31"/>
        <v>0</v>
      </c>
      <c r="T111" s="169" t="s">
        <v>385</v>
      </c>
    </row>
    <row r="112" spans="1:20" ht="22.5" customHeight="1">
      <c r="A112" s="125" t="s">
        <v>63</v>
      </c>
      <c r="B112" s="21" t="s">
        <v>416</v>
      </c>
      <c r="C112" s="50" t="s">
        <v>327</v>
      </c>
      <c r="D112" s="102"/>
      <c r="E112" s="102"/>
      <c r="F112" s="102"/>
      <c r="G112" s="102"/>
      <c r="H112" s="193">
        <v>0</v>
      </c>
      <c r="I112" s="196">
        <f t="shared" si="25"/>
        <v>0</v>
      </c>
      <c r="J112" s="217">
        <v>3500</v>
      </c>
      <c r="K112" s="196">
        <f t="shared" si="26"/>
        <v>223.6907698797183</v>
      </c>
      <c r="L112" s="217">
        <v>2500</v>
      </c>
      <c r="M112" s="197">
        <f t="shared" si="27"/>
        <v>159.7791213426559</v>
      </c>
      <c r="N112" s="255">
        <f t="shared" si="42"/>
        <v>6223.690769879719</v>
      </c>
      <c r="O112" s="229">
        <f t="shared" si="29"/>
        <v>397.76633708791167</v>
      </c>
      <c r="P112" s="257">
        <f t="shared" si="37"/>
        <v>6223.690769879719</v>
      </c>
      <c r="Q112" s="261">
        <f t="shared" si="30"/>
        <v>397.76633708791167</v>
      </c>
      <c r="R112" s="258"/>
      <c r="S112" s="229">
        <f t="shared" si="31"/>
        <v>0</v>
      </c>
      <c r="T112" s="169" t="s">
        <v>385</v>
      </c>
    </row>
    <row r="113" spans="1:20" ht="21" customHeight="1">
      <c r="A113" s="125" t="s">
        <v>64</v>
      </c>
      <c r="B113" s="21" t="s">
        <v>25</v>
      </c>
      <c r="C113" s="59" t="s">
        <v>327</v>
      </c>
      <c r="D113" s="102"/>
      <c r="E113" s="102">
        <v>2180</v>
      </c>
      <c r="F113" s="102"/>
      <c r="G113" s="102">
        <v>0</v>
      </c>
      <c r="H113" s="193"/>
      <c r="I113" s="196">
        <f t="shared" si="25"/>
        <v>0</v>
      </c>
      <c r="J113" s="217"/>
      <c r="K113" s="196">
        <f t="shared" si="26"/>
        <v>0</v>
      </c>
      <c r="L113" s="217"/>
      <c r="M113" s="197">
        <f t="shared" si="27"/>
        <v>0</v>
      </c>
      <c r="N113" s="255">
        <f>SUM(D113:L113)</f>
        <v>2180</v>
      </c>
      <c r="O113" s="229">
        <f t="shared" si="29"/>
        <v>139.32739381079597</v>
      </c>
      <c r="P113" s="257">
        <f>N113-R113</f>
        <v>2180</v>
      </c>
      <c r="Q113" s="261">
        <f t="shared" si="30"/>
        <v>139.32739381079597</v>
      </c>
      <c r="R113" s="258"/>
      <c r="S113" s="229">
        <f t="shared" si="31"/>
        <v>0</v>
      </c>
      <c r="T113" s="155" t="s">
        <v>385</v>
      </c>
    </row>
    <row r="114" spans="1:20" ht="24">
      <c r="A114" s="125" t="s">
        <v>65</v>
      </c>
      <c r="B114" s="23" t="s">
        <v>404</v>
      </c>
      <c r="C114" s="58" t="s">
        <v>324</v>
      </c>
      <c r="D114" s="102"/>
      <c r="E114" s="102"/>
      <c r="F114" s="102"/>
      <c r="G114" s="102"/>
      <c r="H114" s="193">
        <v>400</v>
      </c>
      <c r="I114" s="196">
        <f t="shared" si="25"/>
        <v>25.56465941482495</v>
      </c>
      <c r="J114" s="217">
        <v>1500</v>
      </c>
      <c r="K114" s="196">
        <f t="shared" si="26"/>
        <v>95.86747280559355</v>
      </c>
      <c r="L114" s="217"/>
      <c r="M114" s="197">
        <f t="shared" si="27"/>
        <v>0</v>
      </c>
      <c r="N114" s="255">
        <f>SUM(D114:L114)</f>
        <v>2021.4321322204185</v>
      </c>
      <c r="O114" s="229">
        <f t="shared" si="29"/>
        <v>129.19305997599596</v>
      </c>
      <c r="P114" s="258">
        <f>N114-R114</f>
        <v>2021.4321322204185</v>
      </c>
      <c r="Q114" s="261">
        <f t="shared" si="30"/>
        <v>129.19305997599596</v>
      </c>
      <c r="R114" s="258"/>
      <c r="S114" s="229">
        <f t="shared" si="31"/>
        <v>0</v>
      </c>
      <c r="T114" s="155" t="s">
        <v>385</v>
      </c>
    </row>
    <row r="115" spans="1:20" ht="12">
      <c r="A115" s="125" t="s">
        <v>26</v>
      </c>
      <c r="B115" s="23" t="s">
        <v>27</v>
      </c>
      <c r="C115" s="58" t="s">
        <v>327</v>
      </c>
      <c r="D115" s="102">
        <v>200</v>
      </c>
      <c r="E115" s="102">
        <v>2000</v>
      </c>
      <c r="F115" s="102">
        <v>2000</v>
      </c>
      <c r="G115" s="102"/>
      <c r="H115" s="193"/>
      <c r="I115" s="196">
        <f t="shared" si="25"/>
        <v>0</v>
      </c>
      <c r="J115" s="217"/>
      <c r="K115" s="196">
        <f t="shared" si="26"/>
        <v>0</v>
      </c>
      <c r="L115" s="217"/>
      <c r="M115" s="197">
        <f t="shared" si="27"/>
        <v>0</v>
      </c>
      <c r="N115" s="255">
        <f>SUM(D115:L115)</f>
        <v>4200</v>
      </c>
      <c r="O115" s="229">
        <f t="shared" si="29"/>
        <v>268.42892385566194</v>
      </c>
      <c r="P115" s="258">
        <f>N115-R115</f>
        <v>4200</v>
      </c>
      <c r="Q115" s="261">
        <f t="shared" si="30"/>
        <v>268.42892385566194</v>
      </c>
      <c r="R115" s="258"/>
      <c r="S115" s="229">
        <f t="shared" si="31"/>
        <v>0</v>
      </c>
      <c r="T115" s="155" t="s">
        <v>385</v>
      </c>
    </row>
    <row r="116" spans="1:20" ht="24">
      <c r="A116" s="127" t="s">
        <v>66</v>
      </c>
      <c r="B116" s="22" t="s">
        <v>393</v>
      </c>
      <c r="C116" s="63"/>
      <c r="D116" s="101">
        <f>SUM(D117:D129)</f>
        <v>11825</v>
      </c>
      <c r="E116" s="101">
        <f>SUM(E117:E129)</f>
        <v>15630</v>
      </c>
      <c r="F116" s="101">
        <f>SUM(F117:F129)</f>
        <v>25450</v>
      </c>
      <c r="G116" s="101">
        <f>SUM(G117:G130)</f>
        <v>83100</v>
      </c>
      <c r="H116" s="194">
        <f>SUM(H117:H130)</f>
        <v>63500</v>
      </c>
      <c r="I116" s="243">
        <f t="shared" si="25"/>
        <v>4058.3896821034605</v>
      </c>
      <c r="J116" s="204">
        <f>SUM(J117:J130)</f>
        <v>41850</v>
      </c>
      <c r="K116" s="243">
        <f t="shared" si="26"/>
        <v>2674.7024912760603</v>
      </c>
      <c r="L116" s="204">
        <f>SUM(L117:L130)</f>
        <v>11900</v>
      </c>
      <c r="M116" s="242">
        <f t="shared" si="27"/>
        <v>760.5486175910422</v>
      </c>
      <c r="N116" s="256">
        <f>SUM(D116:L116)</f>
        <v>259988.09217337953</v>
      </c>
      <c r="O116" s="250">
        <f t="shared" si="29"/>
        <v>16616.26757080641</v>
      </c>
      <c r="P116" s="259">
        <f t="shared" si="37"/>
        <v>120988.09217337953</v>
      </c>
      <c r="Q116" s="252">
        <f t="shared" si="30"/>
        <v>7732.548424154738</v>
      </c>
      <c r="R116" s="256">
        <f>SUM(R117:R130)</f>
        <v>139000</v>
      </c>
      <c r="S116" s="250">
        <f t="shared" si="31"/>
        <v>8883.719146651669</v>
      </c>
      <c r="T116" s="169"/>
    </row>
    <row r="117" spans="1:20" ht="20.25" customHeight="1">
      <c r="A117" s="125" t="s">
        <v>67</v>
      </c>
      <c r="B117" s="23" t="s">
        <v>241</v>
      </c>
      <c r="C117" s="60" t="s">
        <v>326</v>
      </c>
      <c r="D117" s="102"/>
      <c r="E117" s="102">
        <v>500</v>
      </c>
      <c r="F117" s="102">
        <v>10000</v>
      </c>
      <c r="G117" s="102">
        <v>60000</v>
      </c>
      <c r="H117" s="193">
        <v>50000</v>
      </c>
      <c r="I117" s="196">
        <f t="shared" si="25"/>
        <v>3195.5824268531182</v>
      </c>
      <c r="J117" s="217">
        <v>30000</v>
      </c>
      <c r="K117" s="196">
        <f t="shared" si="26"/>
        <v>1917.349456111871</v>
      </c>
      <c r="L117" s="217"/>
      <c r="M117" s="197">
        <f t="shared" si="27"/>
        <v>0</v>
      </c>
      <c r="N117" s="255">
        <f>SUM(D117:L117)</f>
        <v>155612.931882965</v>
      </c>
      <c r="O117" s="229">
        <f t="shared" si="29"/>
        <v>9945.479010325886</v>
      </c>
      <c r="P117" s="257">
        <f t="shared" si="37"/>
        <v>25612.931882965</v>
      </c>
      <c r="Q117" s="261">
        <f t="shared" si="30"/>
        <v>1636.9647005077782</v>
      </c>
      <c r="R117" s="258">
        <v>130000</v>
      </c>
      <c r="S117" s="229">
        <f t="shared" si="31"/>
        <v>8308.514309818107</v>
      </c>
      <c r="T117" s="169" t="s">
        <v>385</v>
      </c>
    </row>
    <row r="118" spans="1:20" ht="24">
      <c r="A118" s="125" t="s">
        <v>68</v>
      </c>
      <c r="B118" s="33" t="s">
        <v>635</v>
      </c>
      <c r="C118" s="60" t="s">
        <v>326</v>
      </c>
      <c r="D118" s="102"/>
      <c r="E118" s="102">
        <v>700</v>
      </c>
      <c r="F118" s="102">
        <v>700</v>
      </c>
      <c r="G118" s="102">
        <v>700</v>
      </c>
      <c r="H118" s="193">
        <v>800</v>
      </c>
      <c r="I118" s="196">
        <f t="shared" si="25"/>
        <v>51.1293188296499</v>
      </c>
      <c r="J118" s="217"/>
      <c r="K118" s="196">
        <f t="shared" si="26"/>
        <v>0</v>
      </c>
      <c r="L118" s="217"/>
      <c r="M118" s="197">
        <f t="shared" si="27"/>
        <v>0</v>
      </c>
      <c r="N118" s="255">
        <f aca="true" t="shared" si="43" ref="N118:N128">SUM(D118:L118)</f>
        <v>2951.12931882965</v>
      </c>
      <c r="O118" s="229">
        <f t="shared" si="29"/>
        <v>188.61153981246085</v>
      </c>
      <c r="P118" s="257">
        <f t="shared" si="37"/>
        <v>2951.12931882965</v>
      </c>
      <c r="Q118" s="261">
        <f t="shared" si="30"/>
        <v>188.61153981246085</v>
      </c>
      <c r="R118" s="258"/>
      <c r="S118" s="229">
        <f t="shared" si="31"/>
        <v>0</v>
      </c>
      <c r="T118" s="169" t="s">
        <v>385</v>
      </c>
    </row>
    <row r="119" spans="1:20" ht="12">
      <c r="A119" s="125" t="s">
        <v>69</v>
      </c>
      <c r="B119" s="33" t="s">
        <v>28</v>
      </c>
      <c r="C119" s="60" t="s">
        <v>326</v>
      </c>
      <c r="D119" s="102"/>
      <c r="E119" s="102"/>
      <c r="F119" s="102">
        <v>1000</v>
      </c>
      <c r="G119" s="102">
        <v>1000</v>
      </c>
      <c r="H119" s="193">
        <v>0</v>
      </c>
      <c r="I119" s="196">
        <f t="shared" si="25"/>
        <v>0</v>
      </c>
      <c r="J119" s="217"/>
      <c r="K119" s="196">
        <f t="shared" si="26"/>
        <v>0</v>
      </c>
      <c r="L119" s="217"/>
      <c r="M119" s="197">
        <f t="shared" si="27"/>
        <v>0</v>
      </c>
      <c r="N119" s="255">
        <f t="shared" si="43"/>
        <v>2000</v>
      </c>
      <c r="O119" s="229">
        <f t="shared" si="29"/>
        <v>127.82329707412474</v>
      </c>
      <c r="P119" s="257">
        <f t="shared" si="37"/>
        <v>2000</v>
      </c>
      <c r="Q119" s="261">
        <f t="shared" si="30"/>
        <v>127.82329707412474</v>
      </c>
      <c r="R119" s="258"/>
      <c r="S119" s="229">
        <f t="shared" si="31"/>
        <v>0</v>
      </c>
      <c r="T119" s="169" t="s">
        <v>385</v>
      </c>
    </row>
    <row r="120" spans="1:20" ht="30.75" customHeight="1">
      <c r="A120" s="125" t="s">
        <v>70</v>
      </c>
      <c r="B120" s="18" t="s">
        <v>374</v>
      </c>
      <c r="C120" s="60" t="s">
        <v>326</v>
      </c>
      <c r="D120" s="102">
        <v>500</v>
      </c>
      <c r="E120" s="102">
        <v>500</v>
      </c>
      <c r="F120" s="102">
        <v>1000</v>
      </c>
      <c r="G120" s="102">
        <v>1000</v>
      </c>
      <c r="H120" s="193">
        <v>1000</v>
      </c>
      <c r="I120" s="196">
        <f t="shared" si="25"/>
        <v>63.91164853706237</v>
      </c>
      <c r="J120" s="217">
        <v>0</v>
      </c>
      <c r="K120" s="196">
        <f t="shared" si="26"/>
        <v>0</v>
      </c>
      <c r="L120" s="217">
        <v>0</v>
      </c>
      <c r="M120" s="197">
        <f t="shared" si="27"/>
        <v>0</v>
      </c>
      <c r="N120" s="255">
        <f>SUM(D120:L120)</f>
        <v>4063.9116485370623</v>
      </c>
      <c r="O120" s="229">
        <f t="shared" si="29"/>
        <v>259.7312929669745</v>
      </c>
      <c r="P120" s="257">
        <f t="shared" si="37"/>
        <v>3063.9116485370623</v>
      </c>
      <c r="Q120" s="261">
        <f t="shared" si="30"/>
        <v>195.81964442991207</v>
      </c>
      <c r="R120" s="258">
        <v>1000</v>
      </c>
      <c r="S120" s="229">
        <f t="shared" si="31"/>
        <v>63.91164853706237</v>
      </c>
      <c r="T120" s="169" t="s">
        <v>385</v>
      </c>
    </row>
    <row r="121" spans="1:20" ht="24">
      <c r="A121" s="125" t="s">
        <v>71</v>
      </c>
      <c r="B121" s="33" t="s">
        <v>418</v>
      </c>
      <c r="C121" s="60" t="s">
        <v>326</v>
      </c>
      <c r="D121" s="102"/>
      <c r="E121" s="102">
        <v>1000</v>
      </c>
      <c r="F121" s="102">
        <v>1000</v>
      </c>
      <c r="G121" s="102">
        <v>500</v>
      </c>
      <c r="H121" s="193">
        <v>500</v>
      </c>
      <c r="I121" s="196">
        <f t="shared" si="25"/>
        <v>31.955824268531185</v>
      </c>
      <c r="J121" s="217">
        <v>500</v>
      </c>
      <c r="K121" s="196">
        <f t="shared" si="26"/>
        <v>31.955824268531185</v>
      </c>
      <c r="L121" s="217">
        <v>500</v>
      </c>
      <c r="M121" s="197">
        <f t="shared" si="27"/>
        <v>31.955824268531185</v>
      </c>
      <c r="N121" s="255">
        <f t="shared" si="43"/>
        <v>4063.9116485370623</v>
      </c>
      <c r="O121" s="229">
        <f t="shared" si="29"/>
        <v>259.7312929669745</v>
      </c>
      <c r="P121" s="257">
        <f t="shared" si="37"/>
        <v>3063.9116485370623</v>
      </c>
      <c r="Q121" s="261">
        <f t="shared" si="30"/>
        <v>195.81964442991207</v>
      </c>
      <c r="R121" s="258">
        <v>1000</v>
      </c>
      <c r="S121" s="229">
        <f t="shared" si="31"/>
        <v>63.91164853706237</v>
      </c>
      <c r="T121" s="169" t="s">
        <v>385</v>
      </c>
    </row>
    <row r="122" spans="1:20" ht="51" customHeight="1">
      <c r="A122" s="125" t="s">
        <v>72</v>
      </c>
      <c r="B122" s="21" t="s">
        <v>242</v>
      </c>
      <c r="C122" s="60" t="s">
        <v>326</v>
      </c>
      <c r="D122" s="102"/>
      <c r="E122" s="102">
        <v>1500</v>
      </c>
      <c r="F122" s="102"/>
      <c r="G122" s="102">
        <v>8000</v>
      </c>
      <c r="H122" s="193"/>
      <c r="I122" s="196">
        <f t="shared" si="25"/>
        <v>0</v>
      </c>
      <c r="J122" s="217"/>
      <c r="K122" s="196">
        <f t="shared" si="26"/>
        <v>0</v>
      </c>
      <c r="L122" s="217"/>
      <c r="M122" s="197">
        <f t="shared" si="27"/>
        <v>0</v>
      </c>
      <c r="N122" s="255">
        <f t="shared" si="43"/>
        <v>9500</v>
      </c>
      <c r="O122" s="229">
        <f t="shared" si="29"/>
        <v>607.1606611020925</v>
      </c>
      <c r="P122" s="257">
        <f t="shared" si="37"/>
        <v>3500</v>
      </c>
      <c r="Q122" s="261">
        <f t="shared" si="30"/>
        <v>223.6907698797183</v>
      </c>
      <c r="R122" s="258">
        <v>6000</v>
      </c>
      <c r="S122" s="229">
        <f t="shared" si="31"/>
        <v>383.4698912223742</v>
      </c>
      <c r="T122" s="169" t="s">
        <v>385</v>
      </c>
    </row>
    <row r="123" spans="1:20" ht="12">
      <c r="A123" s="125" t="s">
        <v>73</v>
      </c>
      <c r="B123" s="21" t="s">
        <v>29</v>
      </c>
      <c r="C123" s="60" t="s">
        <v>326</v>
      </c>
      <c r="D123" s="102">
        <v>400</v>
      </c>
      <c r="E123" s="102">
        <v>450</v>
      </c>
      <c r="F123" s="102">
        <v>450</v>
      </c>
      <c r="G123" s="102">
        <v>450</v>
      </c>
      <c r="H123" s="193">
        <v>450</v>
      </c>
      <c r="I123" s="196">
        <f t="shared" si="25"/>
        <v>28.760241841678067</v>
      </c>
      <c r="J123" s="217">
        <v>450</v>
      </c>
      <c r="K123" s="196">
        <f t="shared" si="26"/>
        <v>28.760241841678067</v>
      </c>
      <c r="L123" s="217">
        <v>450</v>
      </c>
      <c r="M123" s="197">
        <f t="shared" si="27"/>
        <v>28.760241841678067</v>
      </c>
      <c r="N123" s="255">
        <f>SUM(D123:L123)</f>
        <v>3157.5204836833564</v>
      </c>
      <c r="O123" s="229">
        <f t="shared" si="29"/>
        <v>201.80233940174585</v>
      </c>
      <c r="P123" s="257">
        <f t="shared" si="37"/>
        <v>3157.5204836833564</v>
      </c>
      <c r="Q123" s="261">
        <f t="shared" si="30"/>
        <v>201.80233940174585</v>
      </c>
      <c r="R123" s="258"/>
      <c r="S123" s="229">
        <f t="shared" si="31"/>
        <v>0</v>
      </c>
      <c r="T123" s="169" t="s">
        <v>385</v>
      </c>
    </row>
    <row r="124" spans="1:20" ht="24">
      <c r="A124" s="125" t="s">
        <v>74</v>
      </c>
      <c r="B124" s="21" t="s">
        <v>307</v>
      </c>
      <c r="C124" s="50" t="s">
        <v>327</v>
      </c>
      <c r="D124" s="102">
        <v>285</v>
      </c>
      <c r="E124" s="102">
        <v>300</v>
      </c>
      <c r="F124" s="102">
        <v>300</v>
      </c>
      <c r="G124" s="102">
        <v>350</v>
      </c>
      <c r="H124" s="193">
        <v>350</v>
      </c>
      <c r="I124" s="196">
        <f t="shared" si="25"/>
        <v>22.36907698797183</v>
      </c>
      <c r="J124" s="217">
        <v>400</v>
      </c>
      <c r="K124" s="196">
        <f t="shared" si="26"/>
        <v>25.56465941482495</v>
      </c>
      <c r="L124" s="217">
        <v>450</v>
      </c>
      <c r="M124" s="197">
        <f t="shared" si="27"/>
        <v>28.760241841678067</v>
      </c>
      <c r="N124" s="255">
        <f>SUM(D124:L124)</f>
        <v>2482.933736402797</v>
      </c>
      <c r="O124" s="229">
        <f t="shared" si="29"/>
        <v>158.6883883017906</v>
      </c>
      <c r="P124" s="257">
        <f t="shared" si="37"/>
        <v>1482.933736402797</v>
      </c>
      <c r="Q124" s="261">
        <f t="shared" si="30"/>
        <v>94.77673976472825</v>
      </c>
      <c r="R124" s="258">
        <v>1000</v>
      </c>
      <c r="S124" s="229">
        <f t="shared" si="31"/>
        <v>63.91164853706237</v>
      </c>
      <c r="T124" s="169" t="s">
        <v>385</v>
      </c>
    </row>
    <row r="125" spans="1:20" ht="12">
      <c r="A125" s="125" t="s">
        <v>75</v>
      </c>
      <c r="B125" s="21" t="s">
        <v>306</v>
      </c>
      <c r="C125" s="50" t="s">
        <v>327</v>
      </c>
      <c r="D125" s="102">
        <v>180</v>
      </c>
      <c r="E125" s="102">
        <v>380</v>
      </c>
      <c r="F125" s="102">
        <v>200</v>
      </c>
      <c r="G125" s="102">
        <v>100</v>
      </c>
      <c r="H125" s="193">
        <v>100</v>
      </c>
      <c r="I125" s="196">
        <f t="shared" si="25"/>
        <v>6.391164853706237</v>
      </c>
      <c r="J125" s="217">
        <v>100</v>
      </c>
      <c r="K125" s="196">
        <f t="shared" si="26"/>
        <v>6.391164853706237</v>
      </c>
      <c r="L125" s="217">
        <v>100</v>
      </c>
      <c r="M125" s="197">
        <f t="shared" si="27"/>
        <v>6.391164853706237</v>
      </c>
      <c r="N125" s="255">
        <f>SUM(D125:L125)</f>
        <v>1172.7823297074124</v>
      </c>
      <c r="O125" s="229">
        <f t="shared" si="29"/>
        <v>74.95445206673733</v>
      </c>
      <c r="P125" s="257">
        <f t="shared" si="37"/>
        <v>1172.7823297074124</v>
      </c>
      <c r="Q125" s="261">
        <f t="shared" si="30"/>
        <v>74.95445206673733</v>
      </c>
      <c r="R125" s="258"/>
      <c r="S125" s="229">
        <f t="shared" si="31"/>
        <v>0</v>
      </c>
      <c r="T125" s="169" t="s">
        <v>385</v>
      </c>
    </row>
    <row r="126" spans="1:20" ht="12">
      <c r="A126" s="125" t="s">
        <v>76</v>
      </c>
      <c r="B126" s="33" t="s">
        <v>419</v>
      </c>
      <c r="C126" s="51" t="s">
        <v>327</v>
      </c>
      <c r="D126" s="102"/>
      <c r="E126" s="102"/>
      <c r="F126" s="102">
        <v>500</v>
      </c>
      <c r="G126" s="102"/>
      <c r="H126" s="193"/>
      <c r="I126" s="196">
        <f t="shared" si="25"/>
        <v>0</v>
      </c>
      <c r="J126" s="217"/>
      <c r="K126" s="196">
        <f t="shared" si="26"/>
        <v>0</v>
      </c>
      <c r="L126" s="217"/>
      <c r="M126" s="197">
        <f t="shared" si="27"/>
        <v>0</v>
      </c>
      <c r="N126" s="255">
        <f t="shared" si="43"/>
        <v>500</v>
      </c>
      <c r="O126" s="229">
        <f t="shared" si="29"/>
        <v>31.955824268531185</v>
      </c>
      <c r="P126" s="257">
        <f t="shared" si="37"/>
        <v>500</v>
      </c>
      <c r="Q126" s="261">
        <f t="shared" si="30"/>
        <v>31.955824268531185</v>
      </c>
      <c r="R126" s="258"/>
      <c r="S126" s="229">
        <f t="shared" si="31"/>
        <v>0</v>
      </c>
      <c r="T126" s="169" t="s">
        <v>385</v>
      </c>
    </row>
    <row r="127" spans="1:20" ht="12">
      <c r="A127" s="125" t="s">
        <v>77</v>
      </c>
      <c r="B127" s="34" t="s">
        <v>420</v>
      </c>
      <c r="C127" s="60" t="s">
        <v>326</v>
      </c>
      <c r="D127" s="105"/>
      <c r="E127" s="105"/>
      <c r="F127" s="105"/>
      <c r="G127" s="105"/>
      <c r="H127" s="199">
        <v>300</v>
      </c>
      <c r="I127" s="196">
        <f t="shared" si="25"/>
        <v>19.17349456111871</v>
      </c>
      <c r="J127" s="221">
        <v>400</v>
      </c>
      <c r="K127" s="196">
        <f t="shared" si="26"/>
        <v>25.56465941482495</v>
      </c>
      <c r="L127" s="221">
        <v>400</v>
      </c>
      <c r="M127" s="197">
        <f t="shared" si="27"/>
        <v>25.56465941482495</v>
      </c>
      <c r="N127" s="255">
        <f t="shared" si="43"/>
        <v>1144.7381539759438</v>
      </c>
      <c r="O127" s="229">
        <f t="shared" si="29"/>
        <v>73.1621025638761</v>
      </c>
      <c r="P127" s="257">
        <f t="shared" si="37"/>
        <v>1144.7381539759438</v>
      </c>
      <c r="Q127" s="261">
        <f t="shared" si="30"/>
        <v>73.1621025638761</v>
      </c>
      <c r="R127" s="262"/>
      <c r="S127" s="229">
        <f t="shared" si="31"/>
        <v>0</v>
      </c>
      <c r="T127" s="175" t="s">
        <v>385</v>
      </c>
    </row>
    <row r="128" spans="1:20" ht="24">
      <c r="A128" s="125" t="s">
        <v>78</v>
      </c>
      <c r="B128" s="33" t="s">
        <v>30</v>
      </c>
      <c r="C128" s="57" t="s">
        <v>327</v>
      </c>
      <c r="D128" s="102">
        <v>460</v>
      </c>
      <c r="E128" s="102">
        <v>300</v>
      </c>
      <c r="F128" s="102">
        <v>300</v>
      </c>
      <c r="G128" s="102">
        <v>0</v>
      </c>
      <c r="H128" s="193"/>
      <c r="I128" s="196">
        <f t="shared" si="25"/>
        <v>0</v>
      </c>
      <c r="J128" s="217"/>
      <c r="K128" s="196">
        <f t="shared" si="26"/>
        <v>0</v>
      </c>
      <c r="L128" s="217"/>
      <c r="M128" s="197">
        <f t="shared" si="27"/>
        <v>0</v>
      </c>
      <c r="N128" s="255">
        <f t="shared" si="43"/>
        <v>1060</v>
      </c>
      <c r="O128" s="229">
        <f t="shared" si="29"/>
        <v>67.7463474492861</v>
      </c>
      <c r="P128" s="258">
        <f t="shared" si="37"/>
        <v>1060</v>
      </c>
      <c r="Q128" s="261">
        <f t="shared" si="30"/>
        <v>67.7463474492861</v>
      </c>
      <c r="R128" s="258"/>
      <c r="S128" s="229">
        <f t="shared" si="31"/>
        <v>0</v>
      </c>
      <c r="T128" s="169" t="s">
        <v>385</v>
      </c>
    </row>
    <row r="129" spans="1:20" ht="24">
      <c r="A129" s="125" t="s">
        <v>79</v>
      </c>
      <c r="B129" s="21" t="s">
        <v>31</v>
      </c>
      <c r="C129" s="60" t="s">
        <v>326</v>
      </c>
      <c r="D129" s="102">
        <v>10000</v>
      </c>
      <c r="E129" s="102">
        <v>10000</v>
      </c>
      <c r="F129" s="102">
        <v>10000</v>
      </c>
      <c r="G129" s="102">
        <v>10000</v>
      </c>
      <c r="H129" s="193">
        <v>10000</v>
      </c>
      <c r="I129" s="196">
        <f t="shared" si="25"/>
        <v>639.1164853706236</v>
      </c>
      <c r="J129" s="217">
        <v>10000</v>
      </c>
      <c r="K129" s="196">
        <f t="shared" si="26"/>
        <v>639.1164853706236</v>
      </c>
      <c r="L129" s="217">
        <v>10000</v>
      </c>
      <c r="M129" s="197">
        <f t="shared" si="27"/>
        <v>639.1164853706236</v>
      </c>
      <c r="N129" s="255">
        <f>SUM(D129:L129)</f>
        <v>71278.23297074124</v>
      </c>
      <c r="O129" s="229">
        <f t="shared" si="29"/>
        <v>4555.5093739688655</v>
      </c>
      <c r="P129" s="258">
        <f>N129-R129</f>
        <v>71278.23297074124</v>
      </c>
      <c r="Q129" s="261">
        <f t="shared" si="30"/>
        <v>4555.5093739688655</v>
      </c>
      <c r="R129" s="258"/>
      <c r="S129" s="229">
        <f t="shared" si="31"/>
        <v>0</v>
      </c>
      <c r="T129" s="155" t="s">
        <v>385</v>
      </c>
    </row>
    <row r="130" spans="1:20" ht="24.75" customHeight="1">
      <c r="A130" s="125" t="s">
        <v>642</v>
      </c>
      <c r="B130" s="21" t="s">
        <v>643</v>
      </c>
      <c r="C130" s="60"/>
      <c r="D130" s="102"/>
      <c r="E130" s="102"/>
      <c r="F130" s="102"/>
      <c r="G130" s="102">
        <v>1000</v>
      </c>
      <c r="H130" s="193"/>
      <c r="I130" s="196">
        <f t="shared" si="25"/>
        <v>0</v>
      </c>
      <c r="J130" s="217"/>
      <c r="K130" s="196">
        <f t="shared" si="26"/>
        <v>0</v>
      </c>
      <c r="L130" s="217"/>
      <c r="M130" s="197">
        <f t="shared" si="27"/>
        <v>0</v>
      </c>
      <c r="N130" s="255">
        <f>SUM(D130:L130)</f>
        <v>1000</v>
      </c>
      <c r="O130" s="229">
        <f t="shared" si="29"/>
        <v>63.91164853706237</v>
      </c>
      <c r="P130" s="258">
        <f>N130-R130</f>
        <v>1000</v>
      </c>
      <c r="Q130" s="261">
        <f t="shared" si="30"/>
        <v>63.91164853706237</v>
      </c>
      <c r="R130" s="258"/>
      <c r="S130" s="229">
        <f t="shared" si="31"/>
        <v>0</v>
      </c>
      <c r="T130" s="155" t="s">
        <v>385</v>
      </c>
    </row>
    <row r="131" spans="1:20" s="9" customFormat="1" ht="24">
      <c r="A131" s="124">
        <v>3</v>
      </c>
      <c r="B131" s="19" t="s">
        <v>440</v>
      </c>
      <c r="C131" s="7"/>
      <c r="D131" s="8">
        <f aca="true" t="shared" si="44" ref="D131:L131">D133+D135+D140+D146+D148+D150</f>
        <v>30700</v>
      </c>
      <c r="E131" s="8">
        <f t="shared" si="44"/>
        <v>74150</v>
      </c>
      <c r="F131" s="8">
        <f t="shared" si="44"/>
        <v>48250</v>
      </c>
      <c r="G131" s="8">
        <f t="shared" si="44"/>
        <v>41100</v>
      </c>
      <c r="H131" s="145">
        <f t="shared" si="44"/>
        <v>24800</v>
      </c>
      <c r="I131" s="47">
        <f t="shared" si="25"/>
        <v>1585.0088837191468</v>
      </c>
      <c r="J131" s="219">
        <f t="shared" si="44"/>
        <v>32000</v>
      </c>
      <c r="K131" s="47">
        <f t="shared" si="26"/>
        <v>2045.1727531859958</v>
      </c>
      <c r="L131" s="219">
        <f t="shared" si="44"/>
        <v>31500</v>
      </c>
      <c r="M131" s="143">
        <f t="shared" si="27"/>
        <v>2013.2169289174647</v>
      </c>
      <c r="N131" s="151">
        <f aca="true" t="shared" si="45" ref="N131:N136">SUM(D131:L131)</f>
        <v>286130.1816369052</v>
      </c>
      <c r="O131" s="149">
        <f t="shared" si="29"/>
        <v>18287.0516046237</v>
      </c>
      <c r="P131" s="159">
        <f t="shared" si="37"/>
        <v>232330.18163690518</v>
      </c>
      <c r="Q131" s="157">
        <f t="shared" si="30"/>
        <v>14848.604913329746</v>
      </c>
      <c r="R131" s="151">
        <f>R133+R135+R140+R146+R148+R150</f>
        <v>53800</v>
      </c>
      <c r="S131" s="149">
        <f t="shared" si="31"/>
        <v>3438.446691293955</v>
      </c>
      <c r="T131" s="176"/>
    </row>
    <row r="132" spans="1:20" s="9" customFormat="1" ht="12">
      <c r="A132" s="124"/>
      <c r="B132" s="91" t="s">
        <v>496</v>
      </c>
      <c r="C132" s="7"/>
      <c r="D132" s="8">
        <f>D134+SUM(D136:D137)+SUM(D141:D144)+D147+D149+D151+D152</f>
        <v>30350</v>
      </c>
      <c r="E132" s="8">
        <f>E134+SUM(E136:E137)+SUM(E141:E144)+E147+E149+E151+E152</f>
        <v>72800</v>
      </c>
      <c r="F132" s="8">
        <f>F134+SUM(F136:F137)+SUM(F141:F145)+F147+F149+F151+F152</f>
        <v>47400</v>
      </c>
      <c r="G132" s="8">
        <f>G134+SUM(G136:G137)+SUM(G141:G145)+G147+G149+G151+G152</f>
        <v>40200</v>
      </c>
      <c r="H132" s="145">
        <f>H134+SUM(H136:H137)+SUM(H141:H145)+H147+H149+H151+H152</f>
        <v>23900</v>
      </c>
      <c r="I132" s="47">
        <f t="shared" si="25"/>
        <v>1527.4884000357906</v>
      </c>
      <c r="J132" s="219">
        <f>J134+SUM(J136:J137)+SUM(J141:J145)+J147+J149+J151+J152</f>
        <v>31600</v>
      </c>
      <c r="K132" s="47">
        <f t="shared" si="26"/>
        <v>2019.6080937711708</v>
      </c>
      <c r="L132" s="219">
        <f>L134+SUM(L136:L137)+SUM(L141:L145)+L147+L149+L151+L152</f>
        <v>31100</v>
      </c>
      <c r="M132" s="143">
        <f t="shared" si="27"/>
        <v>1987.6522695026397</v>
      </c>
      <c r="N132" s="151">
        <f>SUM(D132:L132)</f>
        <v>280897.096493807</v>
      </c>
      <c r="O132" s="149">
        <f t="shared" si="29"/>
        <v>17952.596506193484</v>
      </c>
      <c r="P132" s="159">
        <f>N132-R132</f>
        <v>227097.09649380698</v>
      </c>
      <c r="Q132" s="157">
        <f t="shared" si="30"/>
        <v>14514.14981489953</v>
      </c>
      <c r="R132" s="151">
        <f>R134+SUM(R136:R137)+SUM(R141:R145)+R147+R149+R151+R152</f>
        <v>53800</v>
      </c>
      <c r="S132" s="149">
        <f t="shared" si="31"/>
        <v>3438.446691293955</v>
      </c>
      <c r="T132" s="176"/>
    </row>
    <row r="133" spans="1:20" ht="24">
      <c r="A133" s="127" t="s">
        <v>80</v>
      </c>
      <c r="B133" s="26" t="s">
        <v>597</v>
      </c>
      <c r="C133" s="64"/>
      <c r="D133" s="101">
        <f aca="true" t="shared" si="46" ref="D133:L133">SUM(D134:D134)</f>
        <v>1500</v>
      </c>
      <c r="E133" s="101">
        <f t="shared" si="46"/>
        <v>1600</v>
      </c>
      <c r="F133" s="101">
        <f t="shared" si="46"/>
        <v>1700</v>
      </c>
      <c r="G133" s="101">
        <f t="shared" si="46"/>
        <v>1700</v>
      </c>
      <c r="H133" s="194">
        <f t="shared" si="46"/>
        <v>1900</v>
      </c>
      <c r="I133" s="243">
        <f t="shared" si="25"/>
        <v>121.4321322204185</v>
      </c>
      <c r="J133" s="204">
        <f t="shared" si="46"/>
        <v>1900</v>
      </c>
      <c r="K133" s="243">
        <f t="shared" si="26"/>
        <v>121.4321322204185</v>
      </c>
      <c r="L133" s="204">
        <f t="shared" si="46"/>
        <v>1900</v>
      </c>
      <c r="M133" s="242">
        <f t="shared" si="27"/>
        <v>121.4321322204185</v>
      </c>
      <c r="N133" s="256">
        <f t="shared" si="45"/>
        <v>12442.864264440836</v>
      </c>
      <c r="O133" s="250">
        <f t="shared" si="29"/>
        <v>795.2439676633157</v>
      </c>
      <c r="P133" s="259">
        <f t="shared" si="37"/>
        <v>12442.864264440836</v>
      </c>
      <c r="Q133" s="252">
        <f t="shared" si="30"/>
        <v>795.2439676633157</v>
      </c>
      <c r="R133" s="256">
        <f>SUM(R134:R134)</f>
        <v>0</v>
      </c>
      <c r="S133" s="250">
        <f t="shared" si="31"/>
        <v>0</v>
      </c>
      <c r="T133" s="155"/>
    </row>
    <row r="134" spans="1:20" ht="24">
      <c r="A134" s="125" t="s">
        <v>81</v>
      </c>
      <c r="B134" s="21" t="s">
        <v>598</v>
      </c>
      <c r="C134" s="50" t="s">
        <v>327</v>
      </c>
      <c r="D134" s="102">
        <v>1500</v>
      </c>
      <c r="E134" s="102">
        <v>1600</v>
      </c>
      <c r="F134" s="102">
        <v>1700</v>
      </c>
      <c r="G134" s="102">
        <v>1700</v>
      </c>
      <c r="H134" s="193">
        <v>1900</v>
      </c>
      <c r="I134" s="196">
        <f t="shared" si="25"/>
        <v>121.4321322204185</v>
      </c>
      <c r="J134" s="217">
        <v>1900</v>
      </c>
      <c r="K134" s="196">
        <f t="shared" si="26"/>
        <v>121.4321322204185</v>
      </c>
      <c r="L134" s="217">
        <v>1900</v>
      </c>
      <c r="M134" s="197">
        <f t="shared" si="27"/>
        <v>121.4321322204185</v>
      </c>
      <c r="N134" s="255">
        <f t="shared" si="45"/>
        <v>12442.864264440836</v>
      </c>
      <c r="O134" s="229">
        <f t="shared" si="29"/>
        <v>795.2439676633157</v>
      </c>
      <c r="P134" s="257">
        <f t="shared" si="37"/>
        <v>12442.864264440836</v>
      </c>
      <c r="Q134" s="261">
        <f t="shared" si="30"/>
        <v>795.2439676633157</v>
      </c>
      <c r="R134" s="258"/>
      <c r="S134" s="229">
        <f t="shared" si="31"/>
        <v>0</v>
      </c>
      <c r="T134" s="155" t="s">
        <v>394</v>
      </c>
    </row>
    <row r="135" spans="1:20" ht="23.25" customHeight="1">
      <c r="A135" s="127" t="s">
        <v>82</v>
      </c>
      <c r="B135" s="22" t="s">
        <v>599</v>
      </c>
      <c r="C135" s="63"/>
      <c r="D135" s="101">
        <f aca="true" t="shared" si="47" ref="D135:L135">SUM(D136:D139)</f>
        <v>9750</v>
      </c>
      <c r="E135" s="101">
        <f t="shared" si="47"/>
        <v>22850</v>
      </c>
      <c r="F135" s="101">
        <f t="shared" si="47"/>
        <v>23350</v>
      </c>
      <c r="G135" s="101">
        <f t="shared" si="47"/>
        <v>12900</v>
      </c>
      <c r="H135" s="194">
        <f t="shared" si="47"/>
        <v>4900</v>
      </c>
      <c r="I135" s="243">
        <f aca="true" t="shared" si="48" ref="I135:I198">H135/15.6466</f>
        <v>313.1670778316056</v>
      </c>
      <c r="J135" s="204">
        <f t="shared" si="47"/>
        <v>12400</v>
      </c>
      <c r="K135" s="243">
        <f aca="true" t="shared" si="49" ref="K135:K198">J135/15.6466</f>
        <v>792.5044418595734</v>
      </c>
      <c r="L135" s="204">
        <f t="shared" si="47"/>
        <v>12400</v>
      </c>
      <c r="M135" s="242">
        <f aca="true" t="shared" si="50" ref="M135:M198">L135/15.6466</f>
        <v>792.5044418595734</v>
      </c>
      <c r="N135" s="256">
        <f t="shared" si="45"/>
        <v>99655.67151969118</v>
      </c>
      <c r="O135" s="250">
        <f aca="true" t="shared" si="51" ref="O135:O198">N135/15.6466</f>
        <v>6369.158252891439</v>
      </c>
      <c r="P135" s="259">
        <f t="shared" si="37"/>
        <v>94655.67151969118</v>
      </c>
      <c r="Q135" s="252">
        <f aca="true" t="shared" si="52" ref="Q135:Q198">P135/15.6466</f>
        <v>6049.600010206127</v>
      </c>
      <c r="R135" s="256">
        <f>SUM(R136:R139)</f>
        <v>5000</v>
      </c>
      <c r="S135" s="250">
        <f aca="true" t="shared" si="53" ref="S135:S198">R135/15.6466</f>
        <v>319.5582426853118</v>
      </c>
      <c r="T135" s="171"/>
    </row>
    <row r="136" spans="1:20" ht="24">
      <c r="A136" s="125" t="s">
        <v>83</v>
      </c>
      <c r="B136" s="21" t="s">
        <v>375</v>
      </c>
      <c r="C136" s="50" t="s">
        <v>327</v>
      </c>
      <c r="D136" s="102">
        <v>3200</v>
      </c>
      <c r="E136" s="102">
        <v>15000</v>
      </c>
      <c r="F136" s="102">
        <v>15000</v>
      </c>
      <c r="G136" s="102">
        <v>4000</v>
      </c>
      <c r="H136" s="193">
        <v>1000</v>
      </c>
      <c r="I136" s="196">
        <f t="shared" si="48"/>
        <v>63.91164853706237</v>
      </c>
      <c r="J136" s="217">
        <v>4000</v>
      </c>
      <c r="K136" s="196">
        <f t="shared" si="49"/>
        <v>255.64659414824948</v>
      </c>
      <c r="L136" s="217">
        <v>4000</v>
      </c>
      <c r="M136" s="197">
        <f t="shared" si="50"/>
        <v>255.64659414824948</v>
      </c>
      <c r="N136" s="255">
        <f t="shared" si="45"/>
        <v>46519.558242685314</v>
      </c>
      <c r="O136" s="229">
        <f t="shared" si="51"/>
        <v>2973.1416565059067</v>
      </c>
      <c r="P136" s="257">
        <f t="shared" si="37"/>
        <v>41519.558242685314</v>
      </c>
      <c r="Q136" s="261">
        <f t="shared" si="52"/>
        <v>2653.5834138205946</v>
      </c>
      <c r="R136" s="258">
        <v>5000</v>
      </c>
      <c r="S136" s="229">
        <f t="shared" si="53"/>
        <v>319.5582426853118</v>
      </c>
      <c r="T136" s="155" t="s">
        <v>394</v>
      </c>
    </row>
    <row r="137" spans="1:20" ht="48">
      <c r="A137" s="125" t="s">
        <v>84</v>
      </c>
      <c r="B137" s="21" t="s">
        <v>600</v>
      </c>
      <c r="C137" s="50" t="s">
        <v>327</v>
      </c>
      <c r="D137" s="102">
        <v>6200</v>
      </c>
      <c r="E137" s="102">
        <v>6500</v>
      </c>
      <c r="F137" s="102">
        <v>7500</v>
      </c>
      <c r="G137" s="102">
        <v>8000</v>
      </c>
      <c r="H137" s="193">
        <v>3000</v>
      </c>
      <c r="I137" s="196">
        <f t="shared" si="48"/>
        <v>191.7349456111871</v>
      </c>
      <c r="J137" s="217">
        <v>8000</v>
      </c>
      <c r="K137" s="196">
        <f t="shared" si="49"/>
        <v>511.29318829649895</v>
      </c>
      <c r="L137" s="217">
        <v>8000</v>
      </c>
      <c r="M137" s="197">
        <f t="shared" si="50"/>
        <v>511.29318829649895</v>
      </c>
      <c r="N137" s="255">
        <f aca="true" t="shared" si="54" ref="N137:N146">SUM(D137:L137)</f>
        <v>47903.02813390768</v>
      </c>
      <c r="O137" s="229">
        <f t="shared" si="51"/>
        <v>3061.5614979553184</v>
      </c>
      <c r="P137" s="257">
        <f t="shared" si="37"/>
        <v>47903.02813390768</v>
      </c>
      <c r="Q137" s="261">
        <f t="shared" si="52"/>
        <v>3061.5614979553184</v>
      </c>
      <c r="R137" s="258"/>
      <c r="S137" s="229">
        <f t="shared" si="53"/>
        <v>0</v>
      </c>
      <c r="T137" s="155" t="s">
        <v>394</v>
      </c>
    </row>
    <row r="138" spans="1:20" ht="24">
      <c r="A138" s="125" t="s">
        <v>85</v>
      </c>
      <c r="B138" s="23" t="s">
        <v>302</v>
      </c>
      <c r="C138" s="50" t="s">
        <v>327</v>
      </c>
      <c r="D138" s="102">
        <v>350</v>
      </c>
      <c r="E138" s="102">
        <v>350</v>
      </c>
      <c r="F138" s="102">
        <v>350</v>
      </c>
      <c r="G138" s="102">
        <v>400</v>
      </c>
      <c r="H138" s="193">
        <v>400</v>
      </c>
      <c r="I138" s="196">
        <f t="shared" si="48"/>
        <v>25.56465941482495</v>
      </c>
      <c r="J138" s="217">
        <v>400</v>
      </c>
      <c r="K138" s="196">
        <f t="shared" si="49"/>
        <v>25.56465941482495</v>
      </c>
      <c r="L138" s="217">
        <v>400</v>
      </c>
      <c r="M138" s="197">
        <f t="shared" si="50"/>
        <v>25.56465941482495</v>
      </c>
      <c r="N138" s="255">
        <f t="shared" si="54"/>
        <v>2701.1293188296495</v>
      </c>
      <c r="O138" s="229">
        <f t="shared" si="51"/>
        <v>172.63362767819524</v>
      </c>
      <c r="P138" s="257">
        <f t="shared" si="37"/>
        <v>2701.1293188296495</v>
      </c>
      <c r="Q138" s="261">
        <f t="shared" si="52"/>
        <v>172.63362767819524</v>
      </c>
      <c r="R138" s="258"/>
      <c r="S138" s="229">
        <f t="shared" si="53"/>
        <v>0</v>
      </c>
      <c r="T138" s="155" t="s">
        <v>394</v>
      </c>
    </row>
    <row r="139" spans="1:20" ht="36">
      <c r="A139" s="125" t="s">
        <v>281</v>
      </c>
      <c r="B139" s="23" t="s">
        <v>282</v>
      </c>
      <c r="C139" s="50" t="s">
        <v>327</v>
      </c>
      <c r="D139" s="102"/>
      <c r="E139" s="102">
        <v>1000</v>
      </c>
      <c r="F139" s="102">
        <v>500</v>
      </c>
      <c r="G139" s="102">
        <v>500</v>
      </c>
      <c r="H139" s="193">
        <v>500</v>
      </c>
      <c r="I139" s="196">
        <f t="shared" si="48"/>
        <v>31.955824268531185</v>
      </c>
      <c r="J139" s="217"/>
      <c r="K139" s="196">
        <f t="shared" si="49"/>
        <v>0</v>
      </c>
      <c r="L139" s="217"/>
      <c r="M139" s="197">
        <f t="shared" si="50"/>
        <v>0</v>
      </c>
      <c r="N139" s="255">
        <f t="shared" si="54"/>
        <v>2531.955824268531</v>
      </c>
      <c r="O139" s="229">
        <f t="shared" si="51"/>
        <v>161.8214707520184</v>
      </c>
      <c r="P139" s="257">
        <f t="shared" si="37"/>
        <v>2531.955824268531</v>
      </c>
      <c r="Q139" s="261">
        <f t="shared" si="52"/>
        <v>161.8214707520184</v>
      </c>
      <c r="R139" s="258"/>
      <c r="S139" s="229">
        <f t="shared" si="53"/>
        <v>0</v>
      </c>
      <c r="T139" s="155" t="s">
        <v>283</v>
      </c>
    </row>
    <row r="140" spans="1:20" ht="24">
      <c r="A140" s="127" t="s">
        <v>86</v>
      </c>
      <c r="B140" s="22" t="s">
        <v>470</v>
      </c>
      <c r="C140" s="62"/>
      <c r="D140" s="101">
        <f>SUM(D141:D144)</f>
        <v>15050</v>
      </c>
      <c r="E140" s="101">
        <f>SUM(E141:E144)</f>
        <v>14300</v>
      </c>
      <c r="F140" s="101">
        <f>SUM(F141:F145)</f>
        <v>14800</v>
      </c>
      <c r="G140" s="101">
        <f>SUM(G141:G145)</f>
        <v>22100</v>
      </c>
      <c r="H140" s="194">
        <f>SUM(H141:H145)</f>
        <v>17300</v>
      </c>
      <c r="I140" s="243">
        <f t="shared" si="48"/>
        <v>1105.671519691179</v>
      </c>
      <c r="J140" s="204">
        <f>SUM(J141:J145)</f>
        <v>14300</v>
      </c>
      <c r="K140" s="243">
        <f t="shared" si="49"/>
        <v>913.9365740799918</v>
      </c>
      <c r="L140" s="204">
        <f>SUM(L141:L145)</f>
        <v>14300</v>
      </c>
      <c r="M140" s="242">
        <f t="shared" si="50"/>
        <v>913.9365740799918</v>
      </c>
      <c r="N140" s="256">
        <f t="shared" si="54"/>
        <v>114169.60809377118</v>
      </c>
      <c r="O140" s="250">
        <f t="shared" si="51"/>
        <v>7296.767866103255</v>
      </c>
      <c r="P140" s="259">
        <f t="shared" si="37"/>
        <v>91869.60809377118</v>
      </c>
      <c r="Q140" s="252">
        <f t="shared" si="52"/>
        <v>5871.538103726764</v>
      </c>
      <c r="R140" s="256">
        <f>SUM(R141:R145)</f>
        <v>22300</v>
      </c>
      <c r="S140" s="250">
        <f t="shared" si="53"/>
        <v>1425.2297623764907</v>
      </c>
      <c r="T140" s="155"/>
    </row>
    <row r="141" spans="1:20" ht="24">
      <c r="A141" s="125" t="s">
        <v>87</v>
      </c>
      <c r="B141" s="21" t="s">
        <v>601</v>
      </c>
      <c r="C141" s="50" t="s">
        <v>327</v>
      </c>
      <c r="D141" s="102">
        <v>7000</v>
      </c>
      <c r="E141" s="102">
        <v>5000</v>
      </c>
      <c r="F141" s="102">
        <v>5000</v>
      </c>
      <c r="G141" s="102">
        <v>11000</v>
      </c>
      <c r="H141" s="193">
        <v>8000</v>
      </c>
      <c r="I141" s="196">
        <f t="shared" si="48"/>
        <v>511.29318829649895</v>
      </c>
      <c r="J141" s="217">
        <v>5000</v>
      </c>
      <c r="K141" s="196">
        <f t="shared" si="49"/>
        <v>319.5582426853118</v>
      </c>
      <c r="L141" s="217">
        <v>5000</v>
      </c>
      <c r="M141" s="197">
        <f t="shared" si="50"/>
        <v>319.5582426853118</v>
      </c>
      <c r="N141" s="255">
        <f t="shared" si="54"/>
        <v>46830.85143098181</v>
      </c>
      <c r="O141" s="229">
        <f t="shared" si="51"/>
        <v>2993.036917348294</v>
      </c>
      <c r="P141" s="257">
        <f aca="true" t="shared" si="55" ref="P141:P147">N141-R141</f>
        <v>24830.851430981813</v>
      </c>
      <c r="Q141" s="261">
        <f t="shared" si="52"/>
        <v>1586.9806495329217</v>
      </c>
      <c r="R141" s="258">
        <v>22000</v>
      </c>
      <c r="S141" s="229">
        <f t="shared" si="53"/>
        <v>1406.0562678153722</v>
      </c>
      <c r="T141" s="169" t="s">
        <v>385</v>
      </c>
    </row>
    <row r="142" spans="1:20" ht="24">
      <c r="A142" s="125" t="s">
        <v>88</v>
      </c>
      <c r="B142" s="33" t="s">
        <v>602</v>
      </c>
      <c r="C142" s="57" t="s">
        <v>327</v>
      </c>
      <c r="D142" s="102">
        <v>750</v>
      </c>
      <c r="E142" s="102">
        <v>2000</v>
      </c>
      <c r="F142" s="102">
        <v>2000</v>
      </c>
      <c r="G142" s="102">
        <v>2000</v>
      </c>
      <c r="H142" s="193">
        <v>2000</v>
      </c>
      <c r="I142" s="196">
        <f t="shared" si="48"/>
        <v>127.82329707412474</v>
      </c>
      <c r="J142" s="217">
        <v>2000</v>
      </c>
      <c r="K142" s="196">
        <f t="shared" si="49"/>
        <v>127.82329707412474</v>
      </c>
      <c r="L142" s="217">
        <v>2000</v>
      </c>
      <c r="M142" s="197">
        <f t="shared" si="50"/>
        <v>127.82329707412474</v>
      </c>
      <c r="N142" s="255">
        <f t="shared" si="54"/>
        <v>13005.64659414825</v>
      </c>
      <c r="O142" s="229">
        <f t="shared" si="51"/>
        <v>831.2123141224452</v>
      </c>
      <c r="P142" s="257">
        <f t="shared" si="55"/>
        <v>13005.64659414825</v>
      </c>
      <c r="Q142" s="261">
        <f t="shared" si="52"/>
        <v>831.2123141224452</v>
      </c>
      <c r="R142" s="258"/>
      <c r="S142" s="229">
        <f t="shared" si="53"/>
        <v>0</v>
      </c>
      <c r="T142" s="169" t="s">
        <v>385</v>
      </c>
    </row>
    <row r="143" spans="1:20" ht="27" customHeight="1">
      <c r="A143" s="125" t="s">
        <v>89</v>
      </c>
      <c r="B143" s="23" t="s">
        <v>603</v>
      </c>
      <c r="C143" s="60" t="s">
        <v>326</v>
      </c>
      <c r="D143" s="102">
        <v>6000</v>
      </c>
      <c r="E143" s="102">
        <v>6000</v>
      </c>
      <c r="F143" s="102">
        <v>6000</v>
      </c>
      <c r="G143" s="102">
        <v>6000</v>
      </c>
      <c r="H143" s="193">
        <v>6000</v>
      </c>
      <c r="I143" s="196">
        <f t="shared" si="48"/>
        <v>383.4698912223742</v>
      </c>
      <c r="J143" s="217">
        <v>6000</v>
      </c>
      <c r="K143" s="196">
        <f t="shared" si="49"/>
        <v>383.4698912223742</v>
      </c>
      <c r="L143" s="217">
        <v>6000</v>
      </c>
      <c r="M143" s="197">
        <f t="shared" si="50"/>
        <v>383.4698912223742</v>
      </c>
      <c r="N143" s="255">
        <f t="shared" si="54"/>
        <v>42766.93978244475</v>
      </c>
      <c r="O143" s="229">
        <f t="shared" si="51"/>
        <v>2733.3056243813194</v>
      </c>
      <c r="P143" s="257">
        <f t="shared" si="55"/>
        <v>42766.93978244475</v>
      </c>
      <c r="Q143" s="261">
        <f t="shared" si="52"/>
        <v>2733.3056243813194</v>
      </c>
      <c r="R143" s="258"/>
      <c r="S143" s="229">
        <f t="shared" si="53"/>
        <v>0</v>
      </c>
      <c r="T143" s="155" t="s">
        <v>385</v>
      </c>
    </row>
    <row r="144" spans="1:20" ht="25.5" customHeight="1">
      <c r="A144" s="125" t="s">
        <v>90</v>
      </c>
      <c r="B144" s="23" t="s">
        <v>308</v>
      </c>
      <c r="C144" s="50" t="s">
        <v>327</v>
      </c>
      <c r="D144" s="102">
        <v>1300</v>
      </c>
      <c r="E144" s="102">
        <v>1300</v>
      </c>
      <c r="F144" s="102">
        <v>1300</v>
      </c>
      <c r="G144" s="102">
        <v>1300</v>
      </c>
      <c r="H144" s="193">
        <v>1300</v>
      </c>
      <c r="I144" s="196">
        <f t="shared" si="48"/>
        <v>83.08514309818108</v>
      </c>
      <c r="J144" s="217">
        <v>1300</v>
      </c>
      <c r="K144" s="196">
        <f t="shared" si="49"/>
        <v>83.08514309818108</v>
      </c>
      <c r="L144" s="217">
        <v>1300</v>
      </c>
      <c r="M144" s="197">
        <f t="shared" si="50"/>
        <v>83.08514309818108</v>
      </c>
      <c r="N144" s="255">
        <f t="shared" si="54"/>
        <v>9266.170286196362</v>
      </c>
      <c r="O144" s="229">
        <f t="shared" si="51"/>
        <v>592.2162186159525</v>
      </c>
      <c r="P144" s="257">
        <f t="shared" si="55"/>
        <v>9266.170286196362</v>
      </c>
      <c r="Q144" s="261">
        <f t="shared" si="52"/>
        <v>592.2162186159525</v>
      </c>
      <c r="R144" s="258"/>
      <c r="S144" s="229">
        <f t="shared" si="53"/>
        <v>0</v>
      </c>
      <c r="T144" s="155" t="s">
        <v>394</v>
      </c>
    </row>
    <row r="145" spans="1:20" ht="37.5" customHeight="1">
      <c r="A145" s="125" t="s">
        <v>483</v>
      </c>
      <c r="B145" s="23" t="s">
        <v>484</v>
      </c>
      <c r="C145" s="50" t="s">
        <v>327</v>
      </c>
      <c r="D145" s="102"/>
      <c r="E145" s="102"/>
      <c r="F145" s="102">
        <v>500</v>
      </c>
      <c r="G145" s="102">
        <v>1800</v>
      </c>
      <c r="H145" s="193"/>
      <c r="I145" s="196">
        <f t="shared" si="48"/>
        <v>0</v>
      </c>
      <c r="J145" s="217"/>
      <c r="K145" s="196">
        <f t="shared" si="49"/>
        <v>0</v>
      </c>
      <c r="L145" s="217"/>
      <c r="M145" s="197">
        <f t="shared" si="50"/>
        <v>0</v>
      </c>
      <c r="N145" s="255">
        <f t="shared" si="54"/>
        <v>2300</v>
      </c>
      <c r="O145" s="229">
        <f t="shared" si="51"/>
        <v>146.99679163524345</v>
      </c>
      <c r="P145" s="257">
        <f t="shared" si="55"/>
        <v>2000</v>
      </c>
      <c r="Q145" s="261">
        <f t="shared" si="52"/>
        <v>127.82329707412474</v>
      </c>
      <c r="R145" s="258">
        <v>300</v>
      </c>
      <c r="S145" s="229">
        <f t="shared" si="53"/>
        <v>19.17349456111871</v>
      </c>
      <c r="T145" s="155" t="s">
        <v>394</v>
      </c>
    </row>
    <row r="146" spans="1:20" s="45" customFormat="1" ht="17.25" customHeight="1">
      <c r="A146" s="127" t="s">
        <v>91</v>
      </c>
      <c r="B146" s="26" t="s">
        <v>475</v>
      </c>
      <c r="C146" s="63"/>
      <c r="D146" s="106">
        <f aca="true" t="shared" si="56" ref="D146:L146">D147</f>
        <v>0</v>
      </c>
      <c r="E146" s="106">
        <f t="shared" si="56"/>
        <v>30000</v>
      </c>
      <c r="F146" s="106">
        <f t="shared" si="56"/>
        <v>0</v>
      </c>
      <c r="G146" s="106">
        <f t="shared" si="56"/>
        <v>2000</v>
      </c>
      <c r="H146" s="200">
        <f t="shared" si="56"/>
        <v>0</v>
      </c>
      <c r="I146" s="243">
        <f t="shared" si="48"/>
        <v>0</v>
      </c>
      <c r="J146" s="222">
        <f t="shared" si="56"/>
        <v>0</v>
      </c>
      <c r="K146" s="243">
        <f t="shared" si="49"/>
        <v>0</v>
      </c>
      <c r="L146" s="222">
        <f t="shared" si="56"/>
        <v>0</v>
      </c>
      <c r="M146" s="242">
        <f t="shared" si="50"/>
        <v>0</v>
      </c>
      <c r="N146" s="256">
        <f t="shared" si="54"/>
        <v>32000</v>
      </c>
      <c r="O146" s="250">
        <f t="shared" si="51"/>
        <v>2045.1727531859958</v>
      </c>
      <c r="P146" s="259">
        <f t="shared" si="55"/>
        <v>7000</v>
      </c>
      <c r="Q146" s="252">
        <f t="shared" si="52"/>
        <v>447.3815397594366</v>
      </c>
      <c r="R146" s="264">
        <f>R147</f>
        <v>25000</v>
      </c>
      <c r="S146" s="250">
        <f t="shared" si="53"/>
        <v>1597.7912134265591</v>
      </c>
      <c r="T146" s="171"/>
    </row>
    <row r="147" spans="1:20" ht="24" customHeight="1">
      <c r="A147" s="125" t="s">
        <v>92</v>
      </c>
      <c r="B147" s="84" t="s">
        <v>407</v>
      </c>
      <c r="C147" s="50" t="s">
        <v>327</v>
      </c>
      <c r="D147" s="105"/>
      <c r="E147" s="105">
        <v>30000</v>
      </c>
      <c r="F147" s="105">
        <v>0</v>
      </c>
      <c r="G147" s="105">
        <v>2000</v>
      </c>
      <c r="H147" s="199">
        <v>0</v>
      </c>
      <c r="I147" s="196">
        <f t="shared" si="48"/>
        <v>0</v>
      </c>
      <c r="J147" s="221"/>
      <c r="K147" s="196">
        <f t="shared" si="49"/>
        <v>0</v>
      </c>
      <c r="L147" s="221"/>
      <c r="M147" s="197">
        <f t="shared" si="50"/>
        <v>0</v>
      </c>
      <c r="N147" s="263">
        <f>SUM(D147:L147)</f>
        <v>32000</v>
      </c>
      <c r="O147" s="229">
        <f t="shared" si="51"/>
        <v>2045.1727531859958</v>
      </c>
      <c r="P147" s="257">
        <f t="shared" si="55"/>
        <v>7000</v>
      </c>
      <c r="Q147" s="261">
        <f t="shared" si="52"/>
        <v>447.3815397594366</v>
      </c>
      <c r="R147" s="262">
        <v>25000</v>
      </c>
      <c r="S147" s="229">
        <f t="shared" si="53"/>
        <v>1597.7912134265591</v>
      </c>
      <c r="T147" s="177" t="s">
        <v>394</v>
      </c>
    </row>
    <row r="148" spans="1:20" ht="12">
      <c r="A148" s="127" t="s">
        <v>93</v>
      </c>
      <c r="B148" s="22" t="s">
        <v>381</v>
      </c>
      <c r="C148" s="63"/>
      <c r="D148" s="101">
        <f aca="true" t="shared" si="57" ref="D148:L148">SUM(D149:D149)</f>
        <v>2400</v>
      </c>
      <c r="E148" s="101">
        <f t="shared" si="57"/>
        <v>2400</v>
      </c>
      <c r="F148" s="101">
        <f t="shared" si="57"/>
        <v>2400</v>
      </c>
      <c r="G148" s="101">
        <f t="shared" si="57"/>
        <v>2400</v>
      </c>
      <c r="H148" s="194">
        <f t="shared" si="57"/>
        <v>700</v>
      </c>
      <c r="I148" s="243">
        <f t="shared" si="48"/>
        <v>44.73815397594366</v>
      </c>
      <c r="J148" s="204">
        <f t="shared" si="57"/>
        <v>2400</v>
      </c>
      <c r="K148" s="243">
        <f t="shared" si="49"/>
        <v>153.38795648894967</v>
      </c>
      <c r="L148" s="204">
        <f t="shared" si="57"/>
        <v>2400</v>
      </c>
      <c r="M148" s="242">
        <f t="shared" si="50"/>
        <v>153.38795648894967</v>
      </c>
      <c r="N148" s="256">
        <f aca="true" t="shared" si="58" ref="N148:N155">SUM(D148:L148)</f>
        <v>15298.126110464895</v>
      </c>
      <c r="O148" s="250">
        <f t="shared" si="51"/>
        <v>977.7284592476893</v>
      </c>
      <c r="P148" s="259">
        <f t="shared" si="37"/>
        <v>15298.126110464895</v>
      </c>
      <c r="Q148" s="252">
        <f t="shared" si="52"/>
        <v>977.7284592476893</v>
      </c>
      <c r="R148" s="256">
        <f>SUM(R149:R149)</f>
        <v>0</v>
      </c>
      <c r="S148" s="229">
        <f t="shared" si="53"/>
        <v>0</v>
      </c>
      <c r="T148" s="171"/>
    </row>
    <row r="149" spans="1:20" ht="12">
      <c r="A149" s="125" t="s">
        <v>94</v>
      </c>
      <c r="B149" s="21" t="s">
        <v>604</v>
      </c>
      <c r="C149" s="50" t="s">
        <v>327</v>
      </c>
      <c r="D149" s="102">
        <v>2400</v>
      </c>
      <c r="E149" s="102">
        <v>2400</v>
      </c>
      <c r="F149" s="102">
        <v>2400</v>
      </c>
      <c r="G149" s="102">
        <v>2400</v>
      </c>
      <c r="H149" s="193">
        <v>700</v>
      </c>
      <c r="I149" s="196">
        <f t="shared" si="48"/>
        <v>44.73815397594366</v>
      </c>
      <c r="J149" s="217">
        <v>2400</v>
      </c>
      <c r="K149" s="196">
        <f t="shared" si="49"/>
        <v>153.38795648894967</v>
      </c>
      <c r="L149" s="217">
        <v>2400</v>
      </c>
      <c r="M149" s="197">
        <f t="shared" si="50"/>
        <v>153.38795648894967</v>
      </c>
      <c r="N149" s="255">
        <f>SUM(D149:L149)</f>
        <v>15298.126110464895</v>
      </c>
      <c r="O149" s="229">
        <f t="shared" si="51"/>
        <v>977.7284592476893</v>
      </c>
      <c r="P149" s="257">
        <f t="shared" si="37"/>
        <v>15298.126110464895</v>
      </c>
      <c r="Q149" s="261">
        <f t="shared" si="52"/>
        <v>977.7284592476893</v>
      </c>
      <c r="R149" s="258"/>
      <c r="S149" s="229">
        <f t="shared" si="53"/>
        <v>0</v>
      </c>
      <c r="T149" s="155" t="s">
        <v>385</v>
      </c>
    </row>
    <row r="150" spans="1:20" ht="24">
      <c r="A150" s="123" t="s">
        <v>95</v>
      </c>
      <c r="B150" s="22" t="s">
        <v>421</v>
      </c>
      <c r="C150" s="63"/>
      <c r="D150" s="101">
        <f>SUM(D151:D152)</f>
        <v>2000</v>
      </c>
      <c r="E150" s="101">
        <f aca="true" t="shared" si="59" ref="E150:L150">SUM(E151:E152)</f>
        <v>3000</v>
      </c>
      <c r="F150" s="101">
        <f t="shared" si="59"/>
        <v>6000</v>
      </c>
      <c r="G150" s="101">
        <f t="shared" si="59"/>
        <v>0</v>
      </c>
      <c r="H150" s="194">
        <f t="shared" si="59"/>
        <v>0</v>
      </c>
      <c r="I150" s="243">
        <f t="shared" si="48"/>
        <v>0</v>
      </c>
      <c r="J150" s="204">
        <f t="shared" si="59"/>
        <v>1000</v>
      </c>
      <c r="K150" s="243">
        <f t="shared" si="49"/>
        <v>63.91164853706237</v>
      </c>
      <c r="L150" s="204">
        <f t="shared" si="59"/>
        <v>500</v>
      </c>
      <c r="M150" s="242">
        <f t="shared" si="50"/>
        <v>31.955824268531185</v>
      </c>
      <c r="N150" s="256">
        <f>SUM(D150:L150)</f>
        <v>12563.911648537063</v>
      </c>
      <c r="O150" s="250">
        <f t="shared" si="51"/>
        <v>802.9803055320046</v>
      </c>
      <c r="P150" s="259">
        <f t="shared" si="37"/>
        <v>11063.911648537063</v>
      </c>
      <c r="Q150" s="252">
        <f t="shared" si="52"/>
        <v>707.112832726411</v>
      </c>
      <c r="R150" s="256">
        <f>SUM(R151:R152)</f>
        <v>1500</v>
      </c>
      <c r="S150" s="229">
        <f t="shared" si="53"/>
        <v>95.86747280559355</v>
      </c>
      <c r="T150" s="171"/>
    </row>
    <row r="151" spans="1:20" ht="24">
      <c r="A151" s="126" t="s">
        <v>96</v>
      </c>
      <c r="B151" s="18" t="s">
        <v>423</v>
      </c>
      <c r="C151" s="57" t="s">
        <v>327</v>
      </c>
      <c r="D151" s="102"/>
      <c r="E151" s="102">
        <v>2000</v>
      </c>
      <c r="F151" s="102">
        <v>2000</v>
      </c>
      <c r="G151" s="102"/>
      <c r="H151" s="193"/>
      <c r="I151" s="196">
        <f t="shared" si="48"/>
        <v>0</v>
      </c>
      <c r="J151" s="217"/>
      <c r="K151" s="196">
        <f t="shared" si="49"/>
        <v>0</v>
      </c>
      <c r="L151" s="217"/>
      <c r="M151" s="197">
        <f t="shared" si="50"/>
        <v>0</v>
      </c>
      <c r="N151" s="255">
        <f>SUM(D151:L151)</f>
        <v>4000</v>
      </c>
      <c r="O151" s="229">
        <f t="shared" si="51"/>
        <v>255.64659414824948</v>
      </c>
      <c r="P151" s="257">
        <f>N151-R151</f>
        <v>2500</v>
      </c>
      <c r="Q151" s="261">
        <f t="shared" si="52"/>
        <v>159.7791213426559</v>
      </c>
      <c r="R151" s="258">
        <v>1500</v>
      </c>
      <c r="S151" s="229">
        <f t="shared" si="53"/>
        <v>95.86747280559355</v>
      </c>
      <c r="T151" s="155" t="s">
        <v>385</v>
      </c>
    </row>
    <row r="152" spans="1:20" ht="24">
      <c r="A152" s="125" t="s">
        <v>97</v>
      </c>
      <c r="B152" s="18" t="s">
        <v>422</v>
      </c>
      <c r="C152" s="57" t="s">
        <v>327</v>
      </c>
      <c r="D152" s="102">
        <v>2000</v>
      </c>
      <c r="E152" s="102">
        <v>1000</v>
      </c>
      <c r="F152" s="102">
        <v>4000</v>
      </c>
      <c r="G152" s="102"/>
      <c r="H152" s="193">
        <v>0</v>
      </c>
      <c r="I152" s="196">
        <f t="shared" si="48"/>
        <v>0</v>
      </c>
      <c r="J152" s="217">
        <v>1000</v>
      </c>
      <c r="K152" s="196">
        <f t="shared" si="49"/>
        <v>63.91164853706237</v>
      </c>
      <c r="L152" s="217">
        <v>500</v>
      </c>
      <c r="M152" s="197">
        <f t="shared" si="50"/>
        <v>31.955824268531185</v>
      </c>
      <c r="N152" s="255">
        <f t="shared" si="58"/>
        <v>8563.911648537061</v>
      </c>
      <c r="O152" s="229">
        <f t="shared" si="51"/>
        <v>547.333711383755</v>
      </c>
      <c r="P152" s="257">
        <f t="shared" si="37"/>
        <v>8563.911648537061</v>
      </c>
      <c r="Q152" s="261">
        <f t="shared" si="52"/>
        <v>547.333711383755</v>
      </c>
      <c r="R152" s="258"/>
      <c r="S152" s="229">
        <f t="shared" si="53"/>
        <v>0</v>
      </c>
      <c r="T152" s="155" t="s">
        <v>385</v>
      </c>
    </row>
    <row r="153" spans="1:20" ht="12">
      <c r="A153" s="124" t="s">
        <v>98</v>
      </c>
      <c r="B153" s="19" t="s">
        <v>441</v>
      </c>
      <c r="C153" s="7"/>
      <c r="D153" s="8">
        <f>D155+D163</f>
        <v>6110</v>
      </c>
      <c r="E153" s="8">
        <f aca="true" t="shared" si="60" ref="E153:L153">E155+E163</f>
        <v>6850</v>
      </c>
      <c r="F153" s="8">
        <f t="shared" si="60"/>
        <v>7450</v>
      </c>
      <c r="G153" s="8">
        <f t="shared" si="60"/>
        <v>8000</v>
      </c>
      <c r="H153" s="145">
        <f t="shared" si="60"/>
        <v>8460</v>
      </c>
      <c r="I153" s="47">
        <f t="shared" si="48"/>
        <v>540.6925466235476</v>
      </c>
      <c r="J153" s="219">
        <f t="shared" si="60"/>
        <v>9000</v>
      </c>
      <c r="K153" s="47">
        <f t="shared" si="49"/>
        <v>575.2048368335613</v>
      </c>
      <c r="L153" s="219">
        <f t="shared" si="60"/>
        <v>9490</v>
      </c>
      <c r="M153" s="143">
        <f t="shared" si="50"/>
        <v>606.5215446167218</v>
      </c>
      <c r="N153" s="151">
        <f t="shared" si="58"/>
        <v>56475.89738345711</v>
      </c>
      <c r="O153" s="149">
        <f t="shared" si="51"/>
        <v>3609.467704386711</v>
      </c>
      <c r="P153" s="159">
        <f aca="true" t="shared" si="61" ref="P153:P173">N153-R153</f>
        <v>56475.89738345711</v>
      </c>
      <c r="Q153" s="157">
        <f t="shared" si="52"/>
        <v>3609.467704386711</v>
      </c>
      <c r="R153" s="151">
        <f>R155+R163</f>
        <v>0</v>
      </c>
      <c r="S153" s="149">
        <f t="shared" si="53"/>
        <v>0</v>
      </c>
      <c r="T153" s="173"/>
    </row>
    <row r="154" spans="1:20" ht="12">
      <c r="A154" s="124"/>
      <c r="B154" s="91" t="s">
        <v>496</v>
      </c>
      <c r="C154" s="7"/>
      <c r="D154" s="8">
        <f>D162</f>
        <v>150</v>
      </c>
      <c r="E154" s="8">
        <f aca="true" t="shared" si="62" ref="E154:L154">E162</f>
        <v>150</v>
      </c>
      <c r="F154" s="8">
        <f t="shared" si="62"/>
        <v>200</v>
      </c>
      <c r="G154" s="8">
        <f t="shared" si="62"/>
        <v>250</v>
      </c>
      <c r="H154" s="145">
        <f t="shared" si="62"/>
        <v>250</v>
      </c>
      <c r="I154" s="47">
        <f t="shared" si="48"/>
        <v>15.977912134265592</v>
      </c>
      <c r="J154" s="219">
        <f t="shared" si="62"/>
        <v>250</v>
      </c>
      <c r="K154" s="47">
        <f t="shared" si="49"/>
        <v>15.977912134265592</v>
      </c>
      <c r="L154" s="219">
        <f t="shared" si="62"/>
        <v>250</v>
      </c>
      <c r="M154" s="143">
        <f t="shared" si="50"/>
        <v>15.977912134265592</v>
      </c>
      <c r="N154" s="151">
        <f t="shared" si="58"/>
        <v>1531.9558242685312</v>
      </c>
      <c r="O154" s="149">
        <f t="shared" si="51"/>
        <v>97.90982221495604</v>
      </c>
      <c r="P154" s="159">
        <f t="shared" si="37"/>
        <v>1531.9558242685312</v>
      </c>
      <c r="Q154" s="157">
        <f t="shared" si="52"/>
        <v>97.90982221495604</v>
      </c>
      <c r="R154" s="151">
        <f>R162</f>
        <v>0</v>
      </c>
      <c r="S154" s="149">
        <f t="shared" si="53"/>
        <v>0</v>
      </c>
      <c r="T154" s="173"/>
    </row>
    <row r="155" spans="1:20" s="10" customFormat="1" ht="12">
      <c r="A155" s="127" t="s">
        <v>99</v>
      </c>
      <c r="B155" s="15" t="s">
        <v>649</v>
      </c>
      <c r="C155" s="55"/>
      <c r="D155" s="101">
        <f>SUM(D156:D162)</f>
        <v>5560</v>
      </c>
      <c r="E155" s="101">
        <f aca="true" t="shared" si="63" ref="E155:L155">SUM(E156:E162)</f>
        <v>6250</v>
      </c>
      <c r="F155" s="101">
        <f t="shared" si="63"/>
        <v>6800</v>
      </c>
      <c r="G155" s="101">
        <f t="shared" si="63"/>
        <v>7300</v>
      </c>
      <c r="H155" s="194">
        <f t="shared" si="63"/>
        <v>7710</v>
      </c>
      <c r="I155" s="243">
        <f t="shared" si="48"/>
        <v>492.75881022075083</v>
      </c>
      <c r="J155" s="204">
        <f t="shared" si="63"/>
        <v>8200</v>
      </c>
      <c r="K155" s="243">
        <f t="shared" si="49"/>
        <v>524.0755180039114</v>
      </c>
      <c r="L155" s="204">
        <f t="shared" si="63"/>
        <v>8640</v>
      </c>
      <c r="M155" s="242">
        <f t="shared" si="50"/>
        <v>552.1966433602189</v>
      </c>
      <c r="N155" s="256">
        <f t="shared" si="58"/>
        <v>51476.834328224664</v>
      </c>
      <c r="O155" s="250">
        <f t="shared" si="51"/>
        <v>3289.9693433860816</v>
      </c>
      <c r="P155" s="259">
        <f t="shared" si="61"/>
        <v>51476.834328224664</v>
      </c>
      <c r="Q155" s="252">
        <f t="shared" si="52"/>
        <v>3289.9693433860816</v>
      </c>
      <c r="R155" s="256">
        <f>SUM(R156:R162)</f>
        <v>0</v>
      </c>
      <c r="S155" s="229">
        <f t="shared" si="53"/>
        <v>0</v>
      </c>
      <c r="T155" s="178"/>
    </row>
    <row r="156" spans="1:20" s="10" customFormat="1" ht="24">
      <c r="A156" s="125" t="s">
        <v>100</v>
      </c>
      <c r="B156" s="29" t="s">
        <v>652</v>
      </c>
      <c r="C156" s="60" t="s">
        <v>329</v>
      </c>
      <c r="D156" s="102">
        <v>400</v>
      </c>
      <c r="E156" s="102">
        <v>650</v>
      </c>
      <c r="F156" s="102">
        <v>700</v>
      </c>
      <c r="G156" s="102">
        <v>800</v>
      </c>
      <c r="H156" s="193">
        <v>850</v>
      </c>
      <c r="I156" s="196">
        <f t="shared" si="48"/>
        <v>54.32490125650301</v>
      </c>
      <c r="J156" s="217">
        <v>900</v>
      </c>
      <c r="K156" s="196">
        <f t="shared" si="49"/>
        <v>57.52048368335613</v>
      </c>
      <c r="L156" s="217">
        <v>950</v>
      </c>
      <c r="M156" s="197">
        <f t="shared" si="50"/>
        <v>60.71606611020925</v>
      </c>
      <c r="N156" s="255">
        <f>SUM(D156:L156)</f>
        <v>5361.845384939859</v>
      </c>
      <c r="O156" s="229">
        <f t="shared" si="51"/>
        <v>342.68437775234617</v>
      </c>
      <c r="P156" s="257">
        <f t="shared" si="61"/>
        <v>5361.845384939859</v>
      </c>
      <c r="Q156" s="261">
        <f t="shared" si="52"/>
        <v>342.68437775234617</v>
      </c>
      <c r="R156" s="258"/>
      <c r="S156" s="229">
        <f t="shared" si="53"/>
        <v>0</v>
      </c>
      <c r="T156" s="178" t="s">
        <v>435</v>
      </c>
    </row>
    <row r="157" spans="1:20" s="10" customFormat="1" ht="24">
      <c r="A157" s="125" t="s">
        <v>101</v>
      </c>
      <c r="B157" s="29" t="s">
        <v>653</v>
      </c>
      <c r="C157" s="58" t="s">
        <v>330</v>
      </c>
      <c r="D157" s="102">
        <v>910</v>
      </c>
      <c r="E157" s="102">
        <v>1100</v>
      </c>
      <c r="F157" s="102">
        <v>1200</v>
      </c>
      <c r="G157" s="102">
        <v>1350</v>
      </c>
      <c r="H157" s="193">
        <v>1460</v>
      </c>
      <c r="I157" s="196">
        <f t="shared" si="48"/>
        <v>93.31100686411105</v>
      </c>
      <c r="J157" s="217">
        <v>1600</v>
      </c>
      <c r="K157" s="196">
        <f t="shared" si="49"/>
        <v>102.2586376592998</v>
      </c>
      <c r="L157" s="217">
        <v>1740</v>
      </c>
      <c r="M157" s="197">
        <f t="shared" si="50"/>
        <v>111.20626845448852</v>
      </c>
      <c r="N157" s="255">
        <f aca="true" t="shared" si="64" ref="N157:N165">SUM(D157:L157)</f>
        <v>9555.56964452341</v>
      </c>
      <c r="O157" s="229">
        <f t="shared" si="51"/>
        <v>610.7122086922021</v>
      </c>
      <c r="P157" s="257">
        <f t="shared" si="61"/>
        <v>9555.56964452341</v>
      </c>
      <c r="Q157" s="261">
        <f t="shared" si="52"/>
        <v>610.7122086922021</v>
      </c>
      <c r="R157" s="258"/>
      <c r="S157" s="229">
        <f t="shared" si="53"/>
        <v>0</v>
      </c>
      <c r="T157" s="178" t="s">
        <v>435</v>
      </c>
    </row>
    <row r="158" spans="1:20" s="10" customFormat="1" ht="16.5" customHeight="1">
      <c r="A158" s="125" t="s">
        <v>102</v>
      </c>
      <c r="B158" s="29" t="s">
        <v>654</v>
      </c>
      <c r="C158" s="58" t="s">
        <v>333</v>
      </c>
      <c r="D158" s="102">
        <v>2950</v>
      </c>
      <c r="E158" s="102">
        <v>3200</v>
      </c>
      <c r="F158" s="102">
        <v>3400</v>
      </c>
      <c r="G158" s="102">
        <v>3600</v>
      </c>
      <c r="H158" s="193">
        <v>3800</v>
      </c>
      <c r="I158" s="196">
        <f t="shared" si="48"/>
        <v>242.864264440837</v>
      </c>
      <c r="J158" s="217">
        <v>4000</v>
      </c>
      <c r="K158" s="196">
        <f t="shared" si="49"/>
        <v>255.64659414824948</v>
      </c>
      <c r="L158" s="217">
        <v>4200</v>
      </c>
      <c r="M158" s="197">
        <f t="shared" si="50"/>
        <v>268.42892385566194</v>
      </c>
      <c r="N158" s="255">
        <f t="shared" si="64"/>
        <v>25648.510858589085</v>
      </c>
      <c r="O158" s="229">
        <f t="shared" si="51"/>
        <v>1639.2386114931733</v>
      </c>
      <c r="P158" s="257">
        <f t="shared" si="61"/>
        <v>25648.510858589085</v>
      </c>
      <c r="Q158" s="261">
        <f t="shared" si="52"/>
        <v>1639.2386114931733</v>
      </c>
      <c r="R158" s="258"/>
      <c r="S158" s="229">
        <f t="shared" si="53"/>
        <v>0</v>
      </c>
      <c r="T158" s="178" t="s">
        <v>435</v>
      </c>
    </row>
    <row r="159" spans="1:20" s="10" customFormat="1" ht="24">
      <c r="A159" s="125" t="s">
        <v>103</v>
      </c>
      <c r="B159" s="29" t="s">
        <v>655</v>
      </c>
      <c r="C159" s="50" t="s">
        <v>330</v>
      </c>
      <c r="D159" s="102">
        <v>200</v>
      </c>
      <c r="E159" s="102">
        <v>200</v>
      </c>
      <c r="F159" s="102">
        <v>250</v>
      </c>
      <c r="G159" s="102">
        <v>250</v>
      </c>
      <c r="H159" s="193">
        <v>250</v>
      </c>
      <c r="I159" s="196">
        <f t="shared" si="48"/>
        <v>15.977912134265592</v>
      </c>
      <c r="J159" s="217">
        <v>300</v>
      </c>
      <c r="K159" s="196">
        <f t="shared" si="49"/>
        <v>19.17349456111871</v>
      </c>
      <c r="L159" s="217">
        <v>300</v>
      </c>
      <c r="M159" s="197">
        <f t="shared" si="50"/>
        <v>19.17349456111871</v>
      </c>
      <c r="N159" s="255">
        <f t="shared" si="64"/>
        <v>1785.1514066953844</v>
      </c>
      <c r="O159" s="229">
        <f t="shared" si="51"/>
        <v>114.09196929015789</v>
      </c>
      <c r="P159" s="257">
        <f t="shared" si="61"/>
        <v>1785.1514066953844</v>
      </c>
      <c r="Q159" s="261">
        <f t="shared" si="52"/>
        <v>114.09196929015789</v>
      </c>
      <c r="R159" s="258"/>
      <c r="S159" s="229">
        <f t="shared" si="53"/>
        <v>0</v>
      </c>
      <c r="T159" s="178" t="s">
        <v>435</v>
      </c>
    </row>
    <row r="160" spans="1:20" s="10" customFormat="1" ht="24">
      <c r="A160" s="125" t="s">
        <v>104</v>
      </c>
      <c r="B160" s="29" t="s">
        <v>298</v>
      </c>
      <c r="C160" s="58" t="s">
        <v>333</v>
      </c>
      <c r="D160" s="102">
        <v>400</v>
      </c>
      <c r="E160" s="102">
        <v>400</v>
      </c>
      <c r="F160" s="102">
        <v>450</v>
      </c>
      <c r="G160" s="102">
        <v>450</v>
      </c>
      <c r="H160" s="193">
        <v>500</v>
      </c>
      <c r="I160" s="196">
        <f t="shared" si="48"/>
        <v>31.955824268531185</v>
      </c>
      <c r="J160" s="217">
        <v>500</v>
      </c>
      <c r="K160" s="196">
        <f t="shared" si="49"/>
        <v>31.955824268531185</v>
      </c>
      <c r="L160" s="217">
        <v>550</v>
      </c>
      <c r="M160" s="197">
        <f t="shared" si="50"/>
        <v>35.1514066953843</v>
      </c>
      <c r="N160" s="255">
        <f t="shared" si="64"/>
        <v>3313.9116485370623</v>
      </c>
      <c r="O160" s="229">
        <f t="shared" si="51"/>
        <v>211.79755656417768</v>
      </c>
      <c r="P160" s="257">
        <f t="shared" si="61"/>
        <v>3313.9116485370623</v>
      </c>
      <c r="Q160" s="261">
        <f t="shared" si="52"/>
        <v>211.79755656417768</v>
      </c>
      <c r="R160" s="258"/>
      <c r="S160" s="229">
        <f t="shared" si="53"/>
        <v>0</v>
      </c>
      <c r="T160" s="178" t="s">
        <v>435</v>
      </c>
    </row>
    <row r="161" spans="1:20" s="10" customFormat="1" ht="12">
      <c r="A161" s="125" t="s">
        <v>105</v>
      </c>
      <c r="B161" s="29" t="s">
        <v>651</v>
      </c>
      <c r="C161" s="50" t="s">
        <v>330</v>
      </c>
      <c r="D161" s="102">
        <v>550</v>
      </c>
      <c r="E161" s="102">
        <v>550</v>
      </c>
      <c r="F161" s="102">
        <v>600</v>
      </c>
      <c r="G161" s="102">
        <v>600</v>
      </c>
      <c r="H161" s="193">
        <v>600</v>
      </c>
      <c r="I161" s="196">
        <f t="shared" si="48"/>
        <v>38.34698912223742</v>
      </c>
      <c r="J161" s="217">
        <v>650</v>
      </c>
      <c r="K161" s="196">
        <f t="shared" si="49"/>
        <v>41.54257154909054</v>
      </c>
      <c r="L161" s="217">
        <v>650</v>
      </c>
      <c r="M161" s="197">
        <f t="shared" si="50"/>
        <v>41.54257154909054</v>
      </c>
      <c r="N161" s="255">
        <f t="shared" si="64"/>
        <v>4279.889560671329</v>
      </c>
      <c r="O161" s="229">
        <f t="shared" si="51"/>
        <v>273.5347973790682</v>
      </c>
      <c r="P161" s="257">
        <f t="shared" si="61"/>
        <v>4279.889560671329</v>
      </c>
      <c r="Q161" s="261">
        <f t="shared" si="52"/>
        <v>273.5347973790682</v>
      </c>
      <c r="R161" s="258"/>
      <c r="S161" s="229">
        <f t="shared" si="53"/>
        <v>0</v>
      </c>
      <c r="T161" s="178" t="s">
        <v>435</v>
      </c>
    </row>
    <row r="162" spans="1:20" s="10" customFormat="1" ht="24">
      <c r="A162" s="125" t="s">
        <v>106</v>
      </c>
      <c r="B162" s="35" t="s">
        <v>396</v>
      </c>
      <c r="C162" s="50" t="s">
        <v>333</v>
      </c>
      <c r="D162" s="102">
        <v>150</v>
      </c>
      <c r="E162" s="102">
        <v>150</v>
      </c>
      <c r="F162" s="102">
        <v>200</v>
      </c>
      <c r="G162" s="102">
        <v>250</v>
      </c>
      <c r="H162" s="193">
        <v>250</v>
      </c>
      <c r="I162" s="196">
        <f t="shared" si="48"/>
        <v>15.977912134265592</v>
      </c>
      <c r="J162" s="217">
        <v>250</v>
      </c>
      <c r="K162" s="196">
        <f t="shared" si="49"/>
        <v>15.977912134265592</v>
      </c>
      <c r="L162" s="217">
        <v>250</v>
      </c>
      <c r="M162" s="197">
        <f t="shared" si="50"/>
        <v>15.977912134265592</v>
      </c>
      <c r="N162" s="255">
        <f t="shared" si="64"/>
        <v>1531.9558242685312</v>
      </c>
      <c r="O162" s="229">
        <f t="shared" si="51"/>
        <v>97.90982221495604</v>
      </c>
      <c r="P162" s="257">
        <f t="shared" si="61"/>
        <v>1531.9558242685312</v>
      </c>
      <c r="Q162" s="261">
        <f t="shared" si="52"/>
        <v>97.90982221495604</v>
      </c>
      <c r="R162" s="258"/>
      <c r="S162" s="229">
        <f t="shared" si="53"/>
        <v>0</v>
      </c>
      <c r="T162" s="178" t="s">
        <v>435</v>
      </c>
    </row>
    <row r="163" spans="1:20" s="10" customFormat="1" ht="24">
      <c r="A163" s="127" t="s">
        <v>107</v>
      </c>
      <c r="B163" s="15" t="s">
        <v>650</v>
      </c>
      <c r="C163" s="55" t="s">
        <v>329</v>
      </c>
      <c r="D163" s="101">
        <v>550</v>
      </c>
      <c r="E163" s="101">
        <v>600</v>
      </c>
      <c r="F163" s="101">
        <v>650</v>
      </c>
      <c r="G163" s="101">
        <v>700</v>
      </c>
      <c r="H163" s="194">
        <v>750</v>
      </c>
      <c r="I163" s="243">
        <f t="shared" si="48"/>
        <v>47.933736402796775</v>
      </c>
      <c r="J163" s="204">
        <v>800</v>
      </c>
      <c r="K163" s="243">
        <f t="shared" si="49"/>
        <v>51.1293188296499</v>
      </c>
      <c r="L163" s="204">
        <v>850</v>
      </c>
      <c r="M163" s="242">
        <f t="shared" si="50"/>
        <v>54.32490125650301</v>
      </c>
      <c r="N163" s="256">
        <f t="shared" si="64"/>
        <v>4999.0630552324465</v>
      </c>
      <c r="O163" s="250">
        <f t="shared" si="51"/>
        <v>319.4983610006293</v>
      </c>
      <c r="P163" s="259">
        <f t="shared" si="61"/>
        <v>4999.0630552324465</v>
      </c>
      <c r="Q163" s="252">
        <f t="shared" si="52"/>
        <v>319.4983610006293</v>
      </c>
      <c r="R163" s="256">
        <v>0</v>
      </c>
      <c r="S163" s="250">
        <f t="shared" si="53"/>
        <v>0</v>
      </c>
      <c r="T163" s="178"/>
    </row>
    <row r="164" spans="1:20" ht="27.75" customHeight="1">
      <c r="A164" s="124" t="s">
        <v>436</v>
      </c>
      <c r="B164" s="19" t="s">
        <v>442</v>
      </c>
      <c r="C164" s="7"/>
      <c r="D164" s="8">
        <f aca="true" t="shared" si="65" ref="D164:L164">D166+D170+D178+D186+D190+D196+D201+D214+D223+D234</f>
        <v>134810</v>
      </c>
      <c r="E164" s="8">
        <f t="shared" si="65"/>
        <v>191170</v>
      </c>
      <c r="F164" s="8">
        <f t="shared" si="65"/>
        <v>270120</v>
      </c>
      <c r="G164" s="8">
        <f t="shared" si="65"/>
        <v>200050</v>
      </c>
      <c r="H164" s="145">
        <f t="shared" si="65"/>
        <v>122930</v>
      </c>
      <c r="I164" s="47">
        <f t="shared" si="48"/>
        <v>7856.658954661077</v>
      </c>
      <c r="J164" s="219">
        <f t="shared" si="65"/>
        <v>257810</v>
      </c>
      <c r="K164" s="47">
        <f t="shared" si="49"/>
        <v>16477.062109340048</v>
      </c>
      <c r="L164" s="219">
        <f t="shared" si="65"/>
        <v>287250</v>
      </c>
      <c r="M164" s="143">
        <f t="shared" si="50"/>
        <v>18358.621042271167</v>
      </c>
      <c r="N164" s="151">
        <f aca="true" t="shared" si="66" ref="N164:N177">SUM(D164:L164)</f>
        <v>1488473.721064001</v>
      </c>
      <c r="O164" s="149">
        <f t="shared" si="51"/>
        <v>95130.80931729585</v>
      </c>
      <c r="P164" s="159">
        <f t="shared" si="61"/>
        <v>1259138.721064001</v>
      </c>
      <c r="Q164" s="157">
        <f t="shared" si="52"/>
        <v>80473.63140004865</v>
      </c>
      <c r="R164" s="151">
        <f>R166+R170+R178+R186+R190+R196+R201+R214+R223+R234</f>
        <v>229335</v>
      </c>
      <c r="S164" s="149">
        <f t="shared" si="53"/>
        <v>14657.177917247198</v>
      </c>
      <c r="T164" s="173"/>
    </row>
    <row r="165" spans="1:20" ht="12.75" customHeight="1">
      <c r="A165" s="124"/>
      <c r="B165" s="91" t="s">
        <v>496</v>
      </c>
      <c r="C165" s="7"/>
      <c r="D165" s="8">
        <f>D167+D168+SUM(D171:D176)+SUM(D179:D183)+SUM(D187:D189)+SUM(D192:D195)+SUM(D197:D200)+SUM(D202:D211)+SUM(D215:D222)</f>
        <v>81600</v>
      </c>
      <c r="E165" s="8">
        <f>E167+E168+SUM(E171:E176)+SUM(E179:E183)+SUM(E187:E189)+SUM(E192:E195)+SUM(E197:E200)+SUM(E202:E211)+SUM(E215:E222)</f>
        <v>134950</v>
      </c>
      <c r="F165" s="8">
        <f>F167+F168+SUM(F171:F176)+SUM(F179:F185)+SUM(F187:F189)+SUM(F192:F195)+SUM(F197:F200)+SUM(F202:F213)+SUM(F215:F222)</f>
        <v>203690</v>
      </c>
      <c r="G165" s="8">
        <f>G167+G168+SUM(G171:G176)+SUM(G179:G185)+SUM(G187:G189)+SUM(G192:G195)+SUM(G197:G200)+SUM(G202:G213)+SUM(G215:G222)</f>
        <v>133010</v>
      </c>
      <c r="H165" s="145">
        <f>H167+H168+SUM(H171:H176)+SUM(H179:H185)+SUM(H187:H189)+SUM(H192:H195)+SUM(H197:H200)+SUM(H202:H213)+SUM(H215:H222)</f>
        <v>65100</v>
      </c>
      <c r="I165" s="47">
        <f t="shared" si="48"/>
        <v>4160.64831976276</v>
      </c>
      <c r="J165" s="219">
        <f>J167+J168+SUM(J171:J176)+SUM(J179:J185)+SUM(J187:J189)+SUM(J192:J195)+SUM(J197:J200)+SUM(J202:J213)+SUM(J215:J222)</f>
        <v>173050</v>
      </c>
      <c r="K165" s="47">
        <f t="shared" si="49"/>
        <v>11059.910779338643</v>
      </c>
      <c r="L165" s="219">
        <f>L167+L168+SUM(L171:L176)+SUM(L179:L185)+SUM(L187:L189)+SUM(L192:L195)+SUM(L197:L200)+SUM(L202:L213)+SUM(L215:L222)</f>
        <v>200750</v>
      </c>
      <c r="M165" s="143">
        <f t="shared" si="50"/>
        <v>12830.26344381527</v>
      </c>
      <c r="N165" s="151">
        <f t="shared" si="64"/>
        <v>1007370.5590991015</v>
      </c>
      <c r="O165" s="149">
        <f t="shared" si="51"/>
        <v>64382.713119725784</v>
      </c>
      <c r="P165" s="159">
        <f t="shared" si="61"/>
        <v>792010.5590991015</v>
      </c>
      <c r="Q165" s="157">
        <f t="shared" si="52"/>
        <v>50618.70049078404</v>
      </c>
      <c r="R165" s="151">
        <f>R167+R168+SUM(R171:R176)+SUM(R179:R185)+SUM(R187:R189)+SUM(R192:R195)+SUM(R197:R200)+SUM(R202:R213)+SUM(R215:R222)</f>
        <v>215360</v>
      </c>
      <c r="S165" s="149">
        <f t="shared" si="53"/>
        <v>13764.012628941751</v>
      </c>
      <c r="T165" s="173"/>
    </row>
    <row r="166" spans="1:20" ht="12">
      <c r="A166" s="123" t="s">
        <v>108</v>
      </c>
      <c r="B166" s="22" t="s">
        <v>398</v>
      </c>
      <c r="C166" s="63"/>
      <c r="D166" s="101">
        <f>SUM(D167:D169)</f>
        <v>1900</v>
      </c>
      <c r="E166" s="101">
        <f aca="true" t="shared" si="67" ref="E166:L166">SUM(E167:E169)</f>
        <v>1500</v>
      </c>
      <c r="F166" s="101">
        <f t="shared" si="67"/>
        <v>5400</v>
      </c>
      <c r="G166" s="101">
        <f t="shared" si="67"/>
        <v>1400</v>
      </c>
      <c r="H166" s="194">
        <f t="shared" si="67"/>
        <v>400</v>
      </c>
      <c r="I166" s="243">
        <f t="shared" si="48"/>
        <v>25.56465941482495</v>
      </c>
      <c r="J166" s="204">
        <f t="shared" si="67"/>
        <v>2400</v>
      </c>
      <c r="K166" s="243">
        <f t="shared" si="49"/>
        <v>153.38795648894967</v>
      </c>
      <c r="L166" s="204">
        <f t="shared" si="67"/>
        <v>2400</v>
      </c>
      <c r="M166" s="242">
        <f t="shared" si="50"/>
        <v>153.38795648894967</v>
      </c>
      <c r="N166" s="256">
        <f>SUM(D166:L166)</f>
        <v>15578.952615903776</v>
      </c>
      <c r="O166" s="250">
        <f t="shared" si="51"/>
        <v>995.6765441631906</v>
      </c>
      <c r="P166" s="259">
        <f t="shared" si="61"/>
        <v>15578.952615903776</v>
      </c>
      <c r="Q166" s="252">
        <f t="shared" si="52"/>
        <v>995.6765441631906</v>
      </c>
      <c r="R166" s="256">
        <f>SUM(R167:R169)</f>
        <v>0</v>
      </c>
      <c r="S166" s="250">
        <f t="shared" si="53"/>
        <v>0</v>
      </c>
      <c r="T166" s="171"/>
    </row>
    <row r="167" spans="1:20" ht="24">
      <c r="A167" s="125" t="s">
        <v>109</v>
      </c>
      <c r="B167" s="21" t="s">
        <v>510</v>
      </c>
      <c r="C167" s="50" t="s">
        <v>327</v>
      </c>
      <c r="D167" s="102">
        <v>400</v>
      </c>
      <c r="E167" s="102">
        <v>400</v>
      </c>
      <c r="F167" s="102">
        <v>400</v>
      </c>
      <c r="G167" s="102">
        <v>400</v>
      </c>
      <c r="H167" s="193">
        <v>400</v>
      </c>
      <c r="I167" s="196">
        <f t="shared" si="48"/>
        <v>25.56465941482495</v>
      </c>
      <c r="J167" s="217">
        <v>400</v>
      </c>
      <c r="K167" s="196">
        <f t="shared" si="49"/>
        <v>25.56465941482495</v>
      </c>
      <c r="L167" s="217">
        <v>400</v>
      </c>
      <c r="M167" s="197">
        <f t="shared" si="50"/>
        <v>25.56465941482495</v>
      </c>
      <c r="N167" s="255">
        <f>SUM(D167:L167)</f>
        <v>2851.1293188296495</v>
      </c>
      <c r="O167" s="229">
        <f t="shared" si="51"/>
        <v>182.2203749587546</v>
      </c>
      <c r="P167" s="257">
        <f t="shared" si="61"/>
        <v>2851.1293188296495</v>
      </c>
      <c r="Q167" s="261">
        <f t="shared" si="52"/>
        <v>182.2203749587546</v>
      </c>
      <c r="R167" s="255"/>
      <c r="S167" s="229">
        <f t="shared" si="53"/>
        <v>0</v>
      </c>
      <c r="T167" s="155" t="s">
        <v>385</v>
      </c>
    </row>
    <row r="168" spans="1:20" ht="16.5" customHeight="1">
      <c r="A168" s="125" t="s">
        <v>110</v>
      </c>
      <c r="B168" s="23" t="s">
        <v>406</v>
      </c>
      <c r="C168" s="50" t="s">
        <v>336</v>
      </c>
      <c r="D168" s="102">
        <v>1500</v>
      </c>
      <c r="E168" s="102">
        <v>1000</v>
      </c>
      <c r="F168" s="102">
        <v>5000</v>
      </c>
      <c r="G168" s="102">
        <v>1000</v>
      </c>
      <c r="H168" s="193">
        <v>0</v>
      </c>
      <c r="I168" s="196">
        <f t="shared" si="48"/>
        <v>0</v>
      </c>
      <c r="J168" s="217">
        <v>2000</v>
      </c>
      <c r="K168" s="196">
        <f t="shared" si="49"/>
        <v>127.82329707412474</v>
      </c>
      <c r="L168" s="217">
        <v>2000</v>
      </c>
      <c r="M168" s="197">
        <f t="shared" si="50"/>
        <v>127.82329707412474</v>
      </c>
      <c r="N168" s="255">
        <f t="shared" si="66"/>
        <v>12627.823297074125</v>
      </c>
      <c r="O168" s="229">
        <f t="shared" si="51"/>
        <v>807.0650043507295</v>
      </c>
      <c r="P168" s="257">
        <f t="shared" si="61"/>
        <v>12627.823297074125</v>
      </c>
      <c r="Q168" s="261">
        <f t="shared" si="52"/>
        <v>807.0650043507295</v>
      </c>
      <c r="R168" s="258"/>
      <c r="S168" s="229">
        <f t="shared" si="53"/>
        <v>0</v>
      </c>
      <c r="T168" s="155" t="s">
        <v>394</v>
      </c>
    </row>
    <row r="169" spans="1:20" ht="30.75" customHeight="1">
      <c r="A169" s="125" t="s">
        <v>278</v>
      </c>
      <c r="B169" s="23" t="s">
        <v>279</v>
      </c>
      <c r="C169" s="50" t="s">
        <v>336</v>
      </c>
      <c r="D169" s="102"/>
      <c r="E169" s="102">
        <v>100</v>
      </c>
      <c r="F169" s="102"/>
      <c r="G169" s="102"/>
      <c r="H169" s="193"/>
      <c r="I169" s="196">
        <f t="shared" si="48"/>
        <v>0</v>
      </c>
      <c r="J169" s="217"/>
      <c r="K169" s="196">
        <f t="shared" si="49"/>
        <v>0</v>
      </c>
      <c r="L169" s="217"/>
      <c r="M169" s="197">
        <f t="shared" si="50"/>
        <v>0</v>
      </c>
      <c r="N169" s="255">
        <f t="shared" si="66"/>
        <v>100</v>
      </c>
      <c r="O169" s="229">
        <f t="shared" si="51"/>
        <v>6.391164853706237</v>
      </c>
      <c r="P169" s="257">
        <f t="shared" si="61"/>
        <v>100</v>
      </c>
      <c r="Q169" s="261">
        <f t="shared" si="52"/>
        <v>6.391164853706237</v>
      </c>
      <c r="R169" s="258"/>
      <c r="S169" s="229">
        <f t="shared" si="53"/>
        <v>0</v>
      </c>
      <c r="T169" s="155" t="s">
        <v>280</v>
      </c>
    </row>
    <row r="170" spans="1:20" ht="12">
      <c r="A170" s="127" t="s">
        <v>111</v>
      </c>
      <c r="B170" s="16" t="s">
        <v>383</v>
      </c>
      <c r="C170" s="56"/>
      <c r="D170" s="101">
        <f aca="true" t="shared" si="68" ref="D170:L170">SUM(D171:D177)</f>
        <v>7950</v>
      </c>
      <c r="E170" s="101">
        <f t="shared" si="68"/>
        <v>7950</v>
      </c>
      <c r="F170" s="101">
        <f t="shared" si="68"/>
        <v>9050</v>
      </c>
      <c r="G170" s="101">
        <f t="shared" si="68"/>
        <v>4800</v>
      </c>
      <c r="H170" s="194">
        <f t="shared" si="68"/>
        <v>1300</v>
      </c>
      <c r="I170" s="243">
        <f t="shared" si="48"/>
        <v>83.08514309818108</v>
      </c>
      <c r="J170" s="204">
        <f t="shared" si="68"/>
        <v>5800</v>
      </c>
      <c r="K170" s="243">
        <f t="shared" si="49"/>
        <v>370.6875615149617</v>
      </c>
      <c r="L170" s="204">
        <f t="shared" si="68"/>
        <v>5800</v>
      </c>
      <c r="M170" s="242">
        <f t="shared" si="50"/>
        <v>370.6875615149617</v>
      </c>
      <c r="N170" s="256">
        <f t="shared" si="66"/>
        <v>43103.77270461315</v>
      </c>
      <c r="O170" s="250">
        <f t="shared" si="51"/>
        <v>2754.8331717186575</v>
      </c>
      <c r="P170" s="259">
        <f t="shared" si="61"/>
        <v>42103.77270461315</v>
      </c>
      <c r="Q170" s="252">
        <f t="shared" si="52"/>
        <v>2690.921523181595</v>
      </c>
      <c r="R170" s="256">
        <f>SUM(R171:R177)</f>
        <v>1000</v>
      </c>
      <c r="S170" s="250">
        <f t="shared" si="53"/>
        <v>63.91164853706237</v>
      </c>
      <c r="T170" s="169"/>
    </row>
    <row r="171" spans="1:20" ht="12">
      <c r="A171" s="125" t="s">
        <v>112</v>
      </c>
      <c r="B171" s="21" t="s">
        <v>605</v>
      </c>
      <c r="C171" s="50" t="s">
        <v>327</v>
      </c>
      <c r="D171" s="102">
        <v>300</v>
      </c>
      <c r="E171" s="102">
        <v>1000</v>
      </c>
      <c r="F171" s="102">
        <v>1000</v>
      </c>
      <c r="G171" s="102">
        <v>1000</v>
      </c>
      <c r="H171" s="193">
        <v>0</v>
      </c>
      <c r="I171" s="196">
        <f t="shared" si="48"/>
        <v>0</v>
      </c>
      <c r="J171" s="217">
        <v>1500</v>
      </c>
      <c r="K171" s="196">
        <f t="shared" si="49"/>
        <v>95.86747280559355</v>
      </c>
      <c r="L171" s="217">
        <v>1500</v>
      </c>
      <c r="M171" s="197">
        <f t="shared" si="50"/>
        <v>95.86747280559355</v>
      </c>
      <c r="N171" s="255">
        <f t="shared" si="66"/>
        <v>6395.867472805594</v>
      </c>
      <c r="O171" s="229">
        <f t="shared" si="51"/>
        <v>408.7704340115804</v>
      </c>
      <c r="P171" s="257">
        <f t="shared" si="61"/>
        <v>6395.867472805594</v>
      </c>
      <c r="Q171" s="261">
        <f t="shared" si="52"/>
        <v>408.7704340115804</v>
      </c>
      <c r="R171" s="258"/>
      <c r="S171" s="229">
        <f t="shared" si="53"/>
        <v>0</v>
      </c>
      <c r="T171" s="155" t="s">
        <v>394</v>
      </c>
    </row>
    <row r="172" spans="1:20" ht="12">
      <c r="A172" s="125" t="s">
        <v>113</v>
      </c>
      <c r="B172" s="21" t="s">
        <v>606</v>
      </c>
      <c r="C172" s="50" t="s">
        <v>327</v>
      </c>
      <c r="D172" s="102">
        <v>250</v>
      </c>
      <c r="E172" s="102">
        <v>250</v>
      </c>
      <c r="F172" s="102">
        <v>250</v>
      </c>
      <c r="G172" s="102"/>
      <c r="H172" s="193"/>
      <c r="I172" s="196">
        <f t="shared" si="48"/>
        <v>0</v>
      </c>
      <c r="J172" s="217"/>
      <c r="K172" s="196">
        <f t="shared" si="49"/>
        <v>0</v>
      </c>
      <c r="L172" s="217"/>
      <c r="M172" s="197">
        <f t="shared" si="50"/>
        <v>0</v>
      </c>
      <c r="N172" s="255">
        <f t="shared" si="66"/>
        <v>750</v>
      </c>
      <c r="O172" s="229">
        <f t="shared" si="51"/>
        <v>47.933736402796775</v>
      </c>
      <c r="P172" s="257">
        <f t="shared" si="61"/>
        <v>750</v>
      </c>
      <c r="Q172" s="261">
        <f t="shared" si="52"/>
        <v>47.933736402796775</v>
      </c>
      <c r="R172" s="258"/>
      <c r="S172" s="229">
        <f t="shared" si="53"/>
        <v>0</v>
      </c>
      <c r="T172" s="155" t="s">
        <v>394</v>
      </c>
    </row>
    <row r="173" spans="1:20" ht="24">
      <c r="A173" s="125" t="s">
        <v>114</v>
      </c>
      <c r="B173" s="23" t="s">
        <v>607</v>
      </c>
      <c r="C173" s="50" t="s">
        <v>327</v>
      </c>
      <c r="D173" s="102">
        <v>1000</v>
      </c>
      <c r="E173" s="102">
        <v>1000</v>
      </c>
      <c r="F173" s="102">
        <v>1000</v>
      </c>
      <c r="G173" s="102"/>
      <c r="H173" s="193"/>
      <c r="I173" s="196">
        <f t="shared" si="48"/>
        <v>0</v>
      </c>
      <c r="J173" s="217"/>
      <c r="K173" s="196">
        <f t="shared" si="49"/>
        <v>0</v>
      </c>
      <c r="L173" s="217"/>
      <c r="M173" s="197">
        <f t="shared" si="50"/>
        <v>0</v>
      </c>
      <c r="N173" s="255">
        <f t="shared" si="66"/>
        <v>3000</v>
      </c>
      <c r="O173" s="229">
        <f t="shared" si="51"/>
        <v>191.7349456111871</v>
      </c>
      <c r="P173" s="257">
        <f t="shared" si="61"/>
        <v>3000</v>
      </c>
      <c r="Q173" s="261">
        <f t="shared" si="52"/>
        <v>191.7349456111871</v>
      </c>
      <c r="R173" s="258"/>
      <c r="S173" s="229">
        <f t="shared" si="53"/>
        <v>0</v>
      </c>
      <c r="T173" s="155" t="s">
        <v>395</v>
      </c>
    </row>
    <row r="174" spans="1:20" ht="30.75" customHeight="1">
      <c r="A174" s="125" t="s">
        <v>115</v>
      </c>
      <c r="B174" s="21" t="s">
        <v>608</v>
      </c>
      <c r="C174" s="50" t="s">
        <v>327</v>
      </c>
      <c r="D174" s="102">
        <v>200</v>
      </c>
      <c r="E174" s="102">
        <v>2400</v>
      </c>
      <c r="F174" s="102">
        <v>3500</v>
      </c>
      <c r="G174" s="102">
        <v>500</v>
      </c>
      <c r="H174" s="193">
        <v>0</v>
      </c>
      <c r="I174" s="196">
        <f t="shared" si="48"/>
        <v>0</v>
      </c>
      <c r="J174" s="217">
        <v>500</v>
      </c>
      <c r="K174" s="196">
        <f t="shared" si="49"/>
        <v>31.955824268531185</v>
      </c>
      <c r="L174" s="217">
        <v>500</v>
      </c>
      <c r="M174" s="197">
        <f t="shared" si="50"/>
        <v>31.955824268531185</v>
      </c>
      <c r="N174" s="255">
        <f t="shared" si="66"/>
        <v>7631.955824268532</v>
      </c>
      <c r="O174" s="229">
        <f t="shared" si="51"/>
        <v>487.7708782910365</v>
      </c>
      <c r="P174" s="258">
        <f>N174-R174</f>
        <v>6631.955824268532</v>
      </c>
      <c r="Q174" s="261">
        <f t="shared" si="52"/>
        <v>423.85922975397415</v>
      </c>
      <c r="R174" s="258">
        <v>1000</v>
      </c>
      <c r="S174" s="229">
        <f t="shared" si="53"/>
        <v>63.91164853706237</v>
      </c>
      <c r="T174" s="155" t="s">
        <v>394</v>
      </c>
    </row>
    <row r="175" spans="1:20" ht="12">
      <c r="A175" s="125" t="s">
        <v>116</v>
      </c>
      <c r="B175" s="23" t="s">
        <v>609</v>
      </c>
      <c r="C175" s="50" t="s">
        <v>327</v>
      </c>
      <c r="D175" s="102">
        <v>2000</v>
      </c>
      <c r="E175" s="102"/>
      <c r="F175" s="102"/>
      <c r="G175" s="102"/>
      <c r="H175" s="193"/>
      <c r="I175" s="196">
        <f t="shared" si="48"/>
        <v>0</v>
      </c>
      <c r="J175" s="217"/>
      <c r="K175" s="196">
        <f t="shared" si="49"/>
        <v>0</v>
      </c>
      <c r="L175" s="217"/>
      <c r="M175" s="197">
        <f t="shared" si="50"/>
        <v>0</v>
      </c>
      <c r="N175" s="255">
        <f t="shared" si="66"/>
        <v>2000</v>
      </c>
      <c r="O175" s="229">
        <f t="shared" si="51"/>
        <v>127.82329707412474</v>
      </c>
      <c r="P175" s="258">
        <f aca="true" t="shared" si="69" ref="P175:P229">N175-R175</f>
        <v>2000</v>
      </c>
      <c r="Q175" s="261">
        <f t="shared" si="52"/>
        <v>127.82329707412474</v>
      </c>
      <c r="R175" s="258"/>
      <c r="S175" s="229">
        <f t="shared" si="53"/>
        <v>0</v>
      </c>
      <c r="T175" s="155" t="s">
        <v>395</v>
      </c>
    </row>
    <row r="176" spans="1:20" ht="25.5" customHeight="1">
      <c r="A176" s="125" t="s">
        <v>117</v>
      </c>
      <c r="B176" s="23" t="s">
        <v>610</v>
      </c>
      <c r="C176" s="59" t="s">
        <v>327</v>
      </c>
      <c r="D176" s="102">
        <v>4000</v>
      </c>
      <c r="E176" s="102">
        <v>3000</v>
      </c>
      <c r="F176" s="102">
        <v>3000</v>
      </c>
      <c r="G176" s="102">
        <v>3000</v>
      </c>
      <c r="H176" s="193">
        <v>1000</v>
      </c>
      <c r="I176" s="196">
        <f t="shared" si="48"/>
        <v>63.91164853706237</v>
      </c>
      <c r="J176" s="217">
        <v>3500</v>
      </c>
      <c r="K176" s="196">
        <f t="shared" si="49"/>
        <v>223.6907698797183</v>
      </c>
      <c r="L176" s="217">
        <v>3500</v>
      </c>
      <c r="M176" s="197">
        <f t="shared" si="50"/>
        <v>223.6907698797183</v>
      </c>
      <c r="N176" s="255">
        <f t="shared" si="66"/>
        <v>21287.60241841678</v>
      </c>
      <c r="O176" s="229">
        <f t="shared" si="51"/>
        <v>1360.525763962572</v>
      </c>
      <c r="P176" s="258">
        <f t="shared" si="69"/>
        <v>21287.60241841678</v>
      </c>
      <c r="Q176" s="261">
        <f t="shared" si="52"/>
        <v>1360.525763962572</v>
      </c>
      <c r="R176" s="258"/>
      <c r="S176" s="229">
        <f t="shared" si="53"/>
        <v>0</v>
      </c>
      <c r="T176" s="155" t="s">
        <v>2</v>
      </c>
    </row>
    <row r="177" spans="1:20" ht="48">
      <c r="A177" s="125" t="s">
        <v>118</v>
      </c>
      <c r="B177" s="23" t="s">
        <v>305</v>
      </c>
      <c r="C177" s="59" t="s">
        <v>327</v>
      </c>
      <c r="D177" s="102">
        <v>200</v>
      </c>
      <c r="E177" s="102">
        <v>300</v>
      </c>
      <c r="F177" s="102">
        <v>300</v>
      </c>
      <c r="G177" s="102">
        <v>300</v>
      </c>
      <c r="H177" s="193">
        <v>300</v>
      </c>
      <c r="I177" s="196">
        <f t="shared" si="48"/>
        <v>19.17349456111871</v>
      </c>
      <c r="J177" s="217">
        <v>300</v>
      </c>
      <c r="K177" s="196">
        <f t="shared" si="49"/>
        <v>19.17349456111871</v>
      </c>
      <c r="L177" s="217">
        <v>300</v>
      </c>
      <c r="M177" s="197">
        <f t="shared" si="50"/>
        <v>19.17349456111871</v>
      </c>
      <c r="N177" s="255">
        <f t="shared" si="66"/>
        <v>2038.3469891222376</v>
      </c>
      <c r="O177" s="229">
        <f t="shared" si="51"/>
        <v>130.27411636535973</v>
      </c>
      <c r="P177" s="258">
        <f t="shared" si="69"/>
        <v>2038.3469891222376</v>
      </c>
      <c r="Q177" s="261">
        <f t="shared" si="52"/>
        <v>130.27411636535973</v>
      </c>
      <c r="R177" s="258"/>
      <c r="S177" s="229">
        <f t="shared" si="53"/>
        <v>0</v>
      </c>
      <c r="T177" s="155" t="s">
        <v>397</v>
      </c>
    </row>
    <row r="178" spans="1:20" ht="12">
      <c r="A178" s="127" t="s">
        <v>119</v>
      </c>
      <c r="B178" s="15" t="s">
        <v>377</v>
      </c>
      <c r="C178" s="55"/>
      <c r="D178" s="101">
        <f>SUM(D179:D183)</f>
        <v>10500</v>
      </c>
      <c r="E178" s="101">
        <f>SUM(E179:E183)</f>
        <v>61000</v>
      </c>
      <c r="F178" s="101">
        <f>SUM(F179:F185)</f>
        <v>53840</v>
      </c>
      <c r="G178" s="101">
        <f>SUM(G179:G185)</f>
        <v>53760</v>
      </c>
      <c r="H178" s="194">
        <f>SUM(H179:H185)</f>
        <v>46000</v>
      </c>
      <c r="I178" s="243">
        <f t="shared" si="48"/>
        <v>2939.935832704869</v>
      </c>
      <c r="J178" s="204">
        <f>SUM(J179:J185)</f>
        <v>60750</v>
      </c>
      <c r="K178" s="243">
        <f t="shared" si="49"/>
        <v>3882.632648626539</v>
      </c>
      <c r="L178" s="204">
        <f>SUM(L179:L185)</f>
        <v>28750</v>
      </c>
      <c r="M178" s="242">
        <f t="shared" si="50"/>
        <v>1837.459895440543</v>
      </c>
      <c r="N178" s="256">
        <f aca="true" t="shared" si="70" ref="N178:N190">SUM(D178:L178)</f>
        <v>321422.5684813314</v>
      </c>
      <c r="O178" s="250">
        <f t="shared" si="51"/>
        <v>20542.646228658712</v>
      </c>
      <c r="P178" s="264">
        <f t="shared" si="69"/>
        <v>258422.5684813314</v>
      </c>
      <c r="Q178" s="252">
        <f t="shared" si="52"/>
        <v>16516.212370823785</v>
      </c>
      <c r="R178" s="256">
        <f>SUM(R179:R185)</f>
        <v>63000</v>
      </c>
      <c r="S178" s="250">
        <f t="shared" si="53"/>
        <v>4026.4338578349293</v>
      </c>
      <c r="T178" s="178"/>
    </row>
    <row r="179" spans="1:20" ht="21.75" customHeight="1">
      <c r="A179" s="125" t="s">
        <v>120</v>
      </c>
      <c r="B179" s="23" t="s">
        <v>611</v>
      </c>
      <c r="C179" s="53" t="s">
        <v>477</v>
      </c>
      <c r="D179" s="102">
        <v>10000</v>
      </c>
      <c r="E179" s="102">
        <v>46000</v>
      </c>
      <c r="F179" s="102">
        <v>46840</v>
      </c>
      <c r="G179" s="102">
        <v>44760</v>
      </c>
      <c r="H179" s="193">
        <v>25000</v>
      </c>
      <c r="I179" s="196">
        <f t="shared" si="48"/>
        <v>1597.7912134265591</v>
      </c>
      <c r="J179" s="217"/>
      <c r="K179" s="196">
        <f t="shared" si="49"/>
        <v>0</v>
      </c>
      <c r="L179" s="217"/>
      <c r="M179" s="197">
        <f t="shared" si="50"/>
        <v>0</v>
      </c>
      <c r="N179" s="255">
        <f>SUM(D179:L179)</f>
        <v>174197.79121342656</v>
      </c>
      <c r="O179" s="229">
        <f t="shared" si="51"/>
        <v>11133.268007965089</v>
      </c>
      <c r="P179" s="258">
        <f t="shared" si="69"/>
        <v>174197.79121342656</v>
      </c>
      <c r="Q179" s="261">
        <f t="shared" si="52"/>
        <v>11133.268007965089</v>
      </c>
      <c r="R179" s="258"/>
      <c r="S179" s="229">
        <f t="shared" si="53"/>
        <v>0</v>
      </c>
      <c r="T179" s="155" t="s">
        <v>394</v>
      </c>
    </row>
    <row r="180" spans="1:20" ht="12">
      <c r="A180" s="125" t="s">
        <v>121</v>
      </c>
      <c r="B180" s="21" t="s">
        <v>378</v>
      </c>
      <c r="C180" s="58" t="s">
        <v>324</v>
      </c>
      <c r="D180" s="102"/>
      <c r="E180" s="102"/>
      <c r="F180" s="102"/>
      <c r="G180" s="102">
        <v>0</v>
      </c>
      <c r="H180" s="193">
        <v>0</v>
      </c>
      <c r="I180" s="196">
        <f t="shared" si="48"/>
        <v>0</v>
      </c>
      <c r="J180" s="217">
        <v>5000</v>
      </c>
      <c r="K180" s="196">
        <f t="shared" si="49"/>
        <v>319.5582426853118</v>
      </c>
      <c r="L180" s="217"/>
      <c r="M180" s="197">
        <f t="shared" si="50"/>
        <v>0</v>
      </c>
      <c r="N180" s="255">
        <f t="shared" si="70"/>
        <v>5319.558242685312</v>
      </c>
      <c r="O180" s="229">
        <f t="shared" si="51"/>
        <v>339.98173677893675</v>
      </c>
      <c r="P180" s="258">
        <f t="shared" si="69"/>
        <v>5319.558242685312</v>
      </c>
      <c r="Q180" s="261">
        <f t="shared" si="52"/>
        <v>339.98173677893675</v>
      </c>
      <c r="R180" s="258"/>
      <c r="S180" s="229">
        <f t="shared" si="53"/>
        <v>0</v>
      </c>
      <c r="T180" s="155" t="s">
        <v>394</v>
      </c>
    </row>
    <row r="181" spans="1:20" ht="30" customHeight="1">
      <c r="A181" s="125" t="s">
        <v>122</v>
      </c>
      <c r="B181" s="21" t="s">
        <v>485</v>
      </c>
      <c r="C181" s="58" t="s">
        <v>324</v>
      </c>
      <c r="D181" s="102">
        <v>500</v>
      </c>
      <c r="E181" s="102">
        <v>15000</v>
      </c>
      <c r="F181" s="102">
        <v>2000</v>
      </c>
      <c r="G181" s="102">
        <v>3000</v>
      </c>
      <c r="H181" s="193">
        <v>4000</v>
      </c>
      <c r="I181" s="196">
        <f t="shared" si="48"/>
        <v>255.64659414824948</v>
      </c>
      <c r="J181" s="217">
        <v>16000</v>
      </c>
      <c r="K181" s="196">
        <f t="shared" si="49"/>
        <v>1022.5863765929979</v>
      </c>
      <c r="L181" s="217"/>
      <c r="M181" s="197">
        <f t="shared" si="50"/>
        <v>0</v>
      </c>
      <c r="N181" s="255">
        <f t="shared" si="70"/>
        <v>41778.23297074124</v>
      </c>
      <c r="O181" s="229">
        <f t="shared" si="51"/>
        <v>2670.1157421255252</v>
      </c>
      <c r="P181" s="258">
        <f t="shared" si="69"/>
        <v>22778.232970741243</v>
      </c>
      <c r="Q181" s="261">
        <f t="shared" si="52"/>
        <v>1455.7944199213402</v>
      </c>
      <c r="R181" s="258">
        <v>19000</v>
      </c>
      <c r="S181" s="229">
        <f t="shared" si="53"/>
        <v>1214.321322204185</v>
      </c>
      <c r="T181" s="155" t="s">
        <v>394</v>
      </c>
    </row>
    <row r="182" spans="1:20" ht="24">
      <c r="A182" s="125" t="s">
        <v>123</v>
      </c>
      <c r="B182" s="23" t="s">
        <v>354</v>
      </c>
      <c r="C182" s="58" t="s">
        <v>324</v>
      </c>
      <c r="D182" s="102"/>
      <c r="E182" s="102"/>
      <c r="F182" s="102"/>
      <c r="G182" s="102"/>
      <c r="H182" s="193"/>
      <c r="I182" s="196">
        <f t="shared" si="48"/>
        <v>0</v>
      </c>
      <c r="J182" s="217">
        <v>3000</v>
      </c>
      <c r="K182" s="196">
        <f t="shared" si="49"/>
        <v>191.7349456111871</v>
      </c>
      <c r="L182" s="217">
        <v>6000</v>
      </c>
      <c r="M182" s="197">
        <f t="shared" si="50"/>
        <v>383.4698912223742</v>
      </c>
      <c r="N182" s="255">
        <f t="shared" si="70"/>
        <v>9191.734945611188</v>
      </c>
      <c r="O182" s="229">
        <f t="shared" si="51"/>
        <v>587.4589332897364</v>
      </c>
      <c r="P182" s="258">
        <f t="shared" si="69"/>
        <v>9191.734945611188</v>
      </c>
      <c r="Q182" s="261">
        <f t="shared" si="52"/>
        <v>587.4589332897364</v>
      </c>
      <c r="R182" s="258"/>
      <c r="S182" s="229">
        <f t="shared" si="53"/>
        <v>0</v>
      </c>
      <c r="T182" s="155" t="s">
        <v>394</v>
      </c>
    </row>
    <row r="183" spans="1:20" ht="24">
      <c r="A183" s="125" t="s">
        <v>124</v>
      </c>
      <c r="B183" s="21" t="s">
        <v>612</v>
      </c>
      <c r="C183" s="58" t="s">
        <v>324</v>
      </c>
      <c r="D183" s="102"/>
      <c r="E183" s="102"/>
      <c r="F183" s="102"/>
      <c r="G183" s="102"/>
      <c r="H183" s="193">
        <v>0</v>
      </c>
      <c r="I183" s="196">
        <f t="shared" si="48"/>
        <v>0</v>
      </c>
      <c r="J183" s="217">
        <v>9000</v>
      </c>
      <c r="K183" s="196">
        <f t="shared" si="49"/>
        <v>575.2048368335613</v>
      </c>
      <c r="L183" s="217">
        <v>5500</v>
      </c>
      <c r="M183" s="197">
        <f t="shared" si="50"/>
        <v>351.51406695384304</v>
      </c>
      <c r="N183" s="255">
        <f t="shared" si="70"/>
        <v>15075.204836833562</v>
      </c>
      <c r="O183" s="229">
        <f t="shared" si="51"/>
        <v>963.4811931559292</v>
      </c>
      <c r="P183" s="258">
        <f t="shared" si="69"/>
        <v>15075.204836833562</v>
      </c>
      <c r="Q183" s="261">
        <f t="shared" si="52"/>
        <v>963.4811931559292</v>
      </c>
      <c r="R183" s="258"/>
      <c r="S183" s="229">
        <f t="shared" si="53"/>
        <v>0</v>
      </c>
      <c r="T183" s="155" t="s">
        <v>394</v>
      </c>
    </row>
    <row r="184" spans="1:20" ht="24">
      <c r="A184" s="125" t="s">
        <v>486</v>
      </c>
      <c r="B184" s="21" t="s">
        <v>488</v>
      </c>
      <c r="C184" s="60" t="s">
        <v>324</v>
      </c>
      <c r="D184" s="102"/>
      <c r="E184" s="102"/>
      <c r="F184" s="102">
        <v>2000</v>
      </c>
      <c r="G184" s="102">
        <v>2000</v>
      </c>
      <c r="H184" s="193">
        <v>4000</v>
      </c>
      <c r="I184" s="196">
        <f t="shared" si="48"/>
        <v>255.64659414824948</v>
      </c>
      <c r="J184" s="217">
        <v>27750</v>
      </c>
      <c r="K184" s="196">
        <f t="shared" si="49"/>
        <v>1773.5482469034807</v>
      </c>
      <c r="L184" s="217">
        <v>17250</v>
      </c>
      <c r="M184" s="197">
        <f t="shared" si="50"/>
        <v>1102.475937264326</v>
      </c>
      <c r="N184" s="255">
        <f t="shared" si="70"/>
        <v>55029.19484105173</v>
      </c>
      <c r="O184" s="229">
        <f t="shared" si="51"/>
        <v>3517.006559958824</v>
      </c>
      <c r="P184" s="258">
        <f t="shared" si="69"/>
        <v>21029.19484105173</v>
      </c>
      <c r="Q184" s="261">
        <f t="shared" si="52"/>
        <v>1344.0105096987031</v>
      </c>
      <c r="R184" s="258">
        <v>34000</v>
      </c>
      <c r="S184" s="229">
        <f t="shared" si="53"/>
        <v>2172.9960502601207</v>
      </c>
      <c r="T184" s="155" t="s">
        <v>394</v>
      </c>
    </row>
    <row r="185" spans="1:20" ht="24">
      <c r="A185" s="125" t="s">
        <v>487</v>
      </c>
      <c r="B185" s="21" t="s">
        <v>355</v>
      </c>
      <c r="C185" s="60" t="s">
        <v>324</v>
      </c>
      <c r="D185" s="102"/>
      <c r="E185" s="102"/>
      <c r="F185" s="102">
        <v>3000</v>
      </c>
      <c r="G185" s="102">
        <v>4000</v>
      </c>
      <c r="H185" s="193">
        <v>13000</v>
      </c>
      <c r="I185" s="196">
        <f t="shared" si="48"/>
        <v>830.8514309818107</v>
      </c>
      <c r="J185" s="217"/>
      <c r="K185" s="196">
        <f t="shared" si="49"/>
        <v>0</v>
      </c>
      <c r="L185" s="217"/>
      <c r="M185" s="197">
        <f t="shared" si="50"/>
        <v>0</v>
      </c>
      <c r="N185" s="255">
        <f t="shared" si="70"/>
        <v>20830.85143098181</v>
      </c>
      <c r="O185" s="229">
        <f t="shared" si="51"/>
        <v>1331.3340553846722</v>
      </c>
      <c r="P185" s="258">
        <f t="shared" si="69"/>
        <v>10830.85143098181</v>
      </c>
      <c r="Q185" s="261">
        <f t="shared" si="52"/>
        <v>692.2175700140484</v>
      </c>
      <c r="R185" s="258">
        <v>10000</v>
      </c>
      <c r="S185" s="229">
        <f t="shared" si="53"/>
        <v>639.1164853706236</v>
      </c>
      <c r="T185" s="155" t="s">
        <v>394</v>
      </c>
    </row>
    <row r="186" spans="1:20" ht="12">
      <c r="A186" s="127" t="s">
        <v>125</v>
      </c>
      <c r="B186" s="15" t="s">
        <v>426</v>
      </c>
      <c r="C186" s="55"/>
      <c r="D186" s="101">
        <f aca="true" t="shared" si="71" ref="D186:L186">SUM(D187:D189)</f>
        <v>0</v>
      </c>
      <c r="E186" s="101">
        <f t="shared" si="71"/>
        <v>3000</v>
      </c>
      <c r="F186" s="101">
        <f t="shared" si="71"/>
        <v>700</v>
      </c>
      <c r="G186" s="101">
        <f t="shared" si="71"/>
        <v>6000</v>
      </c>
      <c r="H186" s="194">
        <f t="shared" si="71"/>
        <v>0</v>
      </c>
      <c r="I186" s="243">
        <f t="shared" si="48"/>
        <v>0</v>
      </c>
      <c r="J186" s="204">
        <f t="shared" si="71"/>
        <v>22000</v>
      </c>
      <c r="K186" s="243">
        <f t="shared" si="49"/>
        <v>1406.0562678153722</v>
      </c>
      <c r="L186" s="204">
        <f t="shared" si="71"/>
        <v>8000</v>
      </c>
      <c r="M186" s="242">
        <f t="shared" si="50"/>
        <v>511.29318829649895</v>
      </c>
      <c r="N186" s="256">
        <f t="shared" si="70"/>
        <v>41106.05626781537</v>
      </c>
      <c r="O186" s="250">
        <f t="shared" si="51"/>
        <v>2627.1558209333257</v>
      </c>
      <c r="P186" s="264">
        <f t="shared" si="69"/>
        <v>12506.056267815373</v>
      </c>
      <c r="Q186" s="252">
        <f t="shared" si="52"/>
        <v>799.282672773342</v>
      </c>
      <c r="R186" s="256">
        <f>SUM(R187:R189)</f>
        <v>28600</v>
      </c>
      <c r="S186" s="229">
        <f t="shared" si="53"/>
        <v>1827.8731481599837</v>
      </c>
      <c r="T186" s="178"/>
    </row>
    <row r="187" spans="1:20" ht="24">
      <c r="A187" s="125" t="s">
        <v>126</v>
      </c>
      <c r="B187" s="21" t="s">
        <v>613</v>
      </c>
      <c r="C187" s="58" t="s">
        <v>324</v>
      </c>
      <c r="D187" s="102"/>
      <c r="E187" s="102">
        <v>3000</v>
      </c>
      <c r="F187" s="102"/>
      <c r="G187" s="102">
        <v>6000</v>
      </c>
      <c r="H187" s="193">
        <v>0</v>
      </c>
      <c r="I187" s="196">
        <f t="shared" si="48"/>
        <v>0</v>
      </c>
      <c r="J187" s="217"/>
      <c r="K187" s="196">
        <f t="shared" si="49"/>
        <v>0</v>
      </c>
      <c r="L187" s="217"/>
      <c r="M187" s="197">
        <f t="shared" si="50"/>
        <v>0</v>
      </c>
      <c r="N187" s="255">
        <f t="shared" si="70"/>
        <v>9000</v>
      </c>
      <c r="O187" s="229">
        <f t="shared" si="51"/>
        <v>575.2048368335613</v>
      </c>
      <c r="P187" s="258">
        <f t="shared" si="69"/>
        <v>2600</v>
      </c>
      <c r="Q187" s="261">
        <f t="shared" si="52"/>
        <v>166.17028619636216</v>
      </c>
      <c r="R187" s="258">
        <v>6400</v>
      </c>
      <c r="S187" s="229">
        <f t="shared" si="53"/>
        <v>409.0345506371992</v>
      </c>
      <c r="T187" s="155" t="s">
        <v>394</v>
      </c>
    </row>
    <row r="188" spans="1:20" ht="24">
      <c r="A188" s="125" t="s">
        <v>127</v>
      </c>
      <c r="B188" s="23" t="s">
        <v>614</v>
      </c>
      <c r="C188" s="58" t="s">
        <v>324</v>
      </c>
      <c r="D188" s="102"/>
      <c r="E188" s="102"/>
      <c r="F188" s="102">
        <v>700</v>
      </c>
      <c r="G188" s="102">
        <v>0</v>
      </c>
      <c r="H188" s="193">
        <v>0</v>
      </c>
      <c r="I188" s="196">
        <f t="shared" si="48"/>
        <v>0</v>
      </c>
      <c r="J188" s="217">
        <v>4000</v>
      </c>
      <c r="K188" s="196">
        <f t="shared" si="49"/>
        <v>255.64659414824948</v>
      </c>
      <c r="L188" s="217"/>
      <c r="M188" s="197">
        <f t="shared" si="50"/>
        <v>0</v>
      </c>
      <c r="N188" s="255">
        <f t="shared" si="70"/>
        <v>4955.646594148249</v>
      </c>
      <c r="O188" s="229">
        <f t="shared" si="51"/>
        <v>316.72354339909305</v>
      </c>
      <c r="P188" s="258">
        <f t="shared" si="69"/>
        <v>4955.646594148249</v>
      </c>
      <c r="Q188" s="261">
        <f t="shared" si="52"/>
        <v>316.72354339909305</v>
      </c>
      <c r="R188" s="258">
        <v>0</v>
      </c>
      <c r="S188" s="229">
        <f t="shared" si="53"/>
        <v>0</v>
      </c>
      <c r="T188" s="155" t="s">
        <v>394</v>
      </c>
    </row>
    <row r="189" spans="1:20" ht="24">
      <c r="A189" s="125" t="s">
        <v>128</v>
      </c>
      <c r="B189" s="21" t="s">
        <v>476</v>
      </c>
      <c r="C189" s="58" t="s">
        <v>324</v>
      </c>
      <c r="D189" s="102"/>
      <c r="E189" s="102"/>
      <c r="F189" s="102"/>
      <c r="G189" s="102"/>
      <c r="H189" s="193">
        <v>0</v>
      </c>
      <c r="I189" s="196">
        <f t="shared" si="48"/>
        <v>0</v>
      </c>
      <c r="J189" s="217">
        <v>18000</v>
      </c>
      <c r="K189" s="196">
        <f t="shared" si="49"/>
        <v>1150.4096736671227</v>
      </c>
      <c r="L189" s="217">
        <v>8000</v>
      </c>
      <c r="M189" s="197">
        <f t="shared" si="50"/>
        <v>511.29318829649895</v>
      </c>
      <c r="N189" s="255">
        <f t="shared" si="70"/>
        <v>27150.409673667124</v>
      </c>
      <c r="O189" s="229">
        <f t="shared" si="51"/>
        <v>1735.2274407006714</v>
      </c>
      <c r="P189" s="258">
        <f t="shared" si="69"/>
        <v>4950.409673667124</v>
      </c>
      <c r="Q189" s="261">
        <f t="shared" si="52"/>
        <v>316.3888431778868</v>
      </c>
      <c r="R189" s="258">
        <v>22200</v>
      </c>
      <c r="S189" s="229">
        <f t="shared" si="53"/>
        <v>1418.8385975227845</v>
      </c>
      <c r="T189" s="155" t="s">
        <v>394</v>
      </c>
    </row>
    <row r="190" spans="1:20" s="45" customFormat="1" ht="24">
      <c r="A190" s="127" t="s">
        <v>129</v>
      </c>
      <c r="B190" s="26" t="s">
        <v>247</v>
      </c>
      <c r="C190" s="63"/>
      <c r="D190" s="101">
        <f aca="true" t="shared" si="72" ref="D190:L190">SUM(D191:D195)</f>
        <v>2000</v>
      </c>
      <c r="E190" s="101">
        <f t="shared" si="72"/>
        <v>1000</v>
      </c>
      <c r="F190" s="101">
        <f t="shared" si="72"/>
        <v>6000</v>
      </c>
      <c r="G190" s="101">
        <f t="shared" si="72"/>
        <v>3000</v>
      </c>
      <c r="H190" s="194">
        <f t="shared" si="72"/>
        <v>0</v>
      </c>
      <c r="I190" s="243">
        <f t="shared" si="48"/>
        <v>0</v>
      </c>
      <c r="J190" s="204">
        <f t="shared" si="72"/>
        <v>31000</v>
      </c>
      <c r="K190" s="243">
        <f t="shared" si="49"/>
        <v>1981.2611046489335</v>
      </c>
      <c r="L190" s="204">
        <f t="shared" si="72"/>
        <v>50000</v>
      </c>
      <c r="M190" s="242">
        <f t="shared" si="50"/>
        <v>3195.5824268531182</v>
      </c>
      <c r="N190" s="256">
        <f t="shared" si="70"/>
        <v>94981.26110464893</v>
      </c>
      <c r="O190" s="250">
        <f t="shared" si="51"/>
        <v>6070.408977327274</v>
      </c>
      <c r="P190" s="264">
        <f t="shared" si="69"/>
        <v>94981.26110464893</v>
      </c>
      <c r="Q190" s="252">
        <f t="shared" si="52"/>
        <v>6070.408977327274</v>
      </c>
      <c r="R190" s="256">
        <f>SUM(R191:R195)</f>
        <v>0</v>
      </c>
      <c r="S190" s="250">
        <f t="shared" si="53"/>
        <v>0</v>
      </c>
      <c r="T190" s="171"/>
    </row>
    <row r="191" spans="1:20" ht="23.25" customHeight="1">
      <c r="A191" s="125" t="s">
        <v>130</v>
      </c>
      <c r="B191" s="23" t="s">
        <v>615</v>
      </c>
      <c r="C191" s="58" t="s">
        <v>324</v>
      </c>
      <c r="D191" s="102"/>
      <c r="E191" s="102"/>
      <c r="F191" s="102">
        <v>6000</v>
      </c>
      <c r="G191" s="102">
        <v>3000</v>
      </c>
      <c r="H191" s="193">
        <v>0</v>
      </c>
      <c r="I191" s="196">
        <f t="shared" si="48"/>
        <v>0</v>
      </c>
      <c r="J191" s="217">
        <v>25000</v>
      </c>
      <c r="K191" s="196">
        <f t="shared" si="49"/>
        <v>1597.7912134265591</v>
      </c>
      <c r="L191" s="217">
        <v>25000</v>
      </c>
      <c r="M191" s="197">
        <f t="shared" si="50"/>
        <v>1597.7912134265591</v>
      </c>
      <c r="N191" s="255">
        <f aca="true" t="shared" si="73" ref="N191:N198">SUM(D191:L191)</f>
        <v>60597.79121342656</v>
      </c>
      <c r="O191" s="229">
        <f t="shared" si="51"/>
        <v>3872.9047341548044</v>
      </c>
      <c r="P191" s="258">
        <f t="shared" si="69"/>
        <v>60597.79121342656</v>
      </c>
      <c r="Q191" s="261">
        <f t="shared" si="52"/>
        <v>3872.9047341548044</v>
      </c>
      <c r="R191" s="258"/>
      <c r="S191" s="229">
        <f t="shared" si="53"/>
        <v>0</v>
      </c>
      <c r="T191" s="155" t="s">
        <v>394</v>
      </c>
    </row>
    <row r="192" spans="1:20" ht="18.75" customHeight="1">
      <c r="A192" s="125" t="s">
        <v>131</v>
      </c>
      <c r="B192" s="23" t="s">
        <v>246</v>
      </c>
      <c r="C192" s="58" t="s">
        <v>324</v>
      </c>
      <c r="D192" s="102">
        <v>2000</v>
      </c>
      <c r="E192" s="102">
        <v>1000</v>
      </c>
      <c r="F192" s="102"/>
      <c r="G192" s="102"/>
      <c r="H192" s="193"/>
      <c r="I192" s="196">
        <f t="shared" si="48"/>
        <v>0</v>
      </c>
      <c r="J192" s="217"/>
      <c r="K192" s="196">
        <f t="shared" si="49"/>
        <v>0</v>
      </c>
      <c r="L192" s="217"/>
      <c r="M192" s="197">
        <f t="shared" si="50"/>
        <v>0</v>
      </c>
      <c r="N192" s="255">
        <f t="shared" si="73"/>
        <v>3000</v>
      </c>
      <c r="O192" s="229">
        <f t="shared" si="51"/>
        <v>191.7349456111871</v>
      </c>
      <c r="P192" s="258">
        <f t="shared" si="69"/>
        <v>3000</v>
      </c>
      <c r="Q192" s="261">
        <f t="shared" si="52"/>
        <v>191.7349456111871</v>
      </c>
      <c r="R192" s="258"/>
      <c r="S192" s="229">
        <f t="shared" si="53"/>
        <v>0</v>
      </c>
      <c r="T192" s="155" t="s">
        <v>394</v>
      </c>
    </row>
    <row r="193" spans="1:20" ht="12">
      <c r="A193" s="125" t="s">
        <v>132</v>
      </c>
      <c r="B193" s="21" t="s">
        <v>361</v>
      </c>
      <c r="C193" s="58" t="s">
        <v>324</v>
      </c>
      <c r="D193" s="102"/>
      <c r="E193" s="100"/>
      <c r="F193" s="102"/>
      <c r="G193" s="102"/>
      <c r="H193" s="193"/>
      <c r="I193" s="196">
        <f t="shared" si="48"/>
        <v>0</v>
      </c>
      <c r="J193" s="217">
        <v>6000</v>
      </c>
      <c r="K193" s="196">
        <f t="shared" si="49"/>
        <v>383.4698912223742</v>
      </c>
      <c r="L193" s="217">
        <v>5000</v>
      </c>
      <c r="M193" s="197">
        <f t="shared" si="50"/>
        <v>319.5582426853118</v>
      </c>
      <c r="N193" s="255">
        <f t="shared" si="73"/>
        <v>11383.469891222374</v>
      </c>
      <c r="O193" s="229">
        <f t="shared" si="51"/>
        <v>727.5363268200359</v>
      </c>
      <c r="P193" s="258">
        <f t="shared" si="69"/>
        <v>11383.469891222374</v>
      </c>
      <c r="Q193" s="261">
        <f t="shared" si="52"/>
        <v>727.5363268200359</v>
      </c>
      <c r="R193" s="258"/>
      <c r="S193" s="229">
        <f t="shared" si="53"/>
        <v>0</v>
      </c>
      <c r="T193" s="155" t="s">
        <v>394</v>
      </c>
    </row>
    <row r="194" spans="1:20" ht="24">
      <c r="A194" s="125" t="s">
        <v>133</v>
      </c>
      <c r="B194" s="21" t="s">
        <v>362</v>
      </c>
      <c r="C194" s="58" t="s">
        <v>324</v>
      </c>
      <c r="D194" s="102"/>
      <c r="E194" s="102"/>
      <c r="F194" s="102"/>
      <c r="G194" s="102"/>
      <c r="H194" s="193"/>
      <c r="I194" s="196">
        <f t="shared" si="48"/>
        <v>0</v>
      </c>
      <c r="J194" s="217"/>
      <c r="K194" s="196">
        <f t="shared" si="49"/>
        <v>0</v>
      </c>
      <c r="L194" s="217">
        <v>10000</v>
      </c>
      <c r="M194" s="197">
        <f t="shared" si="50"/>
        <v>639.1164853706236</v>
      </c>
      <c r="N194" s="255">
        <f t="shared" si="73"/>
        <v>10000</v>
      </c>
      <c r="O194" s="229">
        <f t="shared" si="51"/>
        <v>639.1164853706236</v>
      </c>
      <c r="P194" s="258">
        <f t="shared" si="69"/>
        <v>10000</v>
      </c>
      <c r="Q194" s="261">
        <f t="shared" si="52"/>
        <v>639.1164853706236</v>
      </c>
      <c r="R194" s="258"/>
      <c r="S194" s="229">
        <f t="shared" si="53"/>
        <v>0</v>
      </c>
      <c r="T194" s="155" t="s">
        <v>394</v>
      </c>
    </row>
    <row r="195" spans="1:20" ht="12">
      <c r="A195" s="125" t="s">
        <v>134</v>
      </c>
      <c r="B195" s="21" t="s">
        <v>363</v>
      </c>
      <c r="C195" s="58" t="s">
        <v>324</v>
      </c>
      <c r="D195" s="102"/>
      <c r="E195" s="102"/>
      <c r="F195" s="102"/>
      <c r="G195" s="102"/>
      <c r="H195" s="193"/>
      <c r="I195" s="196">
        <f t="shared" si="48"/>
        <v>0</v>
      </c>
      <c r="J195" s="217"/>
      <c r="K195" s="196">
        <f t="shared" si="49"/>
        <v>0</v>
      </c>
      <c r="L195" s="217">
        <v>10000</v>
      </c>
      <c r="M195" s="197">
        <f t="shared" si="50"/>
        <v>639.1164853706236</v>
      </c>
      <c r="N195" s="255">
        <f t="shared" si="73"/>
        <v>10000</v>
      </c>
      <c r="O195" s="229">
        <f t="shared" si="51"/>
        <v>639.1164853706236</v>
      </c>
      <c r="P195" s="258">
        <f t="shared" si="69"/>
        <v>10000</v>
      </c>
      <c r="Q195" s="261">
        <f t="shared" si="52"/>
        <v>639.1164853706236</v>
      </c>
      <c r="R195" s="258"/>
      <c r="S195" s="229">
        <f t="shared" si="53"/>
        <v>0</v>
      </c>
      <c r="T195" s="155" t="s">
        <v>394</v>
      </c>
    </row>
    <row r="196" spans="1:20" s="45" customFormat="1" ht="12">
      <c r="A196" s="127" t="s">
        <v>135</v>
      </c>
      <c r="B196" s="16" t="s">
        <v>376</v>
      </c>
      <c r="C196" s="56"/>
      <c r="D196" s="107">
        <f aca="true" t="shared" si="74" ref="D196:L196">SUM(D197:D200)</f>
        <v>9700</v>
      </c>
      <c r="E196" s="107">
        <f t="shared" si="74"/>
        <v>22600</v>
      </c>
      <c r="F196" s="107">
        <f t="shared" si="74"/>
        <v>31000</v>
      </c>
      <c r="G196" s="107">
        <f t="shared" si="74"/>
        <v>8000</v>
      </c>
      <c r="H196" s="201">
        <f t="shared" si="74"/>
        <v>0</v>
      </c>
      <c r="I196" s="243">
        <f t="shared" si="48"/>
        <v>0</v>
      </c>
      <c r="J196" s="204">
        <f t="shared" si="74"/>
        <v>40000</v>
      </c>
      <c r="K196" s="243">
        <f t="shared" si="49"/>
        <v>2556.4659414824946</v>
      </c>
      <c r="L196" s="204">
        <f t="shared" si="74"/>
        <v>8000</v>
      </c>
      <c r="M196" s="242">
        <f t="shared" si="50"/>
        <v>511.29318829649895</v>
      </c>
      <c r="N196" s="256">
        <f t="shared" si="73"/>
        <v>121856.4659414825</v>
      </c>
      <c r="O196" s="250">
        <f t="shared" si="51"/>
        <v>7788.04762322054</v>
      </c>
      <c r="P196" s="264">
        <f t="shared" si="69"/>
        <v>95656.4659414825</v>
      </c>
      <c r="Q196" s="252">
        <f t="shared" si="52"/>
        <v>6113.562431549506</v>
      </c>
      <c r="R196" s="256">
        <f>SUM(R197:R200)</f>
        <v>26200</v>
      </c>
      <c r="S196" s="250">
        <f t="shared" si="53"/>
        <v>1674.485191671034</v>
      </c>
      <c r="T196" s="172"/>
    </row>
    <row r="197" spans="1:20" ht="33" customHeight="1">
      <c r="A197" s="125" t="s">
        <v>136</v>
      </c>
      <c r="B197" s="21" t="s">
        <v>364</v>
      </c>
      <c r="C197" s="58" t="s">
        <v>324</v>
      </c>
      <c r="D197" s="102"/>
      <c r="E197" s="102"/>
      <c r="F197" s="102"/>
      <c r="G197" s="102">
        <v>0</v>
      </c>
      <c r="H197" s="193">
        <v>0</v>
      </c>
      <c r="I197" s="196">
        <f t="shared" si="48"/>
        <v>0</v>
      </c>
      <c r="J197" s="217">
        <v>40000</v>
      </c>
      <c r="K197" s="196">
        <f t="shared" si="49"/>
        <v>2556.4659414824946</v>
      </c>
      <c r="L197" s="217">
        <v>8000</v>
      </c>
      <c r="M197" s="197">
        <f t="shared" si="50"/>
        <v>511.29318829649895</v>
      </c>
      <c r="N197" s="255">
        <f t="shared" si="73"/>
        <v>50556.46594148249</v>
      </c>
      <c r="O197" s="229">
        <f t="shared" si="51"/>
        <v>3231.147082527993</v>
      </c>
      <c r="P197" s="258">
        <f t="shared" si="69"/>
        <v>50556.46594148249</v>
      </c>
      <c r="Q197" s="261">
        <f t="shared" si="52"/>
        <v>3231.147082527993</v>
      </c>
      <c r="R197" s="258"/>
      <c r="S197" s="229">
        <f t="shared" si="53"/>
        <v>0</v>
      </c>
      <c r="T197" s="155" t="s">
        <v>394</v>
      </c>
    </row>
    <row r="198" spans="1:20" ht="31.5" customHeight="1">
      <c r="A198" s="125" t="s">
        <v>137</v>
      </c>
      <c r="B198" s="21" t="s">
        <v>645</v>
      </c>
      <c r="C198" s="58" t="s">
        <v>324</v>
      </c>
      <c r="D198" s="102">
        <v>700</v>
      </c>
      <c r="E198" s="102"/>
      <c r="F198" s="102"/>
      <c r="G198" s="102"/>
      <c r="H198" s="193"/>
      <c r="I198" s="196">
        <f t="shared" si="48"/>
        <v>0</v>
      </c>
      <c r="J198" s="217"/>
      <c r="K198" s="196">
        <f t="shared" si="49"/>
        <v>0</v>
      </c>
      <c r="L198" s="217"/>
      <c r="M198" s="197">
        <f t="shared" si="50"/>
        <v>0</v>
      </c>
      <c r="N198" s="255">
        <f t="shared" si="73"/>
        <v>700</v>
      </c>
      <c r="O198" s="229">
        <f t="shared" si="51"/>
        <v>44.73815397594366</v>
      </c>
      <c r="P198" s="258">
        <f t="shared" si="69"/>
        <v>700</v>
      </c>
      <c r="Q198" s="261">
        <f t="shared" si="52"/>
        <v>44.73815397594366</v>
      </c>
      <c r="R198" s="258"/>
      <c r="S198" s="229">
        <f t="shared" si="53"/>
        <v>0</v>
      </c>
      <c r="T198" s="155" t="s">
        <v>394</v>
      </c>
    </row>
    <row r="199" spans="1:20" ht="24">
      <c r="A199" s="125" t="s">
        <v>138</v>
      </c>
      <c r="B199" s="21" t="s">
        <v>616</v>
      </c>
      <c r="C199" s="58" t="s">
        <v>324</v>
      </c>
      <c r="D199" s="102">
        <v>9000</v>
      </c>
      <c r="E199" s="102"/>
      <c r="F199" s="102"/>
      <c r="G199" s="102"/>
      <c r="H199" s="193"/>
      <c r="I199" s="196">
        <f aca="true" t="shared" si="75" ref="I199:I262">H199/15.6466</f>
        <v>0</v>
      </c>
      <c r="J199" s="217"/>
      <c r="K199" s="196">
        <f aca="true" t="shared" si="76" ref="K199:K262">J199/15.6466</f>
        <v>0</v>
      </c>
      <c r="L199" s="217"/>
      <c r="M199" s="197">
        <f aca="true" t="shared" si="77" ref="M199:M262">L199/15.6466</f>
        <v>0</v>
      </c>
      <c r="N199" s="255">
        <f>SUM(D199:L199)</f>
        <v>9000</v>
      </c>
      <c r="O199" s="229">
        <f aca="true" t="shared" si="78" ref="O199:O262">N199/15.6466</f>
        <v>575.2048368335613</v>
      </c>
      <c r="P199" s="258">
        <f t="shared" si="69"/>
        <v>9000</v>
      </c>
      <c r="Q199" s="261">
        <f aca="true" t="shared" si="79" ref="Q199:Q262">P199/15.6466</f>
        <v>575.2048368335613</v>
      </c>
      <c r="R199" s="258"/>
      <c r="S199" s="229">
        <f aca="true" t="shared" si="80" ref="S199:S262">R199/15.6466</f>
        <v>0</v>
      </c>
      <c r="T199" s="155" t="s">
        <v>394</v>
      </c>
    </row>
    <row r="200" spans="1:20" ht="24">
      <c r="A200" s="125" t="s">
        <v>139</v>
      </c>
      <c r="B200" s="23" t="s">
        <v>617</v>
      </c>
      <c r="C200" s="58" t="s">
        <v>324</v>
      </c>
      <c r="D200" s="102"/>
      <c r="E200" s="102">
        <v>22600</v>
      </c>
      <c r="F200" s="102">
        <v>31000</v>
      </c>
      <c r="G200" s="102">
        <v>8000</v>
      </c>
      <c r="H200" s="193"/>
      <c r="I200" s="196">
        <f t="shared" si="75"/>
        <v>0</v>
      </c>
      <c r="J200" s="217"/>
      <c r="K200" s="196">
        <f t="shared" si="76"/>
        <v>0</v>
      </c>
      <c r="L200" s="217"/>
      <c r="M200" s="197">
        <f t="shared" si="77"/>
        <v>0</v>
      </c>
      <c r="N200" s="255">
        <f>SUM(D200:L200)</f>
        <v>61600</v>
      </c>
      <c r="O200" s="229">
        <f t="shared" si="78"/>
        <v>3936.957549883042</v>
      </c>
      <c r="P200" s="258">
        <f t="shared" si="69"/>
        <v>35400</v>
      </c>
      <c r="Q200" s="261">
        <f t="shared" si="79"/>
        <v>2262.4723582120077</v>
      </c>
      <c r="R200" s="258">
        <v>26200</v>
      </c>
      <c r="S200" s="229">
        <f t="shared" si="80"/>
        <v>1674.485191671034</v>
      </c>
      <c r="T200" s="155" t="s">
        <v>394</v>
      </c>
    </row>
    <row r="201" spans="1:20" s="45" customFormat="1" ht="12">
      <c r="A201" s="127" t="s">
        <v>140</v>
      </c>
      <c r="B201" s="16" t="s">
        <v>452</v>
      </c>
      <c r="C201" s="56"/>
      <c r="D201" s="107">
        <f>SUM(D202:D211)</f>
        <v>38100</v>
      </c>
      <c r="E201" s="107">
        <f>SUM(E202:E211)</f>
        <v>34100</v>
      </c>
      <c r="F201" s="107">
        <f>SUM(F202:F213)</f>
        <v>89100</v>
      </c>
      <c r="G201" s="107">
        <f>SUM(G202:G213)</f>
        <v>46600</v>
      </c>
      <c r="H201" s="201">
        <f>SUM(H202:H213)</f>
        <v>15800</v>
      </c>
      <c r="I201" s="243">
        <f t="shared" si="75"/>
        <v>1009.8040468855854</v>
      </c>
      <c r="J201" s="204">
        <f>SUM(J202:J213)</f>
        <v>29400</v>
      </c>
      <c r="K201" s="243">
        <f t="shared" si="76"/>
        <v>1879.0024669896336</v>
      </c>
      <c r="L201" s="204">
        <f>SUM(L202:L213)</f>
        <v>114100</v>
      </c>
      <c r="M201" s="242">
        <f t="shared" si="77"/>
        <v>7292.319098078816</v>
      </c>
      <c r="N201" s="256">
        <f>SUM(D201:L201)</f>
        <v>370088.8065138752</v>
      </c>
      <c r="O201" s="250">
        <f t="shared" si="78"/>
        <v>23652.985729415668</v>
      </c>
      <c r="P201" s="264">
        <f t="shared" si="69"/>
        <v>297088.8065138752</v>
      </c>
      <c r="Q201" s="252">
        <f t="shared" si="79"/>
        <v>18987.435386210116</v>
      </c>
      <c r="R201" s="256">
        <f>SUM(R202:R213)</f>
        <v>73000</v>
      </c>
      <c r="S201" s="250">
        <f t="shared" si="80"/>
        <v>4665.550343205553</v>
      </c>
      <c r="T201" s="172"/>
    </row>
    <row r="202" spans="1:20" ht="24">
      <c r="A202" s="125" t="s">
        <v>141</v>
      </c>
      <c r="B202" s="21" t="s">
        <v>379</v>
      </c>
      <c r="C202" s="58" t="s">
        <v>324</v>
      </c>
      <c r="D202" s="102"/>
      <c r="E202" s="102"/>
      <c r="F202" s="102"/>
      <c r="G202" s="102"/>
      <c r="H202" s="193">
        <v>0</v>
      </c>
      <c r="I202" s="196">
        <f t="shared" si="75"/>
        <v>0</v>
      </c>
      <c r="J202" s="217">
        <v>2000</v>
      </c>
      <c r="K202" s="196">
        <f t="shared" si="76"/>
        <v>127.82329707412474</v>
      </c>
      <c r="L202" s="217">
        <v>50000</v>
      </c>
      <c r="M202" s="197">
        <f t="shared" si="77"/>
        <v>3195.5824268531182</v>
      </c>
      <c r="N202" s="255">
        <f aca="true" t="shared" si="81" ref="N202:N210">SUM(D202:L202)</f>
        <v>52127.82329707412</v>
      </c>
      <c r="O202" s="229">
        <f t="shared" si="78"/>
        <v>3331.575121564693</v>
      </c>
      <c r="P202" s="258">
        <f t="shared" si="69"/>
        <v>52127.82329707412</v>
      </c>
      <c r="Q202" s="261">
        <f t="shared" si="79"/>
        <v>3331.575121564693</v>
      </c>
      <c r="R202" s="258"/>
      <c r="S202" s="229">
        <f t="shared" si="80"/>
        <v>0</v>
      </c>
      <c r="T202" s="155" t="s">
        <v>394</v>
      </c>
    </row>
    <row r="203" spans="1:20" ht="12">
      <c r="A203" s="125" t="s">
        <v>142</v>
      </c>
      <c r="B203" s="23" t="s">
        <v>343</v>
      </c>
      <c r="C203" s="58" t="s">
        <v>324</v>
      </c>
      <c r="D203" s="102"/>
      <c r="E203" s="102"/>
      <c r="F203" s="102"/>
      <c r="G203" s="102">
        <v>0</v>
      </c>
      <c r="H203" s="193">
        <v>0</v>
      </c>
      <c r="I203" s="196">
        <f t="shared" si="75"/>
        <v>0</v>
      </c>
      <c r="J203" s="217">
        <v>10000</v>
      </c>
      <c r="K203" s="196">
        <f t="shared" si="76"/>
        <v>639.1164853706236</v>
      </c>
      <c r="L203" s="217">
        <v>10000</v>
      </c>
      <c r="M203" s="197">
        <f t="shared" si="77"/>
        <v>639.1164853706236</v>
      </c>
      <c r="N203" s="255">
        <f t="shared" si="81"/>
        <v>20639.11648537062</v>
      </c>
      <c r="O203" s="229">
        <f t="shared" si="78"/>
        <v>1319.079958928497</v>
      </c>
      <c r="P203" s="258">
        <f t="shared" si="69"/>
        <v>20639.11648537062</v>
      </c>
      <c r="Q203" s="261">
        <f t="shared" si="79"/>
        <v>1319.079958928497</v>
      </c>
      <c r="R203" s="258">
        <v>0</v>
      </c>
      <c r="S203" s="229">
        <f t="shared" si="80"/>
        <v>0</v>
      </c>
      <c r="T203" s="170" t="s">
        <v>385</v>
      </c>
    </row>
    <row r="204" spans="1:20" ht="24">
      <c r="A204" s="125" t="s">
        <v>143</v>
      </c>
      <c r="B204" s="21" t="s">
        <v>618</v>
      </c>
      <c r="C204" s="58" t="s">
        <v>324</v>
      </c>
      <c r="D204" s="102">
        <v>1100</v>
      </c>
      <c r="E204" s="102">
        <v>1100</v>
      </c>
      <c r="F204" s="102">
        <v>1100</v>
      </c>
      <c r="G204" s="102">
        <v>600</v>
      </c>
      <c r="H204" s="193">
        <v>300</v>
      </c>
      <c r="I204" s="196">
        <f t="shared" si="75"/>
        <v>19.17349456111871</v>
      </c>
      <c r="J204" s="217">
        <v>600</v>
      </c>
      <c r="K204" s="196">
        <f t="shared" si="76"/>
        <v>38.34698912223742</v>
      </c>
      <c r="L204" s="217">
        <v>600</v>
      </c>
      <c r="M204" s="197">
        <f t="shared" si="77"/>
        <v>38.34698912223742</v>
      </c>
      <c r="N204" s="255">
        <f t="shared" si="81"/>
        <v>5457.520483683356</v>
      </c>
      <c r="O204" s="229">
        <f t="shared" si="78"/>
        <v>348.7991310369893</v>
      </c>
      <c r="P204" s="258">
        <f t="shared" si="69"/>
        <v>5457.520483683356</v>
      </c>
      <c r="Q204" s="261">
        <f t="shared" si="79"/>
        <v>348.7991310369893</v>
      </c>
      <c r="R204" s="258"/>
      <c r="S204" s="229">
        <f t="shared" si="80"/>
        <v>0</v>
      </c>
      <c r="T204" s="155" t="s">
        <v>394</v>
      </c>
    </row>
    <row r="205" spans="1:20" ht="22.5" customHeight="1">
      <c r="A205" s="125" t="s">
        <v>144</v>
      </c>
      <c r="B205" s="23" t="s">
        <v>365</v>
      </c>
      <c r="C205" s="58" t="s">
        <v>324</v>
      </c>
      <c r="D205" s="102"/>
      <c r="E205" s="102"/>
      <c r="F205" s="102">
        <v>500</v>
      </c>
      <c r="G205" s="102"/>
      <c r="H205" s="193"/>
      <c r="I205" s="196">
        <f t="shared" si="75"/>
        <v>0</v>
      </c>
      <c r="J205" s="217">
        <v>2500</v>
      </c>
      <c r="K205" s="196">
        <f t="shared" si="76"/>
        <v>159.7791213426559</v>
      </c>
      <c r="L205" s="217">
        <v>40000</v>
      </c>
      <c r="M205" s="197">
        <f t="shared" si="77"/>
        <v>2556.4659414824946</v>
      </c>
      <c r="N205" s="255">
        <f t="shared" si="81"/>
        <v>43159.77912134265</v>
      </c>
      <c r="O205" s="229">
        <f t="shared" si="78"/>
        <v>2758.412634140494</v>
      </c>
      <c r="P205" s="258">
        <f t="shared" si="69"/>
        <v>43159.77912134265</v>
      </c>
      <c r="Q205" s="261">
        <f t="shared" si="79"/>
        <v>2758.412634140494</v>
      </c>
      <c r="R205" s="258"/>
      <c r="S205" s="229">
        <f t="shared" si="80"/>
        <v>0</v>
      </c>
      <c r="T205" s="155" t="s">
        <v>394</v>
      </c>
    </row>
    <row r="206" spans="1:20" ht="12">
      <c r="A206" s="125" t="s">
        <v>145</v>
      </c>
      <c r="B206" s="23" t="s">
        <v>619</v>
      </c>
      <c r="C206" s="58" t="s">
        <v>324</v>
      </c>
      <c r="D206" s="108">
        <v>32000</v>
      </c>
      <c r="E206" s="108">
        <v>28000</v>
      </c>
      <c r="F206" s="108">
        <v>40000</v>
      </c>
      <c r="G206" s="108">
        <v>35000</v>
      </c>
      <c r="H206" s="202">
        <v>10000</v>
      </c>
      <c r="I206" s="196">
        <f t="shared" si="75"/>
        <v>639.1164853706236</v>
      </c>
      <c r="J206" s="223">
        <v>0</v>
      </c>
      <c r="K206" s="196">
        <f t="shared" si="76"/>
        <v>0</v>
      </c>
      <c r="L206" s="223"/>
      <c r="M206" s="197">
        <f t="shared" si="77"/>
        <v>0</v>
      </c>
      <c r="N206" s="255">
        <f t="shared" si="81"/>
        <v>145639.1164853706</v>
      </c>
      <c r="O206" s="229">
        <f t="shared" si="78"/>
        <v>9308.036026061292</v>
      </c>
      <c r="P206" s="258">
        <f t="shared" si="69"/>
        <v>107639.11648537061</v>
      </c>
      <c r="Q206" s="261">
        <f t="shared" si="79"/>
        <v>6879.3933816529225</v>
      </c>
      <c r="R206" s="258">
        <v>38000</v>
      </c>
      <c r="S206" s="229">
        <f t="shared" si="80"/>
        <v>2428.64264440837</v>
      </c>
      <c r="T206" s="155" t="s">
        <v>394</v>
      </c>
    </row>
    <row r="207" spans="1:20" ht="12">
      <c r="A207" s="125" t="s">
        <v>146</v>
      </c>
      <c r="B207" s="21" t="s">
        <v>620</v>
      </c>
      <c r="C207" s="58" t="s">
        <v>324</v>
      </c>
      <c r="D207" s="102"/>
      <c r="E207" s="102"/>
      <c r="F207" s="102"/>
      <c r="G207" s="102"/>
      <c r="H207" s="193"/>
      <c r="I207" s="196">
        <f t="shared" si="75"/>
        <v>0</v>
      </c>
      <c r="J207" s="217">
        <v>8000</v>
      </c>
      <c r="K207" s="196">
        <f t="shared" si="76"/>
        <v>511.29318829649895</v>
      </c>
      <c r="L207" s="217">
        <v>8000</v>
      </c>
      <c r="M207" s="197">
        <f t="shared" si="77"/>
        <v>511.29318829649895</v>
      </c>
      <c r="N207" s="255">
        <f t="shared" si="81"/>
        <v>16511.2931882965</v>
      </c>
      <c r="O207" s="229">
        <f t="shared" si="78"/>
        <v>1055.2639671427978</v>
      </c>
      <c r="P207" s="258">
        <f t="shared" si="69"/>
        <v>16511.2931882965</v>
      </c>
      <c r="Q207" s="261">
        <f t="shared" si="79"/>
        <v>1055.2639671427978</v>
      </c>
      <c r="R207" s="258"/>
      <c r="S207" s="229">
        <f t="shared" si="80"/>
        <v>0</v>
      </c>
      <c r="T207" s="155" t="s">
        <v>394</v>
      </c>
    </row>
    <row r="208" spans="1:20" ht="12">
      <c r="A208" s="125" t="s">
        <v>147</v>
      </c>
      <c r="B208" s="21" t="s">
        <v>400</v>
      </c>
      <c r="C208" s="58" t="s">
        <v>324</v>
      </c>
      <c r="D208" s="102"/>
      <c r="E208" s="102"/>
      <c r="F208" s="102">
        <v>2000</v>
      </c>
      <c r="G208" s="102">
        <v>4000</v>
      </c>
      <c r="H208" s="193"/>
      <c r="I208" s="196">
        <f t="shared" si="75"/>
        <v>0</v>
      </c>
      <c r="J208" s="217"/>
      <c r="K208" s="196">
        <f t="shared" si="76"/>
        <v>0</v>
      </c>
      <c r="L208" s="217"/>
      <c r="M208" s="197">
        <f t="shared" si="77"/>
        <v>0</v>
      </c>
      <c r="N208" s="255">
        <f t="shared" si="81"/>
        <v>6000</v>
      </c>
      <c r="O208" s="229">
        <f t="shared" si="78"/>
        <v>383.4698912223742</v>
      </c>
      <c r="P208" s="258">
        <f t="shared" si="69"/>
        <v>6000</v>
      </c>
      <c r="Q208" s="261">
        <f t="shared" si="79"/>
        <v>383.4698912223742</v>
      </c>
      <c r="R208" s="258"/>
      <c r="S208" s="229">
        <f t="shared" si="80"/>
        <v>0</v>
      </c>
      <c r="T208" s="155" t="s">
        <v>394</v>
      </c>
    </row>
    <row r="209" spans="1:20" ht="18" customHeight="1">
      <c r="A209" s="128" t="s">
        <v>148</v>
      </c>
      <c r="B209" s="77" t="s">
        <v>267</v>
      </c>
      <c r="C209" s="58" t="s">
        <v>324</v>
      </c>
      <c r="D209" s="102"/>
      <c r="E209" s="102"/>
      <c r="F209" s="102">
        <v>3000</v>
      </c>
      <c r="G209" s="102">
        <v>0</v>
      </c>
      <c r="H209" s="193"/>
      <c r="I209" s="196">
        <f t="shared" si="75"/>
        <v>0</v>
      </c>
      <c r="J209" s="217"/>
      <c r="K209" s="196">
        <f t="shared" si="76"/>
        <v>0</v>
      </c>
      <c r="L209" s="217"/>
      <c r="M209" s="197">
        <f t="shared" si="77"/>
        <v>0</v>
      </c>
      <c r="N209" s="255">
        <f t="shared" si="81"/>
        <v>3000</v>
      </c>
      <c r="O209" s="229">
        <f t="shared" si="78"/>
        <v>191.7349456111871</v>
      </c>
      <c r="P209" s="258">
        <f t="shared" si="69"/>
        <v>3000</v>
      </c>
      <c r="Q209" s="261">
        <f t="shared" si="79"/>
        <v>191.7349456111871</v>
      </c>
      <c r="R209" s="258"/>
      <c r="S209" s="229">
        <f t="shared" si="80"/>
        <v>0</v>
      </c>
      <c r="T209" s="155" t="s">
        <v>394</v>
      </c>
    </row>
    <row r="210" spans="1:20" ht="24">
      <c r="A210" s="128" t="s">
        <v>149</v>
      </c>
      <c r="B210" s="21" t="s">
        <v>621</v>
      </c>
      <c r="C210" s="58" t="s">
        <v>324</v>
      </c>
      <c r="D210" s="102">
        <v>5000</v>
      </c>
      <c r="E210" s="102">
        <v>5000</v>
      </c>
      <c r="F210" s="102">
        <v>5000</v>
      </c>
      <c r="G210" s="102">
        <v>5000</v>
      </c>
      <c r="H210" s="193">
        <v>5000</v>
      </c>
      <c r="I210" s="196">
        <f t="shared" si="75"/>
        <v>319.5582426853118</v>
      </c>
      <c r="J210" s="217">
        <v>5000</v>
      </c>
      <c r="K210" s="196">
        <f t="shared" si="76"/>
        <v>319.5582426853118</v>
      </c>
      <c r="L210" s="217">
        <v>5000</v>
      </c>
      <c r="M210" s="197">
        <f t="shared" si="77"/>
        <v>319.5582426853118</v>
      </c>
      <c r="N210" s="255">
        <f t="shared" si="81"/>
        <v>35639.11648537062</v>
      </c>
      <c r="O210" s="229">
        <f t="shared" si="78"/>
        <v>2277.7546869844327</v>
      </c>
      <c r="P210" s="258">
        <f t="shared" si="69"/>
        <v>35639.11648537062</v>
      </c>
      <c r="Q210" s="261">
        <f t="shared" si="79"/>
        <v>2277.7546869844327</v>
      </c>
      <c r="R210" s="258"/>
      <c r="S210" s="229">
        <f t="shared" si="80"/>
        <v>0</v>
      </c>
      <c r="T210" s="155" t="s">
        <v>395</v>
      </c>
    </row>
    <row r="211" spans="1:20" ht="12">
      <c r="A211" s="128" t="s">
        <v>150</v>
      </c>
      <c r="B211" s="21" t="s">
        <v>472</v>
      </c>
      <c r="C211" s="58" t="s">
        <v>324</v>
      </c>
      <c r="D211" s="102"/>
      <c r="E211" s="102"/>
      <c r="F211" s="102">
        <v>35000</v>
      </c>
      <c r="G211" s="102"/>
      <c r="H211" s="193"/>
      <c r="I211" s="196">
        <f t="shared" si="75"/>
        <v>0</v>
      </c>
      <c r="J211" s="217"/>
      <c r="K211" s="196">
        <f t="shared" si="76"/>
        <v>0</v>
      </c>
      <c r="L211" s="217"/>
      <c r="M211" s="197">
        <f t="shared" si="77"/>
        <v>0</v>
      </c>
      <c r="N211" s="255">
        <f>SUM(D211:L211)</f>
        <v>35000</v>
      </c>
      <c r="O211" s="229">
        <f t="shared" si="78"/>
        <v>2236.907698797183</v>
      </c>
      <c r="P211" s="258">
        <f t="shared" si="69"/>
        <v>0</v>
      </c>
      <c r="Q211" s="261">
        <f t="shared" si="79"/>
        <v>0</v>
      </c>
      <c r="R211" s="258">
        <v>35000</v>
      </c>
      <c r="S211" s="229">
        <f t="shared" si="80"/>
        <v>2236.907698797183</v>
      </c>
      <c r="T211" s="155" t="s">
        <v>394</v>
      </c>
    </row>
    <row r="212" spans="1:20" ht="24">
      <c r="A212" s="128" t="s">
        <v>489</v>
      </c>
      <c r="B212" s="21" t="s">
        <v>503</v>
      </c>
      <c r="C212" s="60" t="s">
        <v>324</v>
      </c>
      <c r="D212" s="102"/>
      <c r="E212" s="102"/>
      <c r="F212" s="102">
        <v>1500</v>
      </c>
      <c r="G212" s="102">
        <v>1500</v>
      </c>
      <c r="H212" s="193">
        <v>500</v>
      </c>
      <c r="I212" s="196">
        <f t="shared" si="75"/>
        <v>31.955824268531185</v>
      </c>
      <c r="J212" s="217">
        <v>800</v>
      </c>
      <c r="K212" s="196">
        <f t="shared" si="76"/>
        <v>51.1293188296499</v>
      </c>
      <c r="L212" s="217"/>
      <c r="M212" s="197">
        <f t="shared" si="77"/>
        <v>0</v>
      </c>
      <c r="N212" s="255">
        <f>SUM(D212:L212)</f>
        <v>4383.08514309818</v>
      </c>
      <c r="O212" s="229">
        <f t="shared" si="78"/>
        <v>280.1301971737106</v>
      </c>
      <c r="P212" s="258">
        <f t="shared" si="69"/>
        <v>4383.08514309818</v>
      </c>
      <c r="Q212" s="261">
        <f t="shared" si="79"/>
        <v>280.1301971737106</v>
      </c>
      <c r="R212" s="258">
        <v>0</v>
      </c>
      <c r="S212" s="229">
        <f t="shared" si="80"/>
        <v>0</v>
      </c>
      <c r="T212" s="155" t="s">
        <v>394</v>
      </c>
    </row>
    <row r="213" spans="1:20" ht="12">
      <c r="A213" s="128" t="s">
        <v>490</v>
      </c>
      <c r="B213" s="21" t="s">
        <v>491</v>
      </c>
      <c r="C213" s="60" t="s">
        <v>324</v>
      </c>
      <c r="D213" s="102"/>
      <c r="E213" s="102"/>
      <c r="F213" s="102">
        <v>1000</v>
      </c>
      <c r="G213" s="102">
        <v>500</v>
      </c>
      <c r="H213" s="193">
        <v>0</v>
      </c>
      <c r="I213" s="196">
        <f t="shared" si="75"/>
        <v>0</v>
      </c>
      <c r="J213" s="217">
        <v>500</v>
      </c>
      <c r="K213" s="196">
        <f t="shared" si="76"/>
        <v>31.955824268531185</v>
      </c>
      <c r="L213" s="217">
        <v>500</v>
      </c>
      <c r="M213" s="197">
        <f t="shared" si="77"/>
        <v>31.955824268531185</v>
      </c>
      <c r="N213" s="255">
        <f>SUM(D213:L213)</f>
        <v>2531.955824268531</v>
      </c>
      <c r="O213" s="229">
        <f t="shared" si="78"/>
        <v>161.8214707520184</v>
      </c>
      <c r="P213" s="258">
        <f t="shared" si="69"/>
        <v>2531.955824268531</v>
      </c>
      <c r="Q213" s="261">
        <f t="shared" si="79"/>
        <v>161.8214707520184</v>
      </c>
      <c r="R213" s="258"/>
      <c r="S213" s="229">
        <f t="shared" si="80"/>
        <v>0</v>
      </c>
      <c r="T213" s="155" t="s">
        <v>394</v>
      </c>
    </row>
    <row r="214" spans="1:20" s="45" customFormat="1" ht="23.25" customHeight="1">
      <c r="A214" s="123" t="s">
        <v>151</v>
      </c>
      <c r="B214" s="22" t="s">
        <v>469</v>
      </c>
      <c r="C214" s="63"/>
      <c r="D214" s="101">
        <f aca="true" t="shared" si="82" ref="D214:L214">SUM(D215:D222)</f>
        <v>11650</v>
      </c>
      <c r="E214" s="101">
        <f t="shared" si="82"/>
        <v>4200</v>
      </c>
      <c r="F214" s="101">
        <f t="shared" si="82"/>
        <v>14900</v>
      </c>
      <c r="G214" s="101">
        <f t="shared" si="82"/>
        <v>12750</v>
      </c>
      <c r="H214" s="194">
        <f t="shared" si="82"/>
        <v>1900</v>
      </c>
      <c r="I214" s="243">
        <f t="shared" si="75"/>
        <v>121.4321322204185</v>
      </c>
      <c r="J214" s="204">
        <f t="shared" si="82"/>
        <v>7000</v>
      </c>
      <c r="K214" s="243">
        <f t="shared" si="76"/>
        <v>447.3815397594366</v>
      </c>
      <c r="L214" s="204">
        <f t="shared" si="82"/>
        <v>9000</v>
      </c>
      <c r="M214" s="242">
        <f t="shared" si="77"/>
        <v>575.2048368335613</v>
      </c>
      <c r="N214" s="256">
        <f>SUM(D214:L214)</f>
        <v>61968.81367197986</v>
      </c>
      <c r="O214" s="250">
        <f t="shared" si="78"/>
        <v>3960.529039662282</v>
      </c>
      <c r="P214" s="264">
        <f t="shared" si="69"/>
        <v>38408.81367197986</v>
      </c>
      <c r="Q214" s="252">
        <f t="shared" si="79"/>
        <v>2454.7706001290926</v>
      </c>
      <c r="R214" s="256">
        <f>SUM(R215:R219)</f>
        <v>23560</v>
      </c>
      <c r="S214" s="250">
        <f t="shared" si="80"/>
        <v>1505.7584395331894</v>
      </c>
      <c r="T214" s="171"/>
    </row>
    <row r="215" spans="1:20" ht="24" customHeight="1">
      <c r="A215" s="125" t="s">
        <v>152</v>
      </c>
      <c r="B215" s="23" t="s">
        <v>263</v>
      </c>
      <c r="C215" s="58" t="s">
        <v>324</v>
      </c>
      <c r="D215" s="102"/>
      <c r="E215" s="102">
        <v>1000</v>
      </c>
      <c r="F215" s="102">
        <v>2000</v>
      </c>
      <c r="G215" s="102">
        <v>1000</v>
      </c>
      <c r="H215" s="193"/>
      <c r="I215" s="196">
        <f t="shared" si="75"/>
        <v>0</v>
      </c>
      <c r="J215" s="217"/>
      <c r="K215" s="196">
        <f t="shared" si="76"/>
        <v>0</v>
      </c>
      <c r="L215" s="217"/>
      <c r="M215" s="197">
        <f t="shared" si="77"/>
        <v>0</v>
      </c>
      <c r="N215" s="255">
        <f aca="true" t="shared" si="83" ref="N215:N224">SUM(D215:L215)</f>
        <v>4000</v>
      </c>
      <c r="O215" s="229">
        <f t="shared" si="78"/>
        <v>255.64659414824948</v>
      </c>
      <c r="P215" s="258">
        <f t="shared" si="69"/>
        <v>4000</v>
      </c>
      <c r="Q215" s="261">
        <f t="shared" si="79"/>
        <v>255.64659414824948</v>
      </c>
      <c r="R215" s="258"/>
      <c r="S215" s="229">
        <f t="shared" si="80"/>
        <v>0</v>
      </c>
      <c r="T215" s="155" t="s">
        <v>473</v>
      </c>
    </row>
    <row r="216" spans="1:20" ht="25.5" customHeight="1">
      <c r="A216" s="125" t="s">
        <v>153</v>
      </c>
      <c r="B216" s="21" t="s">
        <v>622</v>
      </c>
      <c r="C216" s="58" t="s">
        <v>324</v>
      </c>
      <c r="D216" s="102">
        <v>1000</v>
      </c>
      <c r="E216" s="102">
        <v>1000</v>
      </c>
      <c r="F216" s="102">
        <v>1000</v>
      </c>
      <c r="G216" s="102">
        <v>1000</v>
      </c>
      <c r="H216" s="193">
        <v>700</v>
      </c>
      <c r="I216" s="196">
        <f t="shared" si="75"/>
        <v>44.73815397594366</v>
      </c>
      <c r="J216" s="217">
        <v>1000</v>
      </c>
      <c r="K216" s="196">
        <f t="shared" si="76"/>
        <v>63.91164853706237</v>
      </c>
      <c r="L216" s="217">
        <v>1000</v>
      </c>
      <c r="M216" s="197">
        <f t="shared" si="77"/>
        <v>63.91164853706237</v>
      </c>
      <c r="N216" s="255">
        <f t="shared" si="83"/>
        <v>6808.649802513006</v>
      </c>
      <c r="O216" s="229">
        <f t="shared" si="78"/>
        <v>435.15203319015035</v>
      </c>
      <c r="P216" s="258">
        <f t="shared" si="69"/>
        <v>3808.649802513006</v>
      </c>
      <c r="Q216" s="261">
        <f t="shared" si="79"/>
        <v>243.41708757896322</v>
      </c>
      <c r="R216" s="258">
        <v>3000</v>
      </c>
      <c r="S216" s="229">
        <f t="shared" si="80"/>
        <v>191.7349456111871</v>
      </c>
      <c r="T216" s="155" t="s">
        <v>385</v>
      </c>
    </row>
    <row r="217" spans="1:20" ht="27.75" customHeight="1">
      <c r="A217" s="125" t="s">
        <v>154</v>
      </c>
      <c r="B217" s="21" t="s">
        <v>623</v>
      </c>
      <c r="C217" s="58" t="s">
        <v>324</v>
      </c>
      <c r="D217" s="102">
        <v>500</v>
      </c>
      <c r="E217" s="102">
        <v>700</v>
      </c>
      <c r="F217" s="102">
        <v>6000</v>
      </c>
      <c r="G217" s="102">
        <v>9000</v>
      </c>
      <c r="H217" s="193"/>
      <c r="I217" s="196">
        <f t="shared" si="75"/>
        <v>0</v>
      </c>
      <c r="J217" s="217"/>
      <c r="K217" s="196">
        <f t="shared" si="76"/>
        <v>0</v>
      </c>
      <c r="L217" s="217"/>
      <c r="M217" s="197">
        <f t="shared" si="77"/>
        <v>0</v>
      </c>
      <c r="N217" s="255">
        <f t="shared" si="83"/>
        <v>16200</v>
      </c>
      <c r="O217" s="229">
        <f t="shared" si="78"/>
        <v>1035.3687063004104</v>
      </c>
      <c r="P217" s="258">
        <f t="shared" si="69"/>
        <v>8640</v>
      </c>
      <c r="Q217" s="261">
        <f t="shared" si="79"/>
        <v>552.1966433602189</v>
      </c>
      <c r="R217" s="258">
        <v>7560</v>
      </c>
      <c r="S217" s="229">
        <f t="shared" si="80"/>
        <v>483.1720629401915</v>
      </c>
      <c r="T217" s="155" t="s">
        <v>394</v>
      </c>
    </row>
    <row r="218" spans="1:20" ht="24">
      <c r="A218" s="125" t="s">
        <v>155</v>
      </c>
      <c r="B218" s="23" t="s">
        <v>624</v>
      </c>
      <c r="C218" s="58" t="s">
        <v>324</v>
      </c>
      <c r="D218" s="102">
        <v>1500</v>
      </c>
      <c r="E218" s="102">
        <v>1500</v>
      </c>
      <c r="F218" s="102">
        <v>2000</v>
      </c>
      <c r="G218" s="102">
        <v>1500</v>
      </c>
      <c r="H218" s="193">
        <v>500</v>
      </c>
      <c r="I218" s="196">
        <f t="shared" si="75"/>
        <v>31.955824268531185</v>
      </c>
      <c r="J218" s="217">
        <v>3000</v>
      </c>
      <c r="K218" s="196">
        <f t="shared" si="76"/>
        <v>191.7349456111871</v>
      </c>
      <c r="L218" s="217">
        <v>5000</v>
      </c>
      <c r="M218" s="197">
        <f t="shared" si="77"/>
        <v>319.5582426853118</v>
      </c>
      <c r="N218" s="255">
        <f t="shared" si="83"/>
        <v>15223.690769879719</v>
      </c>
      <c r="O218" s="229">
        <f t="shared" si="78"/>
        <v>972.971173921473</v>
      </c>
      <c r="P218" s="258">
        <f t="shared" si="69"/>
        <v>2223.6907698797186</v>
      </c>
      <c r="Q218" s="261">
        <f t="shared" si="79"/>
        <v>142.11974293966222</v>
      </c>
      <c r="R218" s="258">
        <v>13000</v>
      </c>
      <c r="S218" s="229">
        <f t="shared" si="80"/>
        <v>830.8514309818107</v>
      </c>
      <c r="T218" s="155" t="s">
        <v>461</v>
      </c>
    </row>
    <row r="219" spans="1:20" ht="12">
      <c r="A219" s="125" t="s">
        <v>156</v>
      </c>
      <c r="B219" s="33" t="s">
        <v>417</v>
      </c>
      <c r="C219" s="51" t="s">
        <v>327</v>
      </c>
      <c r="D219" s="102"/>
      <c r="E219" s="102"/>
      <c r="F219" s="102">
        <v>2000</v>
      </c>
      <c r="G219" s="102">
        <v>0</v>
      </c>
      <c r="H219" s="193"/>
      <c r="I219" s="196">
        <f t="shared" si="75"/>
        <v>0</v>
      </c>
      <c r="J219" s="217"/>
      <c r="K219" s="196">
        <f t="shared" si="76"/>
        <v>0</v>
      </c>
      <c r="L219" s="217"/>
      <c r="M219" s="197">
        <f t="shared" si="77"/>
        <v>0</v>
      </c>
      <c r="N219" s="255">
        <f t="shared" si="83"/>
        <v>2000</v>
      </c>
      <c r="O219" s="229">
        <f t="shared" si="78"/>
        <v>127.82329707412474</v>
      </c>
      <c r="P219" s="257">
        <f t="shared" si="69"/>
        <v>2000</v>
      </c>
      <c r="Q219" s="261">
        <f t="shared" si="79"/>
        <v>127.82329707412474</v>
      </c>
      <c r="R219" s="258"/>
      <c r="S219" s="229">
        <f t="shared" si="80"/>
        <v>0</v>
      </c>
      <c r="T219" s="155" t="s">
        <v>394</v>
      </c>
    </row>
    <row r="220" spans="1:20" ht="24">
      <c r="A220" s="125" t="s">
        <v>157</v>
      </c>
      <c r="B220" s="21" t="s">
        <v>625</v>
      </c>
      <c r="C220" s="50" t="s">
        <v>336</v>
      </c>
      <c r="D220" s="102"/>
      <c r="E220" s="102"/>
      <c r="F220" s="102"/>
      <c r="G220" s="102">
        <v>250</v>
      </c>
      <c r="H220" s="193">
        <v>700</v>
      </c>
      <c r="I220" s="196">
        <f t="shared" si="75"/>
        <v>44.73815397594366</v>
      </c>
      <c r="J220" s="217">
        <v>3000</v>
      </c>
      <c r="K220" s="196">
        <f t="shared" si="76"/>
        <v>191.7349456111871</v>
      </c>
      <c r="L220" s="217">
        <v>3000</v>
      </c>
      <c r="M220" s="197">
        <f t="shared" si="77"/>
        <v>191.7349456111871</v>
      </c>
      <c r="N220" s="255">
        <f>SUM(D220:L220)</f>
        <v>7186.4730995871305</v>
      </c>
      <c r="O220" s="229">
        <f t="shared" si="78"/>
        <v>459.2993429618659</v>
      </c>
      <c r="P220" s="257">
        <f>N220-R220</f>
        <v>7186.4730995871305</v>
      </c>
      <c r="Q220" s="261">
        <f t="shared" si="79"/>
        <v>459.2993429618659</v>
      </c>
      <c r="R220" s="258"/>
      <c r="S220" s="229">
        <f t="shared" si="80"/>
        <v>0</v>
      </c>
      <c r="T220" s="155" t="s">
        <v>392</v>
      </c>
    </row>
    <row r="221" spans="1:20" ht="25.5" customHeight="1">
      <c r="A221" s="125" t="s">
        <v>158</v>
      </c>
      <c r="B221" s="21" t="s">
        <v>360</v>
      </c>
      <c r="C221" s="59" t="s">
        <v>327</v>
      </c>
      <c r="D221" s="102">
        <v>8650</v>
      </c>
      <c r="E221" s="102"/>
      <c r="F221" s="102"/>
      <c r="G221" s="102"/>
      <c r="H221" s="193"/>
      <c r="I221" s="196">
        <f t="shared" si="75"/>
        <v>0</v>
      </c>
      <c r="J221" s="217"/>
      <c r="K221" s="196">
        <f t="shared" si="76"/>
        <v>0</v>
      </c>
      <c r="L221" s="217"/>
      <c r="M221" s="197">
        <f t="shared" si="77"/>
        <v>0</v>
      </c>
      <c r="N221" s="255">
        <f>SUM(D221:L221)</f>
        <v>8650</v>
      </c>
      <c r="O221" s="229">
        <f t="shared" si="78"/>
        <v>552.8357598455895</v>
      </c>
      <c r="P221" s="257">
        <f>N221-R221</f>
        <v>8650</v>
      </c>
      <c r="Q221" s="261">
        <f t="shared" si="79"/>
        <v>552.8357598455895</v>
      </c>
      <c r="R221" s="258"/>
      <c r="S221" s="229">
        <f t="shared" si="80"/>
        <v>0</v>
      </c>
      <c r="T221" s="155" t="s">
        <v>392</v>
      </c>
    </row>
    <row r="222" spans="1:20" ht="24">
      <c r="A222" s="125" t="s">
        <v>159</v>
      </c>
      <c r="B222" s="23" t="s">
        <v>248</v>
      </c>
      <c r="C222" s="59" t="s">
        <v>327</v>
      </c>
      <c r="D222" s="102"/>
      <c r="E222" s="102"/>
      <c r="F222" s="102">
        <v>1900</v>
      </c>
      <c r="G222" s="102"/>
      <c r="H222" s="193"/>
      <c r="I222" s="196">
        <f t="shared" si="75"/>
        <v>0</v>
      </c>
      <c r="J222" s="217"/>
      <c r="K222" s="196">
        <f t="shared" si="76"/>
        <v>0</v>
      </c>
      <c r="L222" s="217"/>
      <c r="M222" s="197">
        <f t="shared" si="77"/>
        <v>0</v>
      </c>
      <c r="N222" s="255">
        <f>SUM(D222:L222)</f>
        <v>1900</v>
      </c>
      <c r="O222" s="229">
        <f t="shared" si="78"/>
        <v>121.4321322204185</v>
      </c>
      <c r="P222" s="257">
        <f>N222-R222</f>
        <v>1900</v>
      </c>
      <c r="Q222" s="261">
        <f t="shared" si="79"/>
        <v>121.4321322204185</v>
      </c>
      <c r="R222" s="258"/>
      <c r="S222" s="229">
        <f t="shared" si="80"/>
        <v>0</v>
      </c>
      <c r="T222" s="155" t="s">
        <v>392</v>
      </c>
    </row>
    <row r="223" spans="1:20" s="45" customFormat="1" ht="12">
      <c r="A223" s="127" t="s">
        <v>160</v>
      </c>
      <c r="B223" s="22" t="s">
        <v>350</v>
      </c>
      <c r="C223" s="66"/>
      <c r="D223" s="109">
        <f>SUM(D224:D232)</f>
        <v>51610</v>
      </c>
      <c r="E223" s="109">
        <f>SUM(E224:E232)</f>
        <v>52920</v>
      </c>
      <c r="F223" s="109">
        <f>SUM(F224:F233)</f>
        <v>57130</v>
      </c>
      <c r="G223" s="109">
        <f>SUM(G224:G233)</f>
        <v>61240</v>
      </c>
      <c r="H223" s="203">
        <f>SUM(H224:H233)</f>
        <v>55410</v>
      </c>
      <c r="I223" s="243">
        <f t="shared" si="75"/>
        <v>3541.344445438626</v>
      </c>
      <c r="J223" s="222">
        <f>SUM(J224:J233)</f>
        <v>57010</v>
      </c>
      <c r="K223" s="243">
        <f t="shared" si="76"/>
        <v>3643.6030830979257</v>
      </c>
      <c r="L223" s="222">
        <f>SUM(L224:L233)</f>
        <v>58750</v>
      </c>
      <c r="M223" s="242">
        <f t="shared" si="77"/>
        <v>3754.8093515524142</v>
      </c>
      <c r="N223" s="256">
        <f t="shared" si="83"/>
        <v>401254.94752853655</v>
      </c>
      <c r="O223" s="250">
        <f t="shared" si="78"/>
        <v>25644.86518020123</v>
      </c>
      <c r="P223" s="264">
        <f t="shared" si="69"/>
        <v>394454.94752853655</v>
      </c>
      <c r="Q223" s="252">
        <f t="shared" si="79"/>
        <v>25210.265970149205</v>
      </c>
      <c r="R223" s="264">
        <f>SUM(R224:R232)</f>
        <v>6800</v>
      </c>
      <c r="S223" s="250">
        <f t="shared" si="80"/>
        <v>434.5992100520241</v>
      </c>
      <c r="T223" s="171"/>
    </row>
    <row r="224" spans="1:20" ht="24">
      <c r="A224" s="125" t="s">
        <v>161</v>
      </c>
      <c r="B224" s="21" t="s">
        <v>345</v>
      </c>
      <c r="C224" s="58" t="s">
        <v>324</v>
      </c>
      <c r="D224" s="102">
        <v>1100</v>
      </c>
      <c r="E224" s="102">
        <v>1100</v>
      </c>
      <c r="F224" s="102">
        <v>1100</v>
      </c>
      <c r="G224" s="102">
        <v>2000</v>
      </c>
      <c r="H224" s="193">
        <v>1140</v>
      </c>
      <c r="I224" s="196">
        <f t="shared" si="75"/>
        <v>72.8592793322511</v>
      </c>
      <c r="J224" s="217">
        <v>1200</v>
      </c>
      <c r="K224" s="196">
        <f t="shared" si="76"/>
        <v>76.69397824447483</v>
      </c>
      <c r="L224" s="217">
        <v>1260</v>
      </c>
      <c r="M224" s="197">
        <f t="shared" si="77"/>
        <v>80.52867715669858</v>
      </c>
      <c r="N224" s="255">
        <f t="shared" si="83"/>
        <v>9049.553257576727</v>
      </c>
      <c r="O224" s="229">
        <f t="shared" si="78"/>
        <v>578.3718672156716</v>
      </c>
      <c r="P224" s="258">
        <f t="shared" si="69"/>
        <v>9049.553257576727</v>
      </c>
      <c r="Q224" s="261">
        <f t="shared" si="79"/>
        <v>578.3718672156716</v>
      </c>
      <c r="R224" s="258"/>
      <c r="S224" s="229">
        <f t="shared" si="80"/>
        <v>0</v>
      </c>
      <c r="T224" s="155" t="s">
        <v>399</v>
      </c>
    </row>
    <row r="225" spans="1:32" ht="36">
      <c r="A225" s="125" t="s">
        <v>162</v>
      </c>
      <c r="B225" s="21" t="s">
        <v>346</v>
      </c>
      <c r="C225" s="50" t="s">
        <v>331</v>
      </c>
      <c r="D225" s="102">
        <v>4200</v>
      </c>
      <c r="E225" s="102">
        <v>4200</v>
      </c>
      <c r="F225" s="102">
        <v>4200</v>
      </c>
      <c r="G225" s="102">
        <v>5000</v>
      </c>
      <c r="H225" s="193">
        <v>3540</v>
      </c>
      <c r="I225" s="196">
        <f t="shared" si="75"/>
        <v>226.24723582120077</v>
      </c>
      <c r="J225" s="217">
        <v>3720</v>
      </c>
      <c r="K225" s="196">
        <f t="shared" si="76"/>
        <v>237.75133255787202</v>
      </c>
      <c r="L225" s="217">
        <v>3900</v>
      </c>
      <c r="M225" s="197">
        <f t="shared" si="77"/>
        <v>249.25542929454323</v>
      </c>
      <c r="N225" s="255">
        <f aca="true" t="shared" si="84" ref="N225:N233">SUM(D225:L225)</f>
        <v>29223.998568379073</v>
      </c>
      <c r="O225" s="229">
        <f t="shared" si="78"/>
        <v>1867.7539253498571</v>
      </c>
      <c r="P225" s="258">
        <f t="shared" si="69"/>
        <v>29223.998568379073</v>
      </c>
      <c r="Q225" s="261">
        <f t="shared" si="79"/>
        <v>1867.7539253498571</v>
      </c>
      <c r="R225" s="258"/>
      <c r="S225" s="229">
        <f t="shared" si="80"/>
        <v>0</v>
      </c>
      <c r="T225" s="179" t="s">
        <v>399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1:20" ht="12">
      <c r="A226" s="125" t="s">
        <v>163</v>
      </c>
      <c r="B226" s="21" t="s">
        <v>348</v>
      </c>
      <c r="C226" s="50" t="s">
        <v>331</v>
      </c>
      <c r="D226" s="102">
        <v>12000</v>
      </c>
      <c r="E226" s="102">
        <v>12500</v>
      </c>
      <c r="F226" s="102">
        <v>13000</v>
      </c>
      <c r="G226" s="102">
        <v>13500</v>
      </c>
      <c r="H226" s="193">
        <v>15100</v>
      </c>
      <c r="I226" s="196">
        <f t="shared" si="75"/>
        <v>965.0658929096418</v>
      </c>
      <c r="J226" s="217">
        <v>15500</v>
      </c>
      <c r="K226" s="196">
        <f t="shared" si="76"/>
        <v>990.6305523244667</v>
      </c>
      <c r="L226" s="217">
        <v>16000</v>
      </c>
      <c r="M226" s="197">
        <f t="shared" si="77"/>
        <v>1022.5863765929979</v>
      </c>
      <c r="N226" s="255">
        <f t="shared" si="84"/>
        <v>99555.6964452341</v>
      </c>
      <c r="O226" s="229">
        <f t="shared" si="78"/>
        <v>6362.768681070272</v>
      </c>
      <c r="P226" s="258">
        <f t="shared" si="69"/>
        <v>99555.6964452341</v>
      </c>
      <c r="Q226" s="261">
        <f t="shared" si="79"/>
        <v>6362.768681070272</v>
      </c>
      <c r="R226" s="258"/>
      <c r="S226" s="229">
        <f t="shared" si="80"/>
        <v>0</v>
      </c>
      <c r="T226" s="155" t="s">
        <v>399</v>
      </c>
    </row>
    <row r="227" spans="1:20" ht="12">
      <c r="A227" s="125" t="s">
        <v>164</v>
      </c>
      <c r="B227" s="21" t="s">
        <v>347</v>
      </c>
      <c r="C227" s="50" t="s">
        <v>332</v>
      </c>
      <c r="D227" s="102">
        <v>15700</v>
      </c>
      <c r="E227" s="102">
        <v>15800</v>
      </c>
      <c r="F227" s="102">
        <v>16000</v>
      </c>
      <c r="G227" s="102">
        <v>16200</v>
      </c>
      <c r="H227" s="193">
        <v>19000</v>
      </c>
      <c r="I227" s="196">
        <f t="shared" si="75"/>
        <v>1214.321322204185</v>
      </c>
      <c r="J227" s="217">
        <v>19200</v>
      </c>
      <c r="K227" s="196">
        <f t="shared" si="76"/>
        <v>1227.1036519115974</v>
      </c>
      <c r="L227" s="217">
        <v>19400</v>
      </c>
      <c r="M227" s="197">
        <f t="shared" si="77"/>
        <v>1239.88598161901</v>
      </c>
      <c r="N227" s="255">
        <f t="shared" si="84"/>
        <v>123741.42497411578</v>
      </c>
      <c r="O227" s="229">
        <f t="shared" si="78"/>
        <v>7908.51846242096</v>
      </c>
      <c r="P227" s="258">
        <f t="shared" si="69"/>
        <v>123741.42497411578</v>
      </c>
      <c r="Q227" s="261">
        <f t="shared" si="79"/>
        <v>7908.51846242096</v>
      </c>
      <c r="R227" s="258"/>
      <c r="S227" s="229">
        <f t="shared" si="80"/>
        <v>0</v>
      </c>
      <c r="T227" s="155" t="s">
        <v>399</v>
      </c>
    </row>
    <row r="228" spans="1:32" ht="36">
      <c r="A228" s="125" t="s">
        <v>165</v>
      </c>
      <c r="B228" s="21" t="s">
        <v>626</v>
      </c>
      <c r="C228" s="50" t="s">
        <v>334</v>
      </c>
      <c r="D228" s="102">
        <v>110</v>
      </c>
      <c r="E228" s="102">
        <v>120</v>
      </c>
      <c r="F228" s="102">
        <v>130</v>
      </c>
      <c r="G228" s="102">
        <v>140</v>
      </c>
      <c r="H228" s="193">
        <v>150</v>
      </c>
      <c r="I228" s="196">
        <f t="shared" si="75"/>
        <v>9.586747280559354</v>
      </c>
      <c r="J228" s="217">
        <v>160</v>
      </c>
      <c r="K228" s="196">
        <f t="shared" si="76"/>
        <v>10.22586376592998</v>
      </c>
      <c r="L228" s="217">
        <v>170</v>
      </c>
      <c r="M228" s="197">
        <f t="shared" si="77"/>
        <v>10.864980251300603</v>
      </c>
      <c r="N228" s="255">
        <f t="shared" si="84"/>
        <v>999.8126110464893</v>
      </c>
      <c r="O228" s="229">
        <f t="shared" si="78"/>
        <v>63.89967220012586</v>
      </c>
      <c r="P228" s="258">
        <f t="shared" si="69"/>
        <v>999.8126110464893</v>
      </c>
      <c r="Q228" s="261">
        <f t="shared" si="79"/>
        <v>63.89967220012586</v>
      </c>
      <c r="R228" s="258"/>
      <c r="S228" s="229">
        <f t="shared" si="80"/>
        <v>0</v>
      </c>
      <c r="T228" s="179" t="s">
        <v>395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20" ht="21.75" customHeight="1">
      <c r="A229" s="125" t="s">
        <v>166</v>
      </c>
      <c r="B229" s="21" t="s">
        <v>644</v>
      </c>
      <c r="C229" s="50" t="s">
        <v>331</v>
      </c>
      <c r="D229" s="102">
        <v>8700</v>
      </c>
      <c r="E229" s="102">
        <v>9100</v>
      </c>
      <c r="F229" s="102">
        <v>11900</v>
      </c>
      <c r="G229" s="102">
        <v>13100</v>
      </c>
      <c r="H229" s="193">
        <v>7190</v>
      </c>
      <c r="I229" s="196">
        <f t="shared" si="75"/>
        <v>459.5247529814784</v>
      </c>
      <c r="J229" s="217">
        <v>7550</v>
      </c>
      <c r="K229" s="196">
        <f t="shared" si="76"/>
        <v>482.5329464548209</v>
      </c>
      <c r="L229" s="217">
        <v>7930</v>
      </c>
      <c r="M229" s="197">
        <f t="shared" si="77"/>
        <v>506.8193728989046</v>
      </c>
      <c r="N229" s="255">
        <f t="shared" si="84"/>
        <v>66412.0576994363</v>
      </c>
      <c r="O229" s="229">
        <f t="shared" si="78"/>
        <v>4244.504090309479</v>
      </c>
      <c r="P229" s="258">
        <f t="shared" si="69"/>
        <v>62212.05769943629</v>
      </c>
      <c r="Q229" s="261">
        <f t="shared" si="79"/>
        <v>3976.075166453817</v>
      </c>
      <c r="R229" s="258">
        <v>4200</v>
      </c>
      <c r="S229" s="229">
        <f t="shared" si="80"/>
        <v>268.42892385566194</v>
      </c>
      <c r="T229" s="155" t="s">
        <v>399</v>
      </c>
    </row>
    <row r="230" spans="1:20" ht="12">
      <c r="A230" s="125" t="s">
        <v>167</v>
      </c>
      <c r="B230" s="23" t="s">
        <v>309</v>
      </c>
      <c r="C230" s="50" t="s">
        <v>332</v>
      </c>
      <c r="D230" s="102">
        <v>1000</v>
      </c>
      <c r="E230" s="102">
        <v>1000</v>
      </c>
      <c r="F230" s="102">
        <v>1000</v>
      </c>
      <c r="G230" s="102">
        <v>1000</v>
      </c>
      <c r="H230" s="193">
        <v>1000</v>
      </c>
      <c r="I230" s="196">
        <f t="shared" si="75"/>
        <v>63.91164853706237</v>
      </c>
      <c r="J230" s="217">
        <v>1000</v>
      </c>
      <c r="K230" s="196">
        <f t="shared" si="76"/>
        <v>63.91164853706237</v>
      </c>
      <c r="L230" s="217">
        <v>1000</v>
      </c>
      <c r="M230" s="197">
        <f t="shared" si="77"/>
        <v>63.91164853706237</v>
      </c>
      <c r="N230" s="255">
        <f t="shared" si="84"/>
        <v>7127.823297074125</v>
      </c>
      <c r="O230" s="229">
        <f t="shared" si="78"/>
        <v>455.5509373968865</v>
      </c>
      <c r="P230" s="258">
        <f>N230-R230</f>
        <v>7127.823297074125</v>
      </c>
      <c r="Q230" s="261">
        <f t="shared" si="79"/>
        <v>455.5509373968865</v>
      </c>
      <c r="R230" s="258"/>
      <c r="S230" s="229">
        <f t="shared" si="80"/>
        <v>0</v>
      </c>
      <c r="T230" s="155" t="s">
        <v>399</v>
      </c>
    </row>
    <row r="231" spans="1:20" ht="24">
      <c r="A231" s="125" t="s">
        <v>168</v>
      </c>
      <c r="B231" s="21" t="s">
        <v>497</v>
      </c>
      <c r="C231" s="50" t="s">
        <v>331</v>
      </c>
      <c r="D231" s="102">
        <v>7300</v>
      </c>
      <c r="E231" s="102">
        <v>7300</v>
      </c>
      <c r="F231" s="102">
        <v>7300</v>
      </c>
      <c r="G231" s="102">
        <v>7800</v>
      </c>
      <c r="H231" s="193">
        <v>6780</v>
      </c>
      <c r="I231" s="196">
        <f t="shared" si="75"/>
        <v>433.3209770812829</v>
      </c>
      <c r="J231" s="217">
        <v>7120</v>
      </c>
      <c r="K231" s="196">
        <f t="shared" si="76"/>
        <v>455.05093758388404</v>
      </c>
      <c r="L231" s="217">
        <v>7480</v>
      </c>
      <c r="M231" s="197">
        <f t="shared" si="77"/>
        <v>478.0591310572265</v>
      </c>
      <c r="N231" s="255">
        <f t="shared" si="84"/>
        <v>51968.371914665164</v>
      </c>
      <c r="O231" s="229">
        <f t="shared" si="78"/>
        <v>3321.3843208534227</v>
      </c>
      <c r="P231" s="258">
        <f>N231-R231</f>
        <v>49368.371914665164</v>
      </c>
      <c r="Q231" s="261">
        <f t="shared" si="79"/>
        <v>3155.214034657061</v>
      </c>
      <c r="R231" s="258">
        <v>2600</v>
      </c>
      <c r="S231" s="229">
        <f t="shared" si="80"/>
        <v>166.17028619636216</v>
      </c>
      <c r="T231" s="155" t="s">
        <v>399</v>
      </c>
    </row>
    <row r="232" spans="1:20" ht="24">
      <c r="A232" s="125" t="s">
        <v>659</v>
      </c>
      <c r="B232" s="21" t="s">
        <v>498</v>
      </c>
      <c r="C232" s="58" t="s">
        <v>324</v>
      </c>
      <c r="D232" s="108">
        <v>1500</v>
      </c>
      <c r="E232" s="108">
        <v>1800</v>
      </c>
      <c r="F232" s="108">
        <v>2000</v>
      </c>
      <c r="G232" s="108">
        <v>2000</v>
      </c>
      <c r="H232" s="202">
        <v>1010</v>
      </c>
      <c r="I232" s="196">
        <f t="shared" si="75"/>
        <v>64.550765022433</v>
      </c>
      <c r="J232" s="223">
        <v>1060</v>
      </c>
      <c r="K232" s="196">
        <f t="shared" si="76"/>
        <v>67.7463474492861</v>
      </c>
      <c r="L232" s="223">
        <v>1110</v>
      </c>
      <c r="M232" s="197">
        <f t="shared" si="77"/>
        <v>70.94192987613923</v>
      </c>
      <c r="N232" s="255">
        <f t="shared" si="84"/>
        <v>10612.29711247172</v>
      </c>
      <c r="O232" s="229">
        <f t="shared" si="78"/>
        <v>678.2494032231745</v>
      </c>
      <c r="P232" s="258">
        <f>N232-R232</f>
        <v>10612.29711247172</v>
      </c>
      <c r="Q232" s="261">
        <f t="shared" si="79"/>
        <v>678.2494032231745</v>
      </c>
      <c r="R232" s="258"/>
      <c r="S232" s="229">
        <f t="shared" si="80"/>
        <v>0</v>
      </c>
      <c r="T232" s="155" t="s">
        <v>399</v>
      </c>
    </row>
    <row r="233" spans="1:20" ht="48">
      <c r="A233" s="125" t="s">
        <v>251</v>
      </c>
      <c r="B233" s="21" t="s">
        <v>492</v>
      </c>
      <c r="C233" s="60" t="s">
        <v>331</v>
      </c>
      <c r="D233" s="108"/>
      <c r="E233" s="108"/>
      <c r="F233" s="108">
        <v>500</v>
      </c>
      <c r="G233" s="108">
        <v>500</v>
      </c>
      <c r="H233" s="202">
        <v>500</v>
      </c>
      <c r="I233" s="196">
        <f t="shared" si="75"/>
        <v>31.955824268531185</v>
      </c>
      <c r="J233" s="223">
        <v>500</v>
      </c>
      <c r="K233" s="196">
        <f t="shared" si="76"/>
        <v>31.955824268531185</v>
      </c>
      <c r="L233" s="223">
        <v>500</v>
      </c>
      <c r="M233" s="197">
        <f t="shared" si="77"/>
        <v>31.955824268531185</v>
      </c>
      <c r="N233" s="255">
        <f t="shared" si="84"/>
        <v>2563.9116485370623</v>
      </c>
      <c r="O233" s="229">
        <f t="shared" si="78"/>
        <v>163.86382016138091</v>
      </c>
      <c r="P233" s="258">
        <f>N233-R233</f>
        <v>2563.9116485370623</v>
      </c>
      <c r="Q233" s="261">
        <f t="shared" si="79"/>
        <v>163.86382016138091</v>
      </c>
      <c r="R233" s="258"/>
      <c r="S233" s="229">
        <f t="shared" si="80"/>
        <v>0</v>
      </c>
      <c r="T233" s="155" t="s">
        <v>399</v>
      </c>
    </row>
    <row r="234" spans="1:20" s="45" customFormat="1" ht="12">
      <c r="A234" s="127" t="s">
        <v>169</v>
      </c>
      <c r="B234" s="22" t="s">
        <v>300</v>
      </c>
      <c r="C234" s="66"/>
      <c r="D234" s="109">
        <f aca="true" t="shared" si="85" ref="D234:L234">SUM(D235:D241)</f>
        <v>1400</v>
      </c>
      <c r="E234" s="109">
        <f t="shared" si="85"/>
        <v>2900</v>
      </c>
      <c r="F234" s="109">
        <f t="shared" si="85"/>
        <v>3000</v>
      </c>
      <c r="G234" s="109">
        <f t="shared" si="85"/>
        <v>2500</v>
      </c>
      <c r="H234" s="203">
        <f t="shared" si="85"/>
        <v>2120</v>
      </c>
      <c r="I234" s="243">
        <f t="shared" si="75"/>
        <v>135.4926948985722</v>
      </c>
      <c r="J234" s="222">
        <f t="shared" si="85"/>
        <v>2450</v>
      </c>
      <c r="K234" s="243">
        <f t="shared" si="76"/>
        <v>156.5835389158028</v>
      </c>
      <c r="L234" s="222">
        <f t="shared" si="85"/>
        <v>2450</v>
      </c>
      <c r="M234" s="242">
        <f t="shared" si="77"/>
        <v>156.5835389158028</v>
      </c>
      <c r="N234" s="256">
        <f>SUM(D234:L234)</f>
        <v>17112.076233814376</v>
      </c>
      <c r="O234" s="250">
        <f t="shared" si="78"/>
        <v>1093.6610019949624</v>
      </c>
      <c r="P234" s="264">
        <f>N234-R234</f>
        <v>9937.076233814376</v>
      </c>
      <c r="Q234" s="252">
        <f t="shared" si="79"/>
        <v>635.0949237415398</v>
      </c>
      <c r="R234" s="264">
        <f>SUM(R235:R241)</f>
        <v>7175</v>
      </c>
      <c r="S234" s="250">
        <f t="shared" si="80"/>
        <v>458.56607825342246</v>
      </c>
      <c r="T234" s="171"/>
    </row>
    <row r="235" spans="1:20" ht="28.5" customHeight="1">
      <c r="A235" s="125" t="s">
        <v>170</v>
      </c>
      <c r="B235" s="23" t="s">
        <v>627</v>
      </c>
      <c r="C235" s="50" t="s">
        <v>331</v>
      </c>
      <c r="D235" s="108">
        <v>500</v>
      </c>
      <c r="E235" s="108">
        <v>500</v>
      </c>
      <c r="F235" s="108">
        <v>500</v>
      </c>
      <c r="G235" s="108">
        <v>500</v>
      </c>
      <c r="H235" s="202">
        <v>200</v>
      </c>
      <c r="I235" s="196">
        <f t="shared" si="75"/>
        <v>12.782329707412474</v>
      </c>
      <c r="J235" s="223">
        <v>500</v>
      </c>
      <c r="K235" s="196">
        <f t="shared" si="76"/>
        <v>31.955824268531185</v>
      </c>
      <c r="L235" s="223">
        <v>500</v>
      </c>
      <c r="M235" s="197">
        <f t="shared" si="77"/>
        <v>31.955824268531185</v>
      </c>
      <c r="N235" s="255">
        <f aca="true" t="shared" si="86" ref="N235:N273">SUM(D235:L235)</f>
        <v>3244.7381539759435</v>
      </c>
      <c r="O235" s="229">
        <f t="shared" si="78"/>
        <v>207.37656449170706</v>
      </c>
      <c r="P235" s="258">
        <f aca="true" t="shared" si="87" ref="P235:P283">N235-R235</f>
        <v>619.7381539759435</v>
      </c>
      <c r="Q235" s="261">
        <f t="shared" si="79"/>
        <v>39.60848708191834</v>
      </c>
      <c r="R235" s="258">
        <v>2625</v>
      </c>
      <c r="S235" s="229">
        <f t="shared" si="80"/>
        <v>167.7680774097887</v>
      </c>
      <c r="T235" s="155" t="s">
        <v>399</v>
      </c>
    </row>
    <row r="236" spans="1:20" ht="36">
      <c r="A236" s="125" t="s">
        <v>171</v>
      </c>
      <c r="B236" s="21" t="s">
        <v>494</v>
      </c>
      <c r="C236" s="50" t="s">
        <v>331</v>
      </c>
      <c r="D236" s="108">
        <v>100</v>
      </c>
      <c r="E236" s="108">
        <v>500</v>
      </c>
      <c r="F236" s="108">
        <v>500</v>
      </c>
      <c r="G236" s="108">
        <v>500</v>
      </c>
      <c r="H236" s="202">
        <v>250</v>
      </c>
      <c r="I236" s="196">
        <f t="shared" si="75"/>
        <v>15.977912134265592</v>
      </c>
      <c r="J236" s="223"/>
      <c r="K236" s="196">
        <f t="shared" si="76"/>
        <v>0</v>
      </c>
      <c r="L236" s="223"/>
      <c r="M236" s="197">
        <f t="shared" si="77"/>
        <v>0</v>
      </c>
      <c r="N236" s="255">
        <f t="shared" si="86"/>
        <v>1865.9779121342656</v>
      </c>
      <c r="O236" s="229">
        <f t="shared" si="78"/>
        <v>119.25772449824663</v>
      </c>
      <c r="P236" s="258">
        <f t="shared" si="87"/>
        <v>665.9779121342656</v>
      </c>
      <c r="Q236" s="261">
        <f t="shared" si="79"/>
        <v>42.56374625377178</v>
      </c>
      <c r="R236" s="258">
        <v>1200</v>
      </c>
      <c r="S236" s="229">
        <f t="shared" si="80"/>
        <v>76.69397824447483</v>
      </c>
      <c r="T236" s="155" t="s">
        <v>399</v>
      </c>
    </row>
    <row r="237" spans="1:20" ht="24">
      <c r="A237" s="125" t="s">
        <v>172</v>
      </c>
      <c r="B237" s="21" t="s">
        <v>349</v>
      </c>
      <c r="C237" s="50" t="s">
        <v>331</v>
      </c>
      <c r="D237" s="108"/>
      <c r="E237" s="108">
        <v>500</v>
      </c>
      <c r="F237" s="108">
        <v>500</v>
      </c>
      <c r="G237" s="108"/>
      <c r="H237" s="202">
        <v>100</v>
      </c>
      <c r="I237" s="196">
        <f t="shared" si="75"/>
        <v>6.391164853706237</v>
      </c>
      <c r="J237" s="223">
        <v>100</v>
      </c>
      <c r="K237" s="196">
        <f t="shared" si="76"/>
        <v>6.391164853706237</v>
      </c>
      <c r="L237" s="223">
        <v>100</v>
      </c>
      <c r="M237" s="197">
        <f t="shared" si="77"/>
        <v>6.391164853706237</v>
      </c>
      <c r="N237" s="255">
        <f t="shared" si="86"/>
        <v>1312.7823297074124</v>
      </c>
      <c r="O237" s="229">
        <f t="shared" si="78"/>
        <v>83.90208286192608</v>
      </c>
      <c r="P237" s="258">
        <f t="shared" si="87"/>
        <v>812.7823297074124</v>
      </c>
      <c r="Q237" s="261">
        <f t="shared" si="79"/>
        <v>51.94625859339489</v>
      </c>
      <c r="R237" s="258">
        <v>500</v>
      </c>
      <c r="S237" s="229">
        <f t="shared" si="80"/>
        <v>31.955824268531185</v>
      </c>
      <c r="T237" s="155" t="s">
        <v>399</v>
      </c>
    </row>
    <row r="238" spans="1:20" ht="12">
      <c r="A238" s="125" t="s">
        <v>173</v>
      </c>
      <c r="B238" s="17" t="s">
        <v>493</v>
      </c>
      <c r="C238" s="50" t="s">
        <v>331</v>
      </c>
      <c r="D238" s="108">
        <v>200</v>
      </c>
      <c r="E238" s="108">
        <v>500</v>
      </c>
      <c r="F238" s="108">
        <v>500</v>
      </c>
      <c r="G238" s="108">
        <v>500</v>
      </c>
      <c r="H238" s="202">
        <v>750</v>
      </c>
      <c r="I238" s="196">
        <f t="shared" si="75"/>
        <v>47.933736402796775</v>
      </c>
      <c r="J238" s="223">
        <v>1000</v>
      </c>
      <c r="K238" s="196">
        <f t="shared" si="76"/>
        <v>63.91164853706237</v>
      </c>
      <c r="L238" s="223">
        <v>1000</v>
      </c>
      <c r="M238" s="197">
        <f t="shared" si="77"/>
        <v>63.91164853706237</v>
      </c>
      <c r="N238" s="255">
        <f t="shared" si="86"/>
        <v>4561.845384939859</v>
      </c>
      <c r="O238" s="229">
        <f t="shared" si="78"/>
        <v>291.5550589226963</v>
      </c>
      <c r="P238" s="258">
        <f t="shared" si="87"/>
        <v>3661.8453849398593</v>
      </c>
      <c r="Q238" s="261">
        <f t="shared" si="79"/>
        <v>234.03457523934014</v>
      </c>
      <c r="R238" s="258">
        <v>900</v>
      </c>
      <c r="S238" s="229">
        <f t="shared" si="80"/>
        <v>57.52048368335613</v>
      </c>
      <c r="T238" s="155" t="s">
        <v>399</v>
      </c>
    </row>
    <row r="239" spans="1:20" ht="41.25" customHeight="1">
      <c r="A239" s="125" t="s">
        <v>174</v>
      </c>
      <c r="B239" s="17" t="s">
        <v>315</v>
      </c>
      <c r="C239" s="50" t="s">
        <v>331</v>
      </c>
      <c r="D239" s="108">
        <v>200</v>
      </c>
      <c r="E239" s="108">
        <v>200</v>
      </c>
      <c r="F239" s="108">
        <v>200</v>
      </c>
      <c r="G239" s="108">
        <v>200</v>
      </c>
      <c r="H239" s="202">
        <v>200</v>
      </c>
      <c r="I239" s="196">
        <f t="shared" si="75"/>
        <v>12.782329707412474</v>
      </c>
      <c r="J239" s="223">
        <v>200</v>
      </c>
      <c r="K239" s="196">
        <f t="shared" si="76"/>
        <v>12.782329707412474</v>
      </c>
      <c r="L239" s="223">
        <v>200</v>
      </c>
      <c r="M239" s="197">
        <f t="shared" si="77"/>
        <v>12.782329707412474</v>
      </c>
      <c r="N239" s="255">
        <f t="shared" si="86"/>
        <v>1425.5646594148247</v>
      </c>
      <c r="O239" s="229">
        <f t="shared" si="78"/>
        <v>91.1101874793773</v>
      </c>
      <c r="P239" s="258">
        <f t="shared" si="87"/>
        <v>425.56465941482475</v>
      </c>
      <c r="Q239" s="261">
        <f t="shared" si="79"/>
        <v>27.19853894231493</v>
      </c>
      <c r="R239" s="258">
        <v>1000</v>
      </c>
      <c r="S239" s="229">
        <f t="shared" si="80"/>
        <v>63.91164853706237</v>
      </c>
      <c r="T239" s="155" t="s">
        <v>399</v>
      </c>
    </row>
    <row r="240" spans="1:20" ht="24">
      <c r="A240" s="125" t="s">
        <v>175</v>
      </c>
      <c r="B240" s="17" t="s">
        <v>495</v>
      </c>
      <c r="C240" s="50" t="s">
        <v>331</v>
      </c>
      <c r="D240" s="108">
        <v>200</v>
      </c>
      <c r="E240" s="108">
        <v>500</v>
      </c>
      <c r="F240" s="108">
        <v>500</v>
      </c>
      <c r="G240" s="108">
        <v>500</v>
      </c>
      <c r="H240" s="202">
        <v>120</v>
      </c>
      <c r="I240" s="196">
        <f t="shared" si="75"/>
        <v>7.6693978244474845</v>
      </c>
      <c r="J240" s="223">
        <v>150</v>
      </c>
      <c r="K240" s="196">
        <f t="shared" si="76"/>
        <v>9.586747280559354</v>
      </c>
      <c r="L240" s="223">
        <v>150</v>
      </c>
      <c r="M240" s="197">
        <f t="shared" si="77"/>
        <v>9.586747280559354</v>
      </c>
      <c r="N240" s="255">
        <f t="shared" si="86"/>
        <v>2137.256145105007</v>
      </c>
      <c r="O240" s="229">
        <f t="shared" si="78"/>
        <v>136.59556357962796</v>
      </c>
      <c r="P240" s="258">
        <f t="shared" si="87"/>
        <v>2137.256145105007</v>
      </c>
      <c r="Q240" s="261">
        <f t="shared" si="79"/>
        <v>136.59556357962796</v>
      </c>
      <c r="R240" s="258"/>
      <c r="S240" s="229">
        <f t="shared" si="80"/>
        <v>0</v>
      </c>
      <c r="T240" s="155" t="s">
        <v>399</v>
      </c>
    </row>
    <row r="241" spans="1:20" ht="24">
      <c r="A241" s="125" t="s">
        <v>176</v>
      </c>
      <c r="B241" s="29" t="s">
        <v>316</v>
      </c>
      <c r="C241" s="53" t="s">
        <v>477</v>
      </c>
      <c r="D241" s="108">
        <v>200</v>
      </c>
      <c r="E241" s="108">
        <v>200</v>
      </c>
      <c r="F241" s="108">
        <v>300</v>
      </c>
      <c r="G241" s="108">
        <v>300</v>
      </c>
      <c r="H241" s="202">
        <v>500</v>
      </c>
      <c r="I241" s="196">
        <f t="shared" si="75"/>
        <v>31.955824268531185</v>
      </c>
      <c r="J241" s="223">
        <v>500</v>
      </c>
      <c r="K241" s="196">
        <f t="shared" si="76"/>
        <v>31.955824268531185</v>
      </c>
      <c r="L241" s="223">
        <v>500</v>
      </c>
      <c r="M241" s="197">
        <f t="shared" si="77"/>
        <v>31.955824268531185</v>
      </c>
      <c r="N241" s="255">
        <f t="shared" si="86"/>
        <v>2563.9116485370623</v>
      </c>
      <c r="O241" s="229">
        <f t="shared" si="78"/>
        <v>163.86382016138091</v>
      </c>
      <c r="P241" s="258">
        <f t="shared" si="87"/>
        <v>1613.9116485370623</v>
      </c>
      <c r="Q241" s="261">
        <f t="shared" si="79"/>
        <v>103.14775405117166</v>
      </c>
      <c r="R241" s="258">
        <v>950</v>
      </c>
      <c r="S241" s="229">
        <f t="shared" si="80"/>
        <v>60.71606611020925</v>
      </c>
      <c r="T241" s="155" t="s">
        <v>399</v>
      </c>
    </row>
    <row r="242" spans="1:20" ht="12">
      <c r="A242" s="124" t="s">
        <v>177</v>
      </c>
      <c r="B242" s="19" t="s">
        <v>443</v>
      </c>
      <c r="C242" s="7"/>
      <c r="D242" s="8">
        <f aca="true" t="shared" si="88" ref="D242:L242">D244+D257+D265+D268+D269+D270+D271</f>
        <v>132200</v>
      </c>
      <c r="E242" s="8">
        <f t="shared" si="88"/>
        <v>147450</v>
      </c>
      <c r="F242" s="8">
        <f t="shared" si="88"/>
        <v>256600</v>
      </c>
      <c r="G242" s="8">
        <f t="shared" si="88"/>
        <v>235100</v>
      </c>
      <c r="H242" s="145">
        <f t="shared" si="88"/>
        <v>148525</v>
      </c>
      <c r="I242" s="47">
        <f t="shared" si="75"/>
        <v>9492.477598967189</v>
      </c>
      <c r="J242" s="219">
        <f t="shared" si="88"/>
        <v>380900</v>
      </c>
      <c r="K242" s="47">
        <f t="shared" si="76"/>
        <v>24343.946927767054</v>
      </c>
      <c r="L242" s="219">
        <f t="shared" si="88"/>
        <v>418400</v>
      </c>
      <c r="M242" s="143">
        <f t="shared" si="77"/>
        <v>26740.633747906893</v>
      </c>
      <c r="N242" s="151">
        <f t="shared" si="86"/>
        <v>1753011.424526734</v>
      </c>
      <c r="O242" s="149">
        <f t="shared" si="78"/>
        <v>112037.85004580766</v>
      </c>
      <c r="P242" s="160">
        <f t="shared" si="87"/>
        <v>1558094.424526734</v>
      </c>
      <c r="Q242" s="157">
        <f t="shared" si="79"/>
        <v>99580.38324790908</v>
      </c>
      <c r="R242" s="151">
        <f>R244+R257+R265+R268+R269+R270+R271</f>
        <v>194917</v>
      </c>
      <c r="S242" s="149">
        <f t="shared" si="80"/>
        <v>12457.466797898585</v>
      </c>
      <c r="T242" s="173"/>
    </row>
    <row r="243" spans="1:20" ht="12">
      <c r="A243" s="124"/>
      <c r="B243" s="91" t="s">
        <v>496</v>
      </c>
      <c r="C243" s="92"/>
      <c r="D243" s="93">
        <f>SUM(D245:D247)+SUM(D258:D260)+D263+D266+SUM(D268:D270)+D272</f>
        <v>126400</v>
      </c>
      <c r="E243" s="93">
        <f>SUM(E245:E247)+SUM(E258:E260)+E263+E266+SUM(E268:E270)+E272</f>
        <v>141650</v>
      </c>
      <c r="F243" s="93">
        <f>SUM(F245:F247)+F254+SUM(F258:F260)+F263+F266+SUM(F268:F270)+F272</f>
        <v>242500</v>
      </c>
      <c r="G243" s="93">
        <f>SUM(G245:G247)+G254+G255+G256+SUM(G258:G260)+G263+G266+SUM(G268:G270)+G272</f>
        <v>221900</v>
      </c>
      <c r="H243" s="146">
        <f>SUM(H245:H247)+H254+H255+H256+SUM(H258:H260)+H263+H266+SUM(H268:H270)+H272</f>
        <v>134425</v>
      </c>
      <c r="I243" s="47">
        <f t="shared" si="75"/>
        <v>8591.32335459461</v>
      </c>
      <c r="J243" s="220">
        <f>SUM(J245:J247)+J254+J255+J256+SUM(J258:J260)+J263+J266+SUM(J268:J270)+J272</f>
        <v>365500</v>
      </c>
      <c r="K243" s="47">
        <f t="shared" si="76"/>
        <v>23359.707540296295</v>
      </c>
      <c r="L243" s="220">
        <f>SUM(L245:L247)+L254+L255+L256+SUM(L258:L260)+L263+L266+SUM(L268:L270)+L272</f>
        <v>401800</v>
      </c>
      <c r="M243" s="143">
        <f t="shared" si="77"/>
        <v>25679.70038219166</v>
      </c>
      <c r="N243" s="151">
        <f t="shared" si="86"/>
        <v>1666126.030894891</v>
      </c>
      <c r="O243" s="149">
        <f t="shared" si="78"/>
        <v>106484.86130500498</v>
      </c>
      <c r="P243" s="160">
        <f t="shared" si="87"/>
        <v>1471209.030894891</v>
      </c>
      <c r="Q243" s="157">
        <f t="shared" si="79"/>
        <v>94027.3945071064</v>
      </c>
      <c r="R243" s="152">
        <f>SUM(R245:R247)+R254+R255+R256+SUM(R258:R260)+R263+R266+SUM(R268:R270)+R272</f>
        <v>194917</v>
      </c>
      <c r="S243" s="149">
        <f t="shared" si="80"/>
        <v>12457.466797898585</v>
      </c>
      <c r="T243" s="174"/>
    </row>
    <row r="244" spans="1:20" ht="12">
      <c r="A244" s="127" t="s">
        <v>178</v>
      </c>
      <c r="B244" s="24" t="s">
        <v>427</v>
      </c>
      <c r="C244" s="52"/>
      <c r="D244" s="98">
        <f>SUM(D245:D252)</f>
        <v>45500</v>
      </c>
      <c r="E244" s="98">
        <f>SUM(E245:E252)</f>
        <v>32200</v>
      </c>
      <c r="F244" s="98">
        <f>SUM(F245:F247)+SUM(F252:F254)</f>
        <v>120800</v>
      </c>
      <c r="G244" s="98">
        <f>SUM(G245:G247)+SUM(G252:G256)</f>
        <v>58400</v>
      </c>
      <c r="H244" s="190">
        <f>SUM(H245:H247)+SUM(H252:H255)</f>
        <v>40625</v>
      </c>
      <c r="I244" s="243">
        <f t="shared" si="75"/>
        <v>2596.410721818159</v>
      </c>
      <c r="J244" s="215">
        <f>SUM(J245:J247)+SUM(J252:J254)</f>
        <v>265000</v>
      </c>
      <c r="K244" s="243">
        <f t="shared" si="76"/>
        <v>16936.58686232153</v>
      </c>
      <c r="L244" s="215">
        <f>SUM(L245:L247)+SUM(L252:L254)</f>
        <v>197200</v>
      </c>
      <c r="M244" s="242">
        <f t="shared" si="77"/>
        <v>12603.377091508699</v>
      </c>
      <c r="N244" s="256">
        <f t="shared" si="86"/>
        <v>779257.9975841397</v>
      </c>
      <c r="O244" s="250">
        <f t="shared" si="78"/>
        <v>49803.66326129253</v>
      </c>
      <c r="P244" s="264">
        <f t="shared" si="87"/>
        <v>657577.9975841397</v>
      </c>
      <c r="Q244" s="252">
        <f t="shared" si="79"/>
        <v>42026.89386730278</v>
      </c>
      <c r="R244" s="253">
        <f>SUM(R245:R247)+SUM(R252:R254)</f>
        <v>121680</v>
      </c>
      <c r="S244" s="250">
        <f t="shared" si="80"/>
        <v>7776.769393989749</v>
      </c>
      <c r="T244" s="180"/>
    </row>
    <row r="245" spans="1:20" s="5" customFormat="1" ht="24">
      <c r="A245" s="125" t="s">
        <v>179</v>
      </c>
      <c r="B245" s="21" t="s">
        <v>499</v>
      </c>
      <c r="C245" s="50" t="s">
        <v>334</v>
      </c>
      <c r="D245" s="102">
        <v>19500</v>
      </c>
      <c r="E245" s="102">
        <v>8200</v>
      </c>
      <c r="F245" s="102">
        <v>6400</v>
      </c>
      <c r="G245" s="102">
        <v>12000</v>
      </c>
      <c r="H245" s="193">
        <v>9200</v>
      </c>
      <c r="I245" s="196">
        <f t="shared" si="75"/>
        <v>587.9871665409738</v>
      </c>
      <c r="J245" s="217">
        <v>174000</v>
      </c>
      <c r="K245" s="196">
        <f t="shared" si="76"/>
        <v>11120.626845448853</v>
      </c>
      <c r="L245" s="217">
        <v>155200</v>
      </c>
      <c r="M245" s="197">
        <f t="shared" si="77"/>
        <v>9919.08785295208</v>
      </c>
      <c r="N245" s="255">
        <f>D245+E245+F245+G245+H245+J245+L245</f>
        <v>384500</v>
      </c>
      <c r="O245" s="229">
        <f t="shared" si="78"/>
        <v>24574.02886250048</v>
      </c>
      <c r="P245" s="258">
        <f t="shared" si="87"/>
        <v>354500</v>
      </c>
      <c r="Q245" s="261">
        <f t="shared" si="79"/>
        <v>22656.67940638861</v>
      </c>
      <c r="R245" s="258">
        <v>30000</v>
      </c>
      <c r="S245" s="229">
        <f t="shared" si="80"/>
        <v>1917.349456111871</v>
      </c>
      <c r="T245" s="155" t="s">
        <v>394</v>
      </c>
    </row>
    <row r="246" spans="1:20" ht="24">
      <c r="A246" s="125" t="s">
        <v>180</v>
      </c>
      <c r="B246" s="23" t="s">
        <v>628</v>
      </c>
      <c r="C246" s="50" t="s">
        <v>334</v>
      </c>
      <c r="D246" s="102">
        <v>1000</v>
      </c>
      <c r="E246" s="102">
        <v>1000</v>
      </c>
      <c r="F246" s="102">
        <v>1000</v>
      </c>
      <c r="G246" s="102">
        <v>1500</v>
      </c>
      <c r="H246" s="193">
        <v>500</v>
      </c>
      <c r="I246" s="196">
        <f t="shared" si="75"/>
        <v>31.955824268531185</v>
      </c>
      <c r="J246" s="217">
        <v>5000</v>
      </c>
      <c r="K246" s="196">
        <f t="shared" si="76"/>
        <v>319.5582426853118</v>
      </c>
      <c r="L246" s="217">
        <v>5000</v>
      </c>
      <c r="M246" s="197">
        <f t="shared" si="77"/>
        <v>319.5582426853118</v>
      </c>
      <c r="N246" s="255">
        <f>D246+E246+F246+G246+H246+J246+L246</f>
        <v>15000</v>
      </c>
      <c r="O246" s="229">
        <f t="shared" si="78"/>
        <v>958.6747280559355</v>
      </c>
      <c r="P246" s="258">
        <f t="shared" si="87"/>
        <v>15000</v>
      </c>
      <c r="Q246" s="261">
        <f t="shared" si="79"/>
        <v>958.6747280559355</v>
      </c>
      <c r="R246" s="258"/>
      <c r="S246" s="229">
        <f t="shared" si="80"/>
        <v>0</v>
      </c>
      <c r="T246" s="155" t="s">
        <v>0</v>
      </c>
    </row>
    <row r="247" spans="1:20" ht="19.5" customHeight="1">
      <c r="A247" s="127" t="s">
        <v>181</v>
      </c>
      <c r="B247" s="22" t="s">
        <v>322</v>
      </c>
      <c r="C247" s="50" t="s">
        <v>334</v>
      </c>
      <c r="D247" s="102">
        <v>22000</v>
      </c>
      <c r="E247" s="102">
        <v>20000</v>
      </c>
      <c r="F247" s="101">
        <f>SUM(F248:F251)</f>
        <v>74500</v>
      </c>
      <c r="G247" s="101">
        <f>SUM(G248:G251)</f>
        <v>11800</v>
      </c>
      <c r="H247" s="194">
        <f>SUM(H248:H251)</f>
        <v>0</v>
      </c>
      <c r="I247" s="243">
        <f t="shared" si="75"/>
        <v>0</v>
      </c>
      <c r="J247" s="204">
        <f>SUM(J248:J251)</f>
        <v>60100</v>
      </c>
      <c r="K247" s="243">
        <f t="shared" si="76"/>
        <v>3841.0900770774483</v>
      </c>
      <c r="L247" s="217">
        <v>25000</v>
      </c>
      <c r="M247" s="197">
        <f t="shared" si="77"/>
        <v>1597.7912134265591</v>
      </c>
      <c r="N247" s="256">
        <f>SUM(D247:L247)</f>
        <v>217241.09007707745</v>
      </c>
      <c r="O247" s="250">
        <f t="shared" si="78"/>
        <v>13884.236196814481</v>
      </c>
      <c r="P247" s="264">
        <f t="shared" si="87"/>
        <v>144061.09007707745</v>
      </c>
      <c r="Q247" s="252">
        <f t="shared" si="79"/>
        <v>9207.181756872256</v>
      </c>
      <c r="R247" s="264">
        <f>SUM(R249:R251)</f>
        <v>73180</v>
      </c>
      <c r="S247" s="250">
        <f t="shared" si="80"/>
        <v>4677.054439942224</v>
      </c>
      <c r="T247" s="170" t="s">
        <v>394</v>
      </c>
    </row>
    <row r="248" spans="1:20" ht="21.75" customHeight="1">
      <c r="A248" s="125" t="s">
        <v>3</v>
      </c>
      <c r="B248" s="40" t="s">
        <v>7</v>
      </c>
      <c r="C248" s="50" t="s">
        <v>334</v>
      </c>
      <c r="D248" s="99"/>
      <c r="E248" s="99"/>
      <c r="F248" s="99">
        <v>20400</v>
      </c>
      <c r="G248" s="99"/>
      <c r="H248" s="191"/>
      <c r="I248" s="196">
        <f t="shared" si="75"/>
        <v>0</v>
      </c>
      <c r="J248" s="216"/>
      <c r="K248" s="196">
        <f t="shared" si="76"/>
        <v>0</v>
      </c>
      <c r="L248" s="216"/>
      <c r="M248" s="197">
        <f t="shared" si="77"/>
        <v>0</v>
      </c>
      <c r="N248" s="255">
        <f>SUM(D248:L248)</f>
        <v>20400</v>
      </c>
      <c r="O248" s="229">
        <f t="shared" si="78"/>
        <v>1303.7976301560723</v>
      </c>
      <c r="P248" s="258">
        <f t="shared" si="87"/>
        <v>20400</v>
      </c>
      <c r="Q248" s="261">
        <f t="shared" si="79"/>
        <v>1303.7976301560723</v>
      </c>
      <c r="R248" s="257"/>
      <c r="S248" s="229">
        <f t="shared" si="80"/>
        <v>0</v>
      </c>
      <c r="T248" s="166" t="s">
        <v>394</v>
      </c>
    </row>
    <row r="249" spans="1:20" ht="21" customHeight="1">
      <c r="A249" s="125" t="s">
        <v>4</v>
      </c>
      <c r="B249" s="40" t="s">
        <v>8</v>
      </c>
      <c r="C249" s="50" t="s">
        <v>334</v>
      </c>
      <c r="D249" s="99"/>
      <c r="E249" s="99"/>
      <c r="F249" s="99">
        <v>51500</v>
      </c>
      <c r="G249" s="99">
        <v>8000</v>
      </c>
      <c r="H249" s="191"/>
      <c r="I249" s="196">
        <f t="shared" si="75"/>
        <v>0</v>
      </c>
      <c r="J249" s="216"/>
      <c r="K249" s="196">
        <f t="shared" si="76"/>
        <v>0</v>
      </c>
      <c r="L249" s="216"/>
      <c r="M249" s="197">
        <f t="shared" si="77"/>
        <v>0</v>
      </c>
      <c r="N249" s="255">
        <f>SUM(D249:L249)</f>
        <v>59500</v>
      </c>
      <c r="O249" s="229">
        <f t="shared" si="78"/>
        <v>3802.7430879552107</v>
      </c>
      <c r="P249" s="258">
        <f t="shared" si="87"/>
        <v>25500</v>
      </c>
      <c r="Q249" s="261">
        <f t="shared" si="79"/>
        <v>1629.7470376950903</v>
      </c>
      <c r="R249" s="257">
        <v>34000</v>
      </c>
      <c r="S249" s="229">
        <f t="shared" si="80"/>
        <v>2172.9960502601207</v>
      </c>
      <c r="T249" s="166" t="s">
        <v>394</v>
      </c>
    </row>
    <row r="250" spans="1:20" ht="23.25" customHeight="1">
      <c r="A250" s="125" t="s">
        <v>5</v>
      </c>
      <c r="B250" s="40" t="s">
        <v>9</v>
      </c>
      <c r="C250" s="50" t="s">
        <v>334</v>
      </c>
      <c r="D250" s="99"/>
      <c r="E250" s="99"/>
      <c r="F250" s="99">
        <v>600</v>
      </c>
      <c r="G250" s="99">
        <v>1800</v>
      </c>
      <c r="H250" s="191">
        <v>0</v>
      </c>
      <c r="I250" s="196">
        <f t="shared" si="75"/>
        <v>0</v>
      </c>
      <c r="J250" s="216">
        <v>9700</v>
      </c>
      <c r="K250" s="196">
        <f t="shared" si="76"/>
        <v>619.942990809505</v>
      </c>
      <c r="L250" s="216"/>
      <c r="M250" s="197">
        <f t="shared" si="77"/>
        <v>0</v>
      </c>
      <c r="N250" s="255">
        <f>SUM(D250:L250)</f>
        <v>12719.942990809504</v>
      </c>
      <c r="O250" s="229">
        <f t="shared" si="78"/>
        <v>812.952525840087</v>
      </c>
      <c r="P250" s="258">
        <f t="shared" si="87"/>
        <v>6789.942990809504</v>
      </c>
      <c r="Q250" s="261">
        <f t="shared" si="79"/>
        <v>433.95645001530715</v>
      </c>
      <c r="R250" s="257">
        <v>5930</v>
      </c>
      <c r="S250" s="229">
        <f t="shared" si="80"/>
        <v>378.99607582477984</v>
      </c>
      <c r="T250" s="166" t="s">
        <v>394</v>
      </c>
    </row>
    <row r="251" spans="1:20" ht="24" customHeight="1">
      <c r="A251" s="125" t="s">
        <v>6</v>
      </c>
      <c r="B251" s="40" t="s">
        <v>10</v>
      </c>
      <c r="C251" s="50" t="s">
        <v>334</v>
      </c>
      <c r="D251" s="99"/>
      <c r="E251" s="99"/>
      <c r="F251" s="99">
        <v>2000</v>
      </c>
      <c r="G251" s="99">
        <v>2000</v>
      </c>
      <c r="H251" s="191">
        <v>0</v>
      </c>
      <c r="I251" s="196">
        <f t="shared" si="75"/>
        <v>0</v>
      </c>
      <c r="J251" s="216">
        <v>50400</v>
      </c>
      <c r="K251" s="196">
        <f t="shared" si="76"/>
        <v>3221.1470862679435</v>
      </c>
      <c r="L251" s="216"/>
      <c r="M251" s="197">
        <f t="shared" si="77"/>
        <v>0</v>
      </c>
      <c r="N251" s="255">
        <f>SUM(D251:L251)</f>
        <v>57621.14708626794</v>
      </c>
      <c r="O251" s="229">
        <f t="shared" si="78"/>
        <v>3682.662500879932</v>
      </c>
      <c r="P251" s="258">
        <f t="shared" si="87"/>
        <v>24371.14708626794</v>
      </c>
      <c r="Q251" s="261">
        <f t="shared" si="79"/>
        <v>1557.6001870226082</v>
      </c>
      <c r="R251" s="257">
        <v>33250</v>
      </c>
      <c r="S251" s="229">
        <f t="shared" si="80"/>
        <v>2125.0623138573237</v>
      </c>
      <c r="T251" s="166" t="s">
        <v>394</v>
      </c>
    </row>
    <row r="252" spans="1:20" ht="22.5" customHeight="1">
      <c r="A252" s="125" t="s">
        <v>182</v>
      </c>
      <c r="B252" s="40" t="s">
        <v>11</v>
      </c>
      <c r="C252" s="50" t="s">
        <v>334</v>
      </c>
      <c r="D252" s="99">
        <v>3000</v>
      </c>
      <c r="E252" s="99">
        <v>3000</v>
      </c>
      <c r="F252" s="99">
        <v>3800</v>
      </c>
      <c r="G252" s="99">
        <v>4200</v>
      </c>
      <c r="H252" s="191">
        <v>4500</v>
      </c>
      <c r="I252" s="196">
        <f t="shared" si="75"/>
        <v>287.60241841678067</v>
      </c>
      <c r="J252" s="216">
        <v>5000</v>
      </c>
      <c r="K252" s="196">
        <f t="shared" si="76"/>
        <v>319.5582426853118</v>
      </c>
      <c r="L252" s="216">
        <v>5500</v>
      </c>
      <c r="M252" s="197">
        <f t="shared" si="77"/>
        <v>351.51406695384304</v>
      </c>
      <c r="N252" s="255">
        <f t="shared" si="86"/>
        <v>29607.16066110209</v>
      </c>
      <c r="O252" s="229">
        <f t="shared" si="78"/>
        <v>1892.2424463526959</v>
      </c>
      <c r="P252" s="258">
        <f t="shared" si="87"/>
        <v>29607.16066110209</v>
      </c>
      <c r="Q252" s="261">
        <f t="shared" si="79"/>
        <v>1892.2424463526959</v>
      </c>
      <c r="R252" s="257"/>
      <c r="S252" s="229">
        <f t="shared" si="80"/>
        <v>0</v>
      </c>
      <c r="T252" s="166" t="s">
        <v>402</v>
      </c>
    </row>
    <row r="253" spans="1:20" ht="25.5" customHeight="1">
      <c r="A253" s="125" t="s">
        <v>636</v>
      </c>
      <c r="B253" s="40" t="s">
        <v>638</v>
      </c>
      <c r="C253" s="68" t="s">
        <v>334</v>
      </c>
      <c r="D253" s="99"/>
      <c r="E253" s="99"/>
      <c r="F253" s="99">
        <v>4400</v>
      </c>
      <c r="G253" s="99">
        <v>4900</v>
      </c>
      <c r="H253" s="191">
        <v>5300</v>
      </c>
      <c r="I253" s="196">
        <f t="shared" si="75"/>
        <v>338.73173724643055</v>
      </c>
      <c r="J253" s="216">
        <v>5900</v>
      </c>
      <c r="K253" s="196">
        <f t="shared" si="76"/>
        <v>377.07872636866796</v>
      </c>
      <c r="L253" s="216">
        <v>6500</v>
      </c>
      <c r="M253" s="197">
        <f t="shared" si="77"/>
        <v>415.42571549090536</v>
      </c>
      <c r="N253" s="255">
        <f t="shared" si="86"/>
        <v>27715.8104636151</v>
      </c>
      <c r="O253" s="229">
        <f t="shared" si="78"/>
        <v>1771.363137270404</v>
      </c>
      <c r="P253" s="258">
        <f t="shared" si="87"/>
        <v>27715.8104636151</v>
      </c>
      <c r="Q253" s="261">
        <f t="shared" si="79"/>
        <v>1771.363137270404</v>
      </c>
      <c r="R253" s="257"/>
      <c r="S253" s="229">
        <f t="shared" si="80"/>
        <v>0</v>
      </c>
      <c r="T253" s="166" t="s">
        <v>402</v>
      </c>
    </row>
    <row r="254" spans="1:20" ht="58.5" customHeight="1">
      <c r="A254" s="125" t="s">
        <v>637</v>
      </c>
      <c r="B254" s="40" t="s">
        <v>639</v>
      </c>
      <c r="C254" s="68" t="s">
        <v>334</v>
      </c>
      <c r="D254" s="99"/>
      <c r="E254" s="99"/>
      <c r="F254" s="99">
        <v>30700</v>
      </c>
      <c r="G254" s="99">
        <v>23400</v>
      </c>
      <c r="H254" s="191">
        <v>20000</v>
      </c>
      <c r="I254" s="196">
        <f t="shared" si="75"/>
        <v>1278.2329707412473</v>
      </c>
      <c r="J254" s="216">
        <v>15000</v>
      </c>
      <c r="K254" s="196">
        <f t="shared" si="76"/>
        <v>958.6747280559355</v>
      </c>
      <c r="L254" s="216"/>
      <c r="M254" s="197">
        <f t="shared" si="77"/>
        <v>0</v>
      </c>
      <c r="N254" s="255">
        <f t="shared" si="86"/>
        <v>91336.90769879718</v>
      </c>
      <c r="O254" s="229">
        <f t="shared" si="78"/>
        <v>5837.492343307631</v>
      </c>
      <c r="P254" s="258">
        <f t="shared" si="87"/>
        <v>72836.90769879718</v>
      </c>
      <c r="Q254" s="261">
        <f t="shared" si="79"/>
        <v>4655.126845371978</v>
      </c>
      <c r="R254" s="257">
        <v>18500</v>
      </c>
      <c r="S254" s="229">
        <f t="shared" si="80"/>
        <v>1182.3654979356538</v>
      </c>
      <c r="T254" s="166" t="s">
        <v>402</v>
      </c>
    </row>
    <row r="255" spans="1:20" ht="29.25" customHeight="1">
      <c r="A255" s="125" t="s">
        <v>504</v>
      </c>
      <c r="B255" s="37" t="s">
        <v>244</v>
      </c>
      <c r="C255" s="68" t="s">
        <v>334</v>
      </c>
      <c r="D255" s="99"/>
      <c r="E255" s="99"/>
      <c r="F255" s="99"/>
      <c r="G255" s="99"/>
      <c r="H255" s="191">
        <v>1125</v>
      </c>
      <c r="I255" s="196">
        <f t="shared" si="75"/>
        <v>71.90060460419517</v>
      </c>
      <c r="J255" s="216"/>
      <c r="K255" s="196">
        <f t="shared" si="76"/>
        <v>0</v>
      </c>
      <c r="L255" s="216"/>
      <c r="M255" s="197">
        <f t="shared" si="77"/>
        <v>0</v>
      </c>
      <c r="N255" s="255"/>
      <c r="O255" s="229">
        <f t="shared" si="78"/>
        <v>0</v>
      </c>
      <c r="P255" s="258"/>
      <c r="Q255" s="261">
        <f t="shared" si="79"/>
        <v>0</v>
      </c>
      <c r="R255" s="257"/>
      <c r="S255" s="229">
        <f t="shared" si="80"/>
        <v>0</v>
      </c>
      <c r="T255" s="166" t="s">
        <v>395</v>
      </c>
    </row>
    <row r="256" spans="1:20" ht="41.25" customHeight="1">
      <c r="A256" s="125" t="s">
        <v>243</v>
      </c>
      <c r="B256" s="37" t="s">
        <v>505</v>
      </c>
      <c r="C256" s="68" t="s">
        <v>337</v>
      </c>
      <c r="D256" s="99"/>
      <c r="E256" s="99"/>
      <c r="F256" s="99"/>
      <c r="G256" s="99">
        <v>600</v>
      </c>
      <c r="H256" s="191"/>
      <c r="I256" s="196">
        <f t="shared" si="75"/>
        <v>0</v>
      </c>
      <c r="J256" s="216"/>
      <c r="K256" s="196">
        <f t="shared" si="76"/>
        <v>0</v>
      </c>
      <c r="L256" s="216"/>
      <c r="M256" s="197">
        <f t="shared" si="77"/>
        <v>0</v>
      </c>
      <c r="N256" s="255"/>
      <c r="O256" s="229">
        <f t="shared" si="78"/>
        <v>0</v>
      </c>
      <c r="P256" s="258"/>
      <c r="Q256" s="261">
        <f t="shared" si="79"/>
        <v>0</v>
      </c>
      <c r="R256" s="257"/>
      <c r="S256" s="229">
        <f t="shared" si="80"/>
        <v>0</v>
      </c>
      <c r="T256" s="166" t="s">
        <v>402</v>
      </c>
    </row>
    <row r="257" spans="1:20" s="44" customFormat="1" ht="12">
      <c r="A257" s="127" t="s">
        <v>183</v>
      </c>
      <c r="B257" s="25" t="s">
        <v>428</v>
      </c>
      <c r="C257" s="67"/>
      <c r="D257" s="98">
        <f aca="true" t="shared" si="89" ref="D257:L257">SUM(D258:D264)</f>
        <v>60800</v>
      </c>
      <c r="E257" s="98">
        <f t="shared" si="89"/>
        <v>89350</v>
      </c>
      <c r="F257" s="98">
        <f t="shared" si="89"/>
        <v>109900</v>
      </c>
      <c r="G257" s="98">
        <f t="shared" si="89"/>
        <v>130200</v>
      </c>
      <c r="H257" s="190">
        <f t="shared" si="89"/>
        <v>41500</v>
      </c>
      <c r="I257" s="243">
        <f t="shared" si="75"/>
        <v>2652.333414288088</v>
      </c>
      <c r="J257" s="215">
        <f t="shared" si="89"/>
        <v>94000</v>
      </c>
      <c r="K257" s="243">
        <f t="shared" si="76"/>
        <v>6007.694962483863</v>
      </c>
      <c r="L257" s="215">
        <f t="shared" si="89"/>
        <v>199300</v>
      </c>
      <c r="M257" s="242">
        <f t="shared" si="77"/>
        <v>12737.59155343653</v>
      </c>
      <c r="N257" s="256">
        <f t="shared" si="86"/>
        <v>733710.0283767718</v>
      </c>
      <c r="O257" s="250">
        <f t="shared" si="78"/>
        <v>46892.6174617343</v>
      </c>
      <c r="P257" s="264">
        <f t="shared" si="87"/>
        <v>733710.0283767718</v>
      </c>
      <c r="Q257" s="252">
        <f t="shared" si="79"/>
        <v>46892.6174617343</v>
      </c>
      <c r="R257" s="253">
        <f>SUM(R258:R264)</f>
        <v>0</v>
      </c>
      <c r="S257" s="229">
        <f t="shared" si="80"/>
        <v>0</v>
      </c>
      <c r="T257" s="181"/>
    </row>
    <row r="258" spans="1:20" s="10" customFormat="1" ht="30" customHeight="1">
      <c r="A258" s="125" t="s">
        <v>184</v>
      </c>
      <c r="B258" s="21" t="s">
        <v>323</v>
      </c>
      <c r="C258" s="50" t="s">
        <v>334</v>
      </c>
      <c r="D258" s="102">
        <v>52200</v>
      </c>
      <c r="E258" s="102">
        <v>69400</v>
      </c>
      <c r="F258" s="102">
        <v>89100</v>
      </c>
      <c r="G258" s="102">
        <v>109400</v>
      </c>
      <c r="H258" s="193">
        <v>20000</v>
      </c>
      <c r="I258" s="196">
        <f t="shared" si="75"/>
        <v>1278.2329707412473</v>
      </c>
      <c r="J258" s="217">
        <v>72000</v>
      </c>
      <c r="K258" s="196">
        <f t="shared" si="76"/>
        <v>4601.638694668491</v>
      </c>
      <c r="L258" s="217">
        <v>177000</v>
      </c>
      <c r="M258" s="197">
        <f t="shared" si="77"/>
        <v>11312.361791060039</v>
      </c>
      <c r="N258" s="255">
        <f>D258+E258+F258+G258+H258+J258+L258</f>
        <v>589100</v>
      </c>
      <c r="O258" s="229">
        <f t="shared" si="78"/>
        <v>37650.35215318344</v>
      </c>
      <c r="P258" s="258">
        <f t="shared" si="87"/>
        <v>589100</v>
      </c>
      <c r="Q258" s="261">
        <f t="shared" si="79"/>
        <v>37650.35215318344</v>
      </c>
      <c r="R258" s="258"/>
      <c r="S258" s="229">
        <f t="shared" si="80"/>
        <v>0</v>
      </c>
      <c r="T258" s="170" t="s">
        <v>394</v>
      </c>
    </row>
    <row r="259" spans="1:20" s="10" customFormat="1" ht="24">
      <c r="A259" s="125" t="s">
        <v>185</v>
      </c>
      <c r="B259" s="37" t="s">
        <v>500</v>
      </c>
      <c r="C259" s="50" t="s">
        <v>334</v>
      </c>
      <c r="D259" s="99">
        <v>2100</v>
      </c>
      <c r="E259" s="99">
        <v>7500</v>
      </c>
      <c r="F259" s="99">
        <v>7500</v>
      </c>
      <c r="G259" s="99">
        <v>7500</v>
      </c>
      <c r="H259" s="191">
        <v>7500</v>
      </c>
      <c r="I259" s="196">
        <f t="shared" si="75"/>
        <v>479.33736402796774</v>
      </c>
      <c r="J259" s="216">
        <v>7500</v>
      </c>
      <c r="K259" s="196">
        <f t="shared" si="76"/>
        <v>479.33736402796774</v>
      </c>
      <c r="L259" s="216">
        <v>7500</v>
      </c>
      <c r="M259" s="197">
        <f t="shared" si="77"/>
        <v>479.33736402796774</v>
      </c>
      <c r="N259" s="255">
        <f>D259+E259+F259+G259+H259+J259+L259</f>
        <v>47100</v>
      </c>
      <c r="O259" s="229">
        <f t="shared" si="78"/>
        <v>3010.2386460956377</v>
      </c>
      <c r="P259" s="258">
        <f t="shared" si="87"/>
        <v>47100</v>
      </c>
      <c r="Q259" s="261">
        <f t="shared" si="79"/>
        <v>3010.2386460956377</v>
      </c>
      <c r="R259" s="257"/>
      <c r="S259" s="229">
        <f t="shared" si="80"/>
        <v>0</v>
      </c>
      <c r="T259" s="166" t="s">
        <v>394</v>
      </c>
    </row>
    <row r="260" spans="1:20" s="28" customFormat="1" ht="24">
      <c r="A260" s="125" t="s">
        <v>186</v>
      </c>
      <c r="B260" s="23" t="s">
        <v>629</v>
      </c>
      <c r="C260" s="50" t="s">
        <v>334</v>
      </c>
      <c r="D260" s="102"/>
      <c r="E260" s="102">
        <v>2650</v>
      </c>
      <c r="F260" s="102"/>
      <c r="G260" s="102"/>
      <c r="H260" s="193"/>
      <c r="I260" s="196">
        <f t="shared" si="75"/>
        <v>0</v>
      </c>
      <c r="J260" s="217"/>
      <c r="K260" s="196">
        <f t="shared" si="76"/>
        <v>0</v>
      </c>
      <c r="L260" s="217"/>
      <c r="M260" s="197">
        <f t="shared" si="77"/>
        <v>0</v>
      </c>
      <c r="N260" s="255">
        <f>D260+E260+F260+G260+H260+J260+L260</f>
        <v>2650</v>
      </c>
      <c r="O260" s="229">
        <f t="shared" si="78"/>
        <v>169.36586862321528</v>
      </c>
      <c r="P260" s="258">
        <f t="shared" si="87"/>
        <v>2650</v>
      </c>
      <c r="Q260" s="261">
        <f t="shared" si="79"/>
        <v>169.36586862321528</v>
      </c>
      <c r="R260" s="258"/>
      <c r="S260" s="229">
        <f t="shared" si="80"/>
        <v>0</v>
      </c>
      <c r="T260" s="155" t="s">
        <v>394</v>
      </c>
    </row>
    <row r="261" spans="1:20" s="28" customFormat="1" ht="36">
      <c r="A261" s="125" t="s">
        <v>187</v>
      </c>
      <c r="B261" s="40" t="s">
        <v>320</v>
      </c>
      <c r="C261" s="68" t="s">
        <v>338</v>
      </c>
      <c r="D261" s="99">
        <v>500</v>
      </c>
      <c r="E261" s="99">
        <v>500</v>
      </c>
      <c r="F261" s="99">
        <v>500</v>
      </c>
      <c r="G261" s="99">
        <v>500</v>
      </c>
      <c r="H261" s="191">
        <v>500</v>
      </c>
      <c r="I261" s="196">
        <f t="shared" si="75"/>
        <v>31.955824268531185</v>
      </c>
      <c r="J261" s="216">
        <v>500</v>
      </c>
      <c r="K261" s="196">
        <f t="shared" si="76"/>
        <v>31.955824268531185</v>
      </c>
      <c r="L261" s="216">
        <v>500</v>
      </c>
      <c r="M261" s="197">
        <f t="shared" si="77"/>
        <v>31.955824268531185</v>
      </c>
      <c r="N261" s="255">
        <f t="shared" si="86"/>
        <v>3563.9116485370623</v>
      </c>
      <c r="O261" s="229">
        <f t="shared" si="78"/>
        <v>227.77546869844326</v>
      </c>
      <c r="P261" s="258">
        <f t="shared" si="87"/>
        <v>3563.9116485370623</v>
      </c>
      <c r="Q261" s="261">
        <f t="shared" si="79"/>
        <v>227.77546869844326</v>
      </c>
      <c r="R261" s="257"/>
      <c r="S261" s="229">
        <f t="shared" si="80"/>
        <v>0</v>
      </c>
      <c r="T261" s="166" t="s">
        <v>402</v>
      </c>
    </row>
    <row r="262" spans="1:20" s="28" customFormat="1" ht="12">
      <c r="A262" s="125" t="s">
        <v>188</v>
      </c>
      <c r="B262" s="40" t="s">
        <v>459</v>
      </c>
      <c r="C262" s="68" t="s">
        <v>337</v>
      </c>
      <c r="D262" s="99">
        <v>400</v>
      </c>
      <c r="E262" s="99">
        <v>400</v>
      </c>
      <c r="F262" s="99">
        <v>400</v>
      </c>
      <c r="G262" s="99">
        <v>0</v>
      </c>
      <c r="H262" s="191">
        <v>0</v>
      </c>
      <c r="I262" s="196">
        <f t="shared" si="75"/>
        <v>0</v>
      </c>
      <c r="J262" s="216">
        <v>0</v>
      </c>
      <c r="K262" s="196">
        <f t="shared" si="76"/>
        <v>0</v>
      </c>
      <c r="L262" s="216">
        <v>0</v>
      </c>
      <c r="M262" s="197">
        <f t="shared" si="77"/>
        <v>0</v>
      </c>
      <c r="N262" s="255">
        <f t="shared" si="86"/>
        <v>1200</v>
      </c>
      <c r="O262" s="229">
        <f t="shared" si="78"/>
        <v>76.69397824447483</v>
      </c>
      <c r="P262" s="258">
        <f t="shared" si="87"/>
        <v>1200</v>
      </c>
      <c r="Q262" s="261">
        <f t="shared" si="79"/>
        <v>76.69397824447483</v>
      </c>
      <c r="R262" s="257"/>
      <c r="S262" s="229">
        <f t="shared" si="80"/>
        <v>0</v>
      </c>
      <c r="T262" s="166" t="s">
        <v>402</v>
      </c>
    </row>
    <row r="263" spans="1:20" s="28" customFormat="1" ht="12">
      <c r="A263" s="125" t="s">
        <v>189</v>
      </c>
      <c r="B263" s="40" t="s">
        <v>474</v>
      </c>
      <c r="C263" s="68" t="s">
        <v>334</v>
      </c>
      <c r="D263" s="99">
        <v>5600</v>
      </c>
      <c r="E263" s="99">
        <v>8900</v>
      </c>
      <c r="F263" s="99">
        <v>9300</v>
      </c>
      <c r="G263" s="99">
        <v>9600</v>
      </c>
      <c r="H263" s="191">
        <v>10100</v>
      </c>
      <c r="I263" s="196">
        <f aca="true" t="shared" si="90" ref="I263:I326">H263/15.6466</f>
        <v>645.50765022433</v>
      </c>
      <c r="J263" s="216">
        <v>10400</v>
      </c>
      <c r="K263" s="196">
        <f aca="true" t="shared" si="91" ref="K263:K326">J263/15.6466</f>
        <v>664.6811447854486</v>
      </c>
      <c r="L263" s="216">
        <v>10600</v>
      </c>
      <c r="M263" s="197">
        <f aca="true" t="shared" si="92" ref="M263:M326">L263/15.6466</f>
        <v>677.4634744928611</v>
      </c>
      <c r="N263" s="255">
        <f>SUM(D263:L263)</f>
        <v>65810.18879500977</v>
      </c>
      <c r="O263" s="229">
        <f aca="true" t="shared" si="93" ref="O263:O326">N263/15.6466</f>
        <v>4206.037656424384</v>
      </c>
      <c r="P263" s="258">
        <f t="shared" si="87"/>
        <v>65810.18879500977</v>
      </c>
      <c r="Q263" s="261">
        <f aca="true" t="shared" si="94" ref="Q263:Q326">P263/15.6466</f>
        <v>4206.037656424384</v>
      </c>
      <c r="R263" s="257"/>
      <c r="S263" s="229">
        <f aca="true" t="shared" si="95" ref="S263:S326">R263/15.6466</f>
        <v>0</v>
      </c>
      <c r="T263" s="166" t="s">
        <v>402</v>
      </c>
    </row>
    <row r="264" spans="1:20" s="28" customFormat="1" ht="27.75" customHeight="1">
      <c r="A264" s="125" t="s">
        <v>640</v>
      </c>
      <c r="B264" s="40" t="s">
        <v>641</v>
      </c>
      <c r="C264" s="68" t="s">
        <v>334</v>
      </c>
      <c r="D264" s="99"/>
      <c r="E264" s="99"/>
      <c r="F264" s="99">
        <v>3100</v>
      </c>
      <c r="G264" s="99">
        <v>3200</v>
      </c>
      <c r="H264" s="191">
        <v>3400</v>
      </c>
      <c r="I264" s="196">
        <f t="shared" si="90"/>
        <v>217.29960502601205</v>
      </c>
      <c r="J264" s="216">
        <v>3600</v>
      </c>
      <c r="K264" s="196">
        <f t="shared" si="91"/>
        <v>230.08193473342453</v>
      </c>
      <c r="L264" s="216">
        <v>3700</v>
      </c>
      <c r="M264" s="197">
        <f t="shared" si="92"/>
        <v>236.47309958713075</v>
      </c>
      <c r="N264" s="255">
        <f>SUM(D264:L264)</f>
        <v>17447.381539759437</v>
      </c>
      <c r="O264" s="229">
        <f t="shared" si="93"/>
        <v>1115.0909168611352</v>
      </c>
      <c r="P264" s="258">
        <f t="shared" si="87"/>
        <v>17447.381539759437</v>
      </c>
      <c r="Q264" s="261">
        <f t="shared" si="94"/>
        <v>1115.0909168611352</v>
      </c>
      <c r="R264" s="257"/>
      <c r="S264" s="229">
        <f t="shared" si="95"/>
        <v>0</v>
      </c>
      <c r="T264" s="166" t="s">
        <v>402</v>
      </c>
    </row>
    <row r="265" spans="1:20" s="45" customFormat="1" ht="12">
      <c r="A265" s="127" t="s">
        <v>190</v>
      </c>
      <c r="B265" s="20" t="s">
        <v>401</v>
      </c>
      <c r="C265" s="61"/>
      <c r="D265" s="98">
        <f aca="true" t="shared" si="96" ref="D265:L265">SUM(D266:D267)</f>
        <v>7500</v>
      </c>
      <c r="E265" s="98">
        <f t="shared" si="96"/>
        <v>7500</v>
      </c>
      <c r="F265" s="98">
        <f t="shared" si="96"/>
        <v>7500</v>
      </c>
      <c r="G265" s="98">
        <f t="shared" si="96"/>
        <v>28600</v>
      </c>
      <c r="H265" s="190">
        <f t="shared" si="96"/>
        <v>49000</v>
      </c>
      <c r="I265" s="196">
        <f t="shared" si="90"/>
        <v>3131.670778316056</v>
      </c>
      <c r="J265" s="215">
        <f t="shared" si="96"/>
        <v>6000</v>
      </c>
      <c r="K265" s="196">
        <f t="shared" si="91"/>
        <v>383.4698912223742</v>
      </c>
      <c r="L265" s="215">
        <f t="shared" si="96"/>
        <v>6000</v>
      </c>
      <c r="M265" s="197">
        <f t="shared" si="92"/>
        <v>383.4698912223742</v>
      </c>
      <c r="N265" s="256">
        <f t="shared" si="86"/>
        <v>115615.14066953842</v>
      </c>
      <c r="O265" s="250">
        <f t="shared" si="93"/>
        <v>7389.154236034565</v>
      </c>
      <c r="P265" s="264">
        <f t="shared" si="87"/>
        <v>42378.14066953842</v>
      </c>
      <c r="Q265" s="252">
        <f t="shared" si="94"/>
        <v>2708.4568321257284</v>
      </c>
      <c r="R265" s="253">
        <f>SUM(R266:R267)</f>
        <v>73237</v>
      </c>
      <c r="S265" s="250">
        <f t="shared" si="95"/>
        <v>4680.697403908836</v>
      </c>
      <c r="T265" s="167"/>
    </row>
    <row r="266" spans="1:20" ht="36">
      <c r="A266" s="125" t="s">
        <v>191</v>
      </c>
      <c r="B266" s="23" t="s">
        <v>457</v>
      </c>
      <c r="C266" s="50" t="s">
        <v>334</v>
      </c>
      <c r="D266" s="102">
        <v>6000</v>
      </c>
      <c r="E266" s="102">
        <v>6000</v>
      </c>
      <c r="F266" s="102">
        <v>6000</v>
      </c>
      <c r="G266" s="102">
        <v>28600</v>
      </c>
      <c r="H266" s="193">
        <v>49000</v>
      </c>
      <c r="I266" s="196">
        <f t="shared" si="90"/>
        <v>3131.670778316056</v>
      </c>
      <c r="J266" s="217">
        <v>6000</v>
      </c>
      <c r="K266" s="196">
        <f t="shared" si="91"/>
        <v>383.4698912223742</v>
      </c>
      <c r="L266" s="217">
        <v>6000</v>
      </c>
      <c r="M266" s="197">
        <f t="shared" si="92"/>
        <v>383.4698912223742</v>
      </c>
      <c r="N266" s="255">
        <f>D266+E266+F266+G266+H266+J266+L266</f>
        <v>107600</v>
      </c>
      <c r="O266" s="229">
        <f t="shared" si="93"/>
        <v>6876.89338258791</v>
      </c>
      <c r="P266" s="258">
        <f t="shared" si="87"/>
        <v>34363</v>
      </c>
      <c r="Q266" s="261">
        <f t="shared" si="94"/>
        <v>2196.195978679074</v>
      </c>
      <c r="R266" s="258">
        <v>73237</v>
      </c>
      <c r="S266" s="229">
        <f t="shared" si="95"/>
        <v>4680.697403908836</v>
      </c>
      <c r="T266" s="155" t="s">
        <v>402</v>
      </c>
    </row>
    <row r="267" spans="1:20" s="28" customFormat="1" ht="24">
      <c r="A267" s="125" t="s">
        <v>192</v>
      </c>
      <c r="B267" s="37" t="s">
        <v>458</v>
      </c>
      <c r="C267" s="68" t="s">
        <v>338</v>
      </c>
      <c r="D267" s="99">
        <v>1500</v>
      </c>
      <c r="E267" s="99">
        <v>1500</v>
      </c>
      <c r="F267" s="99">
        <v>1500</v>
      </c>
      <c r="G267" s="99"/>
      <c r="H267" s="191"/>
      <c r="I267" s="196">
        <f t="shared" si="90"/>
        <v>0</v>
      </c>
      <c r="J267" s="216"/>
      <c r="K267" s="196">
        <f t="shared" si="91"/>
        <v>0</v>
      </c>
      <c r="L267" s="216"/>
      <c r="M267" s="197">
        <f t="shared" si="92"/>
        <v>0</v>
      </c>
      <c r="N267" s="255">
        <f t="shared" si="86"/>
        <v>4500</v>
      </c>
      <c r="O267" s="229">
        <f t="shared" si="93"/>
        <v>287.60241841678067</v>
      </c>
      <c r="P267" s="258">
        <f t="shared" si="87"/>
        <v>4500</v>
      </c>
      <c r="Q267" s="261">
        <f t="shared" si="94"/>
        <v>287.60241841678067</v>
      </c>
      <c r="R267" s="257"/>
      <c r="S267" s="229">
        <f t="shared" si="95"/>
        <v>0</v>
      </c>
      <c r="T267" s="166" t="s">
        <v>402</v>
      </c>
    </row>
    <row r="268" spans="1:20" s="42" customFormat="1" ht="12">
      <c r="A268" s="127" t="s">
        <v>193</v>
      </c>
      <c r="B268" s="20" t="s">
        <v>410</v>
      </c>
      <c r="C268" s="61" t="s">
        <v>334</v>
      </c>
      <c r="D268" s="98">
        <v>5000</v>
      </c>
      <c r="E268" s="98">
        <v>5000</v>
      </c>
      <c r="F268" s="98">
        <v>5000</v>
      </c>
      <c r="G268" s="98">
        <v>5000</v>
      </c>
      <c r="H268" s="190">
        <v>5000</v>
      </c>
      <c r="I268" s="243">
        <f t="shared" si="90"/>
        <v>319.5582426853118</v>
      </c>
      <c r="J268" s="215">
        <v>5000</v>
      </c>
      <c r="K268" s="243">
        <f t="shared" si="91"/>
        <v>319.5582426853118</v>
      </c>
      <c r="L268" s="215">
        <v>5000</v>
      </c>
      <c r="M268" s="242">
        <f t="shared" si="92"/>
        <v>319.5582426853118</v>
      </c>
      <c r="N268" s="256">
        <f>D268+E268+F268+G268+H268+J268+L268</f>
        <v>35000</v>
      </c>
      <c r="O268" s="250">
        <f t="shared" si="93"/>
        <v>2236.907698797183</v>
      </c>
      <c r="P268" s="264">
        <f t="shared" si="87"/>
        <v>35000</v>
      </c>
      <c r="Q268" s="252">
        <f t="shared" si="94"/>
        <v>2236.907698797183</v>
      </c>
      <c r="R268" s="259">
        <v>0</v>
      </c>
      <c r="S268" s="250">
        <f t="shared" si="95"/>
        <v>0</v>
      </c>
      <c r="T268" s="181" t="s">
        <v>402</v>
      </c>
    </row>
    <row r="269" spans="1:20" s="42" customFormat="1" ht="24">
      <c r="A269" s="127" t="s">
        <v>194</v>
      </c>
      <c r="B269" s="20" t="s">
        <v>508</v>
      </c>
      <c r="C269" s="61" t="s">
        <v>334</v>
      </c>
      <c r="D269" s="98">
        <v>9000</v>
      </c>
      <c r="E269" s="98">
        <v>9000</v>
      </c>
      <c r="F269" s="98">
        <v>9000</v>
      </c>
      <c r="G269" s="98">
        <v>8500</v>
      </c>
      <c r="H269" s="190">
        <v>9500</v>
      </c>
      <c r="I269" s="243">
        <f t="shared" si="90"/>
        <v>607.1606611020925</v>
      </c>
      <c r="J269" s="215">
        <v>9500</v>
      </c>
      <c r="K269" s="243">
        <f t="shared" si="91"/>
        <v>607.1606611020925</v>
      </c>
      <c r="L269" s="215">
        <v>9500</v>
      </c>
      <c r="M269" s="242">
        <f t="shared" si="92"/>
        <v>607.1606611020925</v>
      </c>
      <c r="N269" s="256">
        <f>D269+E269+F269+G269+H269+J269+L269</f>
        <v>64000</v>
      </c>
      <c r="O269" s="250">
        <f t="shared" si="93"/>
        <v>4090.3455063719916</v>
      </c>
      <c r="P269" s="264">
        <f t="shared" si="87"/>
        <v>64000</v>
      </c>
      <c r="Q269" s="252">
        <f t="shared" si="94"/>
        <v>4090.3455063719916</v>
      </c>
      <c r="R269" s="259"/>
      <c r="S269" s="250">
        <f t="shared" si="95"/>
        <v>0</v>
      </c>
      <c r="T269" s="181" t="s">
        <v>402</v>
      </c>
    </row>
    <row r="270" spans="1:20" s="42" customFormat="1" ht="24">
      <c r="A270" s="127" t="s">
        <v>195</v>
      </c>
      <c r="B270" s="20" t="s">
        <v>509</v>
      </c>
      <c r="C270" s="61" t="s">
        <v>334</v>
      </c>
      <c r="D270" s="98">
        <v>1000</v>
      </c>
      <c r="E270" s="98">
        <v>1000</v>
      </c>
      <c r="F270" s="98">
        <v>1000</v>
      </c>
      <c r="G270" s="98">
        <v>1000</v>
      </c>
      <c r="H270" s="190">
        <v>1000</v>
      </c>
      <c r="I270" s="243">
        <f t="shared" si="90"/>
        <v>63.91164853706237</v>
      </c>
      <c r="J270" s="215">
        <v>1000</v>
      </c>
      <c r="K270" s="243">
        <f t="shared" si="91"/>
        <v>63.91164853706237</v>
      </c>
      <c r="L270" s="215">
        <v>1000</v>
      </c>
      <c r="M270" s="242">
        <f t="shared" si="92"/>
        <v>63.91164853706237</v>
      </c>
      <c r="N270" s="256">
        <f>D270+E270+F270+G270+H270+J270+L270</f>
        <v>7000</v>
      </c>
      <c r="O270" s="250">
        <f t="shared" si="93"/>
        <v>447.3815397594366</v>
      </c>
      <c r="P270" s="264">
        <f t="shared" si="87"/>
        <v>7000</v>
      </c>
      <c r="Q270" s="252">
        <f t="shared" si="94"/>
        <v>447.3815397594366</v>
      </c>
      <c r="R270" s="259"/>
      <c r="S270" s="250">
        <f t="shared" si="95"/>
        <v>0</v>
      </c>
      <c r="T270" s="181" t="s">
        <v>402</v>
      </c>
    </row>
    <row r="271" spans="1:20" s="45" customFormat="1" ht="12">
      <c r="A271" s="127" t="s">
        <v>196</v>
      </c>
      <c r="B271" s="26" t="s">
        <v>429</v>
      </c>
      <c r="C271" s="64"/>
      <c r="D271" s="107">
        <f aca="true" t="shared" si="97" ref="D271:L271">SUM(D272:D273)</f>
        <v>3400</v>
      </c>
      <c r="E271" s="107">
        <f t="shared" si="97"/>
        <v>3400</v>
      </c>
      <c r="F271" s="107">
        <f t="shared" si="97"/>
        <v>3400</v>
      </c>
      <c r="G271" s="107">
        <f t="shared" si="97"/>
        <v>3400</v>
      </c>
      <c r="H271" s="201">
        <f t="shared" si="97"/>
        <v>1900</v>
      </c>
      <c r="I271" s="243">
        <f t="shared" si="90"/>
        <v>121.4321322204185</v>
      </c>
      <c r="J271" s="204">
        <f t="shared" si="97"/>
        <v>400</v>
      </c>
      <c r="K271" s="243">
        <f t="shared" si="91"/>
        <v>25.56465941482495</v>
      </c>
      <c r="L271" s="204">
        <f t="shared" si="97"/>
        <v>400</v>
      </c>
      <c r="M271" s="242">
        <f t="shared" si="92"/>
        <v>25.56465941482495</v>
      </c>
      <c r="N271" s="256">
        <f t="shared" si="86"/>
        <v>16446.996791635243</v>
      </c>
      <c r="O271" s="250">
        <f t="shared" si="93"/>
        <v>1051.154678437184</v>
      </c>
      <c r="P271" s="264">
        <f t="shared" si="87"/>
        <v>16446.996791635243</v>
      </c>
      <c r="Q271" s="252">
        <f t="shared" si="94"/>
        <v>1051.154678437184</v>
      </c>
      <c r="R271" s="256">
        <f>SUM(R272:R273)</f>
        <v>0</v>
      </c>
      <c r="S271" s="250">
        <f t="shared" si="95"/>
        <v>0</v>
      </c>
      <c r="T271" s="171"/>
    </row>
    <row r="272" spans="1:20" ht="36">
      <c r="A272" s="125" t="s">
        <v>197</v>
      </c>
      <c r="B272" s="21" t="s">
        <v>339</v>
      </c>
      <c r="C272" s="50" t="s">
        <v>334</v>
      </c>
      <c r="D272" s="102">
        <v>3000</v>
      </c>
      <c r="E272" s="102">
        <v>3000</v>
      </c>
      <c r="F272" s="102">
        <v>3000</v>
      </c>
      <c r="G272" s="102">
        <v>3000</v>
      </c>
      <c r="H272" s="193">
        <v>1500</v>
      </c>
      <c r="I272" s="196">
        <f t="shared" si="90"/>
        <v>95.86747280559355</v>
      </c>
      <c r="J272" s="217"/>
      <c r="K272" s="196">
        <f t="shared" si="91"/>
        <v>0</v>
      </c>
      <c r="L272" s="217"/>
      <c r="M272" s="197">
        <f t="shared" si="92"/>
        <v>0</v>
      </c>
      <c r="N272" s="255">
        <f>D272+E272+F272+G272+H272+J272+L272</f>
        <v>13500</v>
      </c>
      <c r="O272" s="229">
        <f t="shared" si="93"/>
        <v>862.807255250342</v>
      </c>
      <c r="P272" s="258">
        <f t="shared" si="87"/>
        <v>13500</v>
      </c>
      <c r="Q272" s="261">
        <f t="shared" si="94"/>
        <v>862.807255250342</v>
      </c>
      <c r="R272" s="258"/>
      <c r="S272" s="229">
        <f t="shared" si="95"/>
        <v>0</v>
      </c>
      <c r="T272" s="155" t="s">
        <v>395</v>
      </c>
    </row>
    <row r="273" spans="1:20" ht="24">
      <c r="A273" s="126" t="s">
        <v>198</v>
      </c>
      <c r="B273" s="23" t="s">
        <v>454</v>
      </c>
      <c r="C273" s="50" t="s">
        <v>337</v>
      </c>
      <c r="D273" s="102">
        <v>400</v>
      </c>
      <c r="E273" s="102">
        <v>400</v>
      </c>
      <c r="F273" s="102">
        <v>400</v>
      </c>
      <c r="G273" s="102">
        <v>400</v>
      </c>
      <c r="H273" s="193">
        <v>400</v>
      </c>
      <c r="I273" s="196">
        <f t="shared" si="90"/>
        <v>25.56465941482495</v>
      </c>
      <c r="J273" s="217">
        <v>400</v>
      </c>
      <c r="K273" s="196">
        <f t="shared" si="91"/>
        <v>25.56465941482495</v>
      </c>
      <c r="L273" s="217">
        <v>400</v>
      </c>
      <c r="M273" s="197">
        <f t="shared" si="92"/>
        <v>25.56465941482495</v>
      </c>
      <c r="N273" s="255">
        <f t="shared" si="86"/>
        <v>2851.1293188296495</v>
      </c>
      <c r="O273" s="229">
        <f t="shared" si="93"/>
        <v>182.2203749587546</v>
      </c>
      <c r="P273" s="258">
        <f t="shared" si="87"/>
        <v>2851.1293188296495</v>
      </c>
      <c r="Q273" s="261">
        <f t="shared" si="94"/>
        <v>182.2203749587546</v>
      </c>
      <c r="R273" s="258"/>
      <c r="S273" s="229">
        <f t="shared" si="95"/>
        <v>0</v>
      </c>
      <c r="T273" s="155" t="s">
        <v>395</v>
      </c>
    </row>
    <row r="274" spans="1:20" ht="12">
      <c r="A274" s="124" t="s">
        <v>448</v>
      </c>
      <c r="B274" s="19" t="s">
        <v>444</v>
      </c>
      <c r="C274" s="7"/>
      <c r="D274" s="8">
        <f>D276+D281+D294+D303+D304+D305</f>
        <v>48695</v>
      </c>
      <c r="E274" s="8">
        <f aca="true" t="shared" si="98" ref="E274:L274">E276+E281+E294+E303+E304+E305</f>
        <v>89735</v>
      </c>
      <c r="F274" s="8">
        <f t="shared" si="98"/>
        <v>67630</v>
      </c>
      <c r="G274" s="8">
        <f t="shared" si="98"/>
        <v>53935</v>
      </c>
      <c r="H274" s="145">
        <f t="shared" si="98"/>
        <v>44725</v>
      </c>
      <c r="I274" s="47">
        <f t="shared" si="90"/>
        <v>2858.4484808201146</v>
      </c>
      <c r="J274" s="219">
        <f t="shared" si="98"/>
        <v>126340</v>
      </c>
      <c r="K274" s="47">
        <f t="shared" si="91"/>
        <v>8074.59767617246</v>
      </c>
      <c r="L274" s="219">
        <f t="shared" si="98"/>
        <v>170460</v>
      </c>
      <c r="M274" s="143">
        <f t="shared" si="92"/>
        <v>10894.379609627651</v>
      </c>
      <c r="N274" s="151">
        <f>SUM(D274:L274)</f>
        <v>612453.0461569926</v>
      </c>
      <c r="O274" s="149">
        <f t="shared" si="93"/>
        <v>39142.88383143894</v>
      </c>
      <c r="P274" s="160">
        <f t="shared" si="87"/>
        <v>528703.0461569926</v>
      </c>
      <c r="Q274" s="157">
        <f t="shared" si="94"/>
        <v>33790.28326645997</v>
      </c>
      <c r="R274" s="151">
        <f>R276+R281+R294+R303+R304+R305</f>
        <v>83750</v>
      </c>
      <c r="S274" s="149">
        <f t="shared" si="95"/>
        <v>5352.600564978973</v>
      </c>
      <c r="T274" s="173"/>
    </row>
    <row r="275" spans="1:20" ht="12">
      <c r="A275" s="124"/>
      <c r="B275" s="91" t="s">
        <v>496</v>
      </c>
      <c r="C275" s="7"/>
      <c r="D275" s="8">
        <f>D280+D284+D285+D286+D288+D289+D292+SUM(D295:D301)</f>
        <v>30000</v>
      </c>
      <c r="E275" s="8">
        <f>E280+E284+E285+E286+E288+E289+E292+SUM(E295:E301)</f>
        <v>70000</v>
      </c>
      <c r="F275" s="8">
        <f>F280+F284+F285+F286+F288+F289+F292+F293+SUM(F295:F301)</f>
        <v>43200</v>
      </c>
      <c r="G275" s="8">
        <f>G280+G284+G285+G286+G288+G289+G292+G293+SUM(G296:G302)</f>
        <v>22700</v>
      </c>
      <c r="H275" s="145">
        <f>H280+H284+H285+H286+H288+H289+H292+H293+SUM(H296:H302)</f>
        <v>10100</v>
      </c>
      <c r="I275" s="47">
        <f t="shared" si="90"/>
        <v>645.50765022433</v>
      </c>
      <c r="J275" s="219">
        <f>J280+J284+J285+J286+J288+J289+J292+J293+SUM(J296:J302)</f>
        <v>92200</v>
      </c>
      <c r="K275" s="47">
        <f t="shared" si="91"/>
        <v>5892.65399511715</v>
      </c>
      <c r="L275" s="219">
        <f>L280+L284+L285+L286+L288+L289+L292+L293+SUM(L296:L302)</f>
        <v>135100</v>
      </c>
      <c r="M275" s="143">
        <f t="shared" si="92"/>
        <v>8634.463717357126</v>
      </c>
      <c r="N275" s="151">
        <f>D275+E275+F275+G275+H275+J275+L275</f>
        <v>403300</v>
      </c>
      <c r="O275" s="149">
        <f t="shared" si="93"/>
        <v>25775.567854997254</v>
      </c>
      <c r="P275" s="160">
        <f t="shared" si="87"/>
        <v>323300</v>
      </c>
      <c r="Q275" s="157">
        <f t="shared" si="94"/>
        <v>20662.63597203226</v>
      </c>
      <c r="R275" s="151">
        <f>R280+R284+R285+R286+R288+R289+R292+R293+SUM(R295:R302)</f>
        <v>80000</v>
      </c>
      <c r="S275" s="149">
        <f t="shared" si="95"/>
        <v>5112.931882964989</v>
      </c>
      <c r="T275" s="173"/>
    </row>
    <row r="276" spans="1:20" s="10" customFormat="1" ht="12">
      <c r="A276" s="127" t="s">
        <v>199</v>
      </c>
      <c r="B276" s="15" t="s">
        <v>318</v>
      </c>
      <c r="C276" s="55"/>
      <c r="D276" s="101">
        <f>SUM(D277:D280)</f>
        <v>1080</v>
      </c>
      <c r="E276" s="101">
        <f aca="true" t="shared" si="99" ref="E276:L276">SUM(E277:E280)</f>
        <v>1970</v>
      </c>
      <c r="F276" s="101">
        <f t="shared" si="99"/>
        <v>4080</v>
      </c>
      <c r="G276" s="101">
        <f t="shared" si="99"/>
        <v>3300</v>
      </c>
      <c r="H276" s="194">
        <f t="shared" si="99"/>
        <v>2950</v>
      </c>
      <c r="I276" s="243">
        <f t="shared" si="90"/>
        <v>188.53936318433398</v>
      </c>
      <c r="J276" s="204">
        <f t="shared" si="99"/>
        <v>3130</v>
      </c>
      <c r="K276" s="243">
        <f t="shared" si="91"/>
        <v>200.04345992100522</v>
      </c>
      <c r="L276" s="204">
        <f t="shared" si="99"/>
        <v>5190</v>
      </c>
      <c r="M276" s="242">
        <f t="shared" si="92"/>
        <v>331.7014559073537</v>
      </c>
      <c r="N276" s="256">
        <f aca="true" t="shared" si="100" ref="N276:N291">SUM(D276:L276)</f>
        <v>22088.58282310534</v>
      </c>
      <c r="O276" s="250">
        <f t="shared" si="93"/>
        <v>1411.7177420721011</v>
      </c>
      <c r="P276" s="264">
        <f t="shared" si="87"/>
        <v>22088.58282310534</v>
      </c>
      <c r="Q276" s="252">
        <f t="shared" si="94"/>
        <v>1411.7177420721011</v>
      </c>
      <c r="R276" s="256">
        <f>SUM(R277:R280)</f>
        <v>0</v>
      </c>
      <c r="S276" s="250">
        <f t="shared" si="95"/>
        <v>0</v>
      </c>
      <c r="T276" s="178"/>
    </row>
    <row r="277" spans="1:20" s="10" customFormat="1" ht="24">
      <c r="A277" s="125" t="s">
        <v>200</v>
      </c>
      <c r="B277" s="23" t="s">
        <v>630</v>
      </c>
      <c r="C277" s="50" t="s">
        <v>330</v>
      </c>
      <c r="D277" s="102"/>
      <c r="E277" s="102">
        <v>300</v>
      </c>
      <c r="F277" s="102">
        <v>300</v>
      </c>
      <c r="G277" s="102">
        <v>1100</v>
      </c>
      <c r="H277" s="193">
        <v>600</v>
      </c>
      <c r="I277" s="196">
        <f t="shared" si="90"/>
        <v>38.34698912223742</v>
      </c>
      <c r="J277" s="217">
        <v>600</v>
      </c>
      <c r="K277" s="196">
        <f t="shared" si="91"/>
        <v>38.34698912223742</v>
      </c>
      <c r="L277" s="217">
        <v>700</v>
      </c>
      <c r="M277" s="197">
        <f t="shared" si="92"/>
        <v>44.73815397594366</v>
      </c>
      <c r="N277" s="255">
        <f>SUM(D277:L277)</f>
        <v>3676.693978244475</v>
      </c>
      <c r="O277" s="229">
        <f t="shared" si="93"/>
        <v>234.98357331589452</v>
      </c>
      <c r="P277" s="258">
        <f>N277-R277</f>
        <v>3676.693978244475</v>
      </c>
      <c r="Q277" s="261">
        <f t="shared" si="94"/>
        <v>234.98357331589452</v>
      </c>
      <c r="R277" s="258"/>
      <c r="S277" s="229">
        <f t="shared" si="95"/>
        <v>0</v>
      </c>
      <c r="T277" s="170" t="s">
        <v>456</v>
      </c>
    </row>
    <row r="278" spans="1:20" s="10" customFormat="1" ht="12">
      <c r="A278" s="126" t="s">
        <v>201</v>
      </c>
      <c r="B278" s="23" t="s">
        <v>631</v>
      </c>
      <c r="C278" s="50" t="s">
        <v>329</v>
      </c>
      <c r="D278" s="102">
        <v>500</v>
      </c>
      <c r="E278" s="102">
        <v>800</v>
      </c>
      <c r="F278" s="102">
        <v>1000</v>
      </c>
      <c r="G278" s="102">
        <v>1100</v>
      </c>
      <c r="H278" s="193">
        <v>1230</v>
      </c>
      <c r="I278" s="196">
        <f t="shared" si="90"/>
        <v>78.61132770058671</v>
      </c>
      <c r="J278" s="217">
        <v>1350</v>
      </c>
      <c r="K278" s="196">
        <f t="shared" si="91"/>
        <v>86.2807255250342</v>
      </c>
      <c r="L278" s="217">
        <v>1450</v>
      </c>
      <c r="M278" s="197">
        <f t="shared" si="92"/>
        <v>92.67189037874043</v>
      </c>
      <c r="N278" s="255">
        <f>SUM(D278:L278)</f>
        <v>7594.892053225622</v>
      </c>
      <c r="O278" s="229">
        <f t="shared" si="93"/>
        <v>485.4020715826839</v>
      </c>
      <c r="P278" s="258">
        <f>N278-R278</f>
        <v>7594.892053225622</v>
      </c>
      <c r="Q278" s="261">
        <f t="shared" si="94"/>
        <v>485.4020715826839</v>
      </c>
      <c r="R278" s="258"/>
      <c r="S278" s="229">
        <f t="shared" si="95"/>
        <v>0</v>
      </c>
      <c r="T278" s="170" t="s">
        <v>456</v>
      </c>
    </row>
    <row r="279" spans="1:20" ht="24">
      <c r="A279" s="125" t="s">
        <v>202</v>
      </c>
      <c r="B279" s="23" t="s">
        <v>632</v>
      </c>
      <c r="C279" s="50" t="s">
        <v>329</v>
      </c>
      <c r="D279" s="102">
        <v>580</v>
      </c>
      <c r="E279" s="102">
        <v>870</v>
      </c>
      <c r="F279" s="102">
        <v>980</v>
      </c>
      <c r="G279" s="102">
        <v>1100</v>
      </c>
      <c r="H279" s="193">
        <v>1120</v>
      </c>
      <c r="I279" s="196">
        <f t="shared" si="90"/>
        <v>71.58104636150985</v>
      </c>
      <c r="J279" s="217">
        <v>1180</v>
      </c>
      <c r="K279" s="196">
        <f t="shared" si="91"/>
        <v>75.41574527373359</v>
      </c>
      <c r="L279" s="217">
        <v>1240</v>
      </c>
      <c r="M279" s="197">
        <f t="shared" si="92"/>
        <v>79.25044418595733</v>
      </c>
      <c r="N279" s="255">
        <f t="shared" si="100"/>
        <v>7216.996791635243</v>
      </c>
      <c r="O279" s="229">
        <f t="shared" si="93"/>
        <v>461.2501624400984</v>
      </c>
      <c r="P279" s="258">
        <f t="shared" si="87"/>
        <v>7216.996791635243</v>
      </c>
      <c r="Q279" s="261">
        <f t="shared" si="94"/>
        <v>461.2501624400984</v>
      </c>
      <c r="R279" s="258"/>
      <c r="S279" s="229">
        <f t="shared" si="95"/>
        <v>0</v>
      </c>
      <c r="T279" s="155" t="s">
        <v>456</v>
      </c>
    </row>
    <row r="280" spans="1:20" ht="24">
      <c r="A280" s="125" t="s">
        <v>203</v>
      </c>
      <c r="B280" s="21" t="s">
        <v>633</v>
      </c>
      <c r="C280" s="50" t="s">
        <v>330</v>
      </c>
      <c r="D280" s="102"/>
      <c r="E280" s="102"/>
      <c r="F280" s="102">
        <v>1800</v>
      </c>
      <c r="G280" s="102">
        <v>0</v>
      </c>
      <c r="H280" s="193">
        <v>0</v>
      </c>
      <c r="I280" s="196">
        <f t="shared" si="90"/>
        <v>0</v>
      </c>
      <c r="J280" s="217">
        <v>0</v>
      </c>
      <c r="K280" s="196">
        <f t="shared" si="91"/>
        <v>0</v>
      </c>
      <c r="L280" s="217">
        <v>1800</v>
      </c>
      <c r="M280" s="197">
        <f t="shared" si="92"/>
        <v>115.04096736671227</v>
      </c>
      <c r="N280" s="255">
        <f t="shared" si="100"/>
        <v>3600</v>
      </c>
      <c r="O280" s="229">
        <f t="shared" si="93"/>
        <v>230.08193473342453</v>
      </c>
      <c r="P280" s="258">
        <f t="shared" si="87"/>
        <v>3600</v>
      </c>
      <c r="Q280" s="261">
        <f t="shared" si="94"/>
        <v>230.08193473342453</v>
      </c>
      <c r="R280" s="258"/>
      <c r="S280" s="229">
        <f t="shared" si="95"/>
        <v>0</v>
      </c>
      <c r="T280" s="155" t="s">
        <v>394</v>
      </c>
    </row>
    <row r="281" spans="1:20" s="10" customFormat="1" ht="12">
      <c r="A281" s="127" t="s">
        <v>204</v>
      </c>
      <c r="B281" s="15" t="s">
        <v>319</v>
      </c>
      <c r="C281" s="55"/>
      <c r="D281" s="101">
        <f>SUM(D282:D292)</f>
        <v>20300</v>
      </c>
      <c r="E281" s="101">
        <f>SUM(E282:E292)</f>
        <v>35310</v>
      </c>
      <c r="F281" s="101">
        <f>SUM(F282:F293)</f>
        <v>26820</v>
      </c>
      <c r="G281" s="101">
        <f>SUM(G282:G293)</f>
        <v>35600</v>
      </c>
      <c r="H281" s="194">
        <f>SUM(H282:H293)</f>
        <v>28685</v>
      </c>
      <c r="I281" s="243">
        <f t="shared" si="90"/>
        <v>1833.305638285634</v>
      </c>
      <c r="J281" s="204">
        <f>SUM(J282:J293)</f>
        <v>42560</v>
      </c>
      <c r="K281" s="243">
        <f t="shared" si="91"/>
        <v>2720.079761737374</v>
      </c>
      <c r="L281" s="204">
        <f>SUM(L282:L293)</f>
        <v>138360</v>
      </c>
      <c r="M281" s="242">
        <f t="shared" si="92"/>
        <v>8842.81569158795</v>
      </c>
      <c r="N281" s="256">
        <f t="shared" si="100"/>
        <v>332188.385400023</v>
      </c>
      <c r="O281" s="250">
        <f t="shared" si="93"/>
        <v>21230.70733578049</v>
      </c>
      <c r="P281" s="264">
        <f t="shared" si="87"/>
        <v>266438.385400023</v>
      </c>
      <c r="Q281" s="252">
        <f t="shared" si="94"/>
        <v>17028.51644446864</v>
      </c>
      <c r="R281" s="256">
        <f>SUM(R282:R293)</f>
        <v>65750</v>
      </c>
      <c r="S281" s="250">
        <f t="shared" si="95"/>
        <v>4202.1908913118505</v>
      </c>
      <c r="T281" s="178"/>
    </row>
    <row r="282" spans="1:20" ht="12">
      <c r="A282" s="125" t="s">
        <v>205</v>
      </c>
      <c r="B282" s="23" t="s">
        <v>455</v>
      </c>
      <c r="C282" s="50" t="s">
        <v>330</v>
      </c>
      <c r="D282" s="102">
        <v>7800</v>
      </c>
      <c r="E282" s="102">
        <v>9050</v>
      </c>
      <c r="F282" s="102">
        <v>10300</v>
      </c>
      <c r="G282" s="102">
        <v>10300</v>
      </c>
      <c r="H282" s="193">
        <v>9310</v>
      </c>
      <c r="I282" s="196">
        <f t="shared" si="90"/>
        <v>595.0174478800507</v>
      </c>
      <c r="J282" s="217">
        <v>12260</v>
      </c>
      <c r="K282" s="196">
        <f t="shared" si="91"/>
        <v>783.5568110643846</v>
      </c>
      <c r="L282" s="217">
        <v>12260</v>
      </c>
      <c r="M282" s="197">
        <f t="shared" si="92"/>
        <v>783.5568110643846</v>
      </c>
      <c r="N282" s="255">
        <f t="shared" si="100"/>
        <v>72658.57425894443</v>
      </c>
      <c r="O282" s="229">
        <f t="shared" si="93"/>
        <v>4643.729261241703</v>
      </c>
      <c r="P282" s="258">
        <f t="shared" si="87"/>
        <v>72658.57425894443</v>
      </c>
      <c r="Q282" s="261">
        <f t="shared" si="94"/>
        <v>4643.729261241703</v>
      </c>
      <c r="R282" s="258"/>
      <c r="S282" s="229">
        <f t="shared" si="95"/>
        <v>0</v>
      </c>
      <c r="T282" s="155" t="s">
        <v>456</v>
      </c>
    </row>
    <row r="283" spans="1:20" ht="24">
      <c r="A283" s="125" t="s">
        <v>206</v>
      </c>
      <c r="B283" s="23" t="s">
        <v>634</v>
      </c>
      <c r="C283" s="58" t="s">
        <v>333</v>
      </c>
      <c r="D283" s="102">
        <v>1700</v>
      </c>
      <c r="E283" s="102"/>
      <c r="F283" s="102"/>
      <c r="G283" s="102"/>
      <c r="H283" s="193"/>
      <c r="I283" s="196">
        <f t="shared" si="90"/>
        <v>0</v>
      </c>
      <c r="J283" s="217"/>
      <c r="K283" s="196">
        <f t="shared" si="91"/>
        <v>0</v>
      </c>
      <c r="L283" s="217"/>
      <c r="M283" s="197">
        <f t="shared" si="92"/>
        <v>0</v>
      </c>
      <c r="N283" s="255">
        <f>SUM(D283:L283)</f>
        <v>1700</v>
      </c>
      <c r="O283" s="229">
        <f t="shared" si="93"/>
        <v>108.64980251300602</v>
      </c>
      <c r="P283" s="258">
        <f t="shared" si="87"/>
        <v>1700</v>
      </c>
      <c r="Q283" s="261">
        <f t="shared" si="94"/>
        <v>108.64980251300602</v>
      </c>
      <c r="R283" s="258"/>
      <c r="S283" s="229">
        <f t="shared" si="95"/>
        <v>0</v>
      </c>
      <c r="T283" s="155" t="s">
        <v>456</v>
      </c>
    </row>
    <row r="284" spans="1:20" ht="39" customHeight="1">
      <c r="A284" s="125" t="s">
        <v>207</v>
      </c>
      <c r="B284" s="21" t="s">
        <v>277</v>
      </c>
      <c r="C284" s="50" t="s">
        <v>330</v>
      </c>
      <c r="D284" s="102">
        <v>5000</v>
      </c>
      <c r="E284" s="102">
        <v>6000</v>
      </c>
      <c r="F284" s="102">
        <v>2000</v>
      </c>
      <c r="G284" s="102">
        <v>0</v>
      </c>
      <c r="H284" s="193"/>
      <c r="I284" s="196">
        <f t="shared" si="90"/>
        <v>0</v>
      </c>
      <c r="J284" s="217"/>
      <c r="K284" s="196">
        <f t="shared" si="91"/>
        <v>0</v>
      </c>
      <c r="L284" s="217"/>
      <c r="M284" s="197">
        <f t="shared" si="92"/>
        <v>0</v>
      </c>
      <c r="N284" s="255">
        <f t="shared" si="100"/>
        <v>13000</v>
      </c>
      <c r="O284" s="229">
        <f t="shared" si="93"/>
        <v>830.8514309818107</v>
      </c>
      <c r="P284" s="258">
        <f>N284-R284</f>
        <v>13000</v>
      </c>
      <c r="Q284" s="261">
        <f t="shared" si="94"/>
        <v>830.8514309818107</v>
      </c>
      <c r="R284" s="258">
        <v>0</v>
      </c>
      <c r="S284" s="229">
        <f t="shared" si="95"/>
        <v>0</v>
      </c>
      <c r="T284" s="155" t="s">
        <v>394</v>
      </c>
    </row>
    <row r="285" spans="1:20" ht="12">
      <c r="A285" s="125" t="s">
        <v>208</v>
      </c>
      <c r="B285" s="23" t="s">
        <v>312</v>
      </c>
      <c r="C285" s="50" t="s">
        <v>330</v>
      </c>
      <c r="D285" s="102"/>
      <c r="E285" s="102"/>
      <c r="F285" s="102"/>
      <c r="G285" s="102"/>
      <c r="H285" s="193">
        <v>4000</v>
      </c>
      <c r="I285" s="196">
        <f t="shared" si="90"/>
        <v>255.64659414824948</v>
      </c>
      <c r="J285" s="217"/>
      <c r="K285" s="196">
        <f t="shared" si="91"/>
        <v>0</v>
      </c>
      <c r="L285" s="217">
        <v>16000</v>
      </c>
      <c r="M285" s="197">
        <f t="shared" si="92"/>
        <v>1022.5863765929979</v>
      </c>
      <c r="N285" s="255">
        <f>SUM(D285:L285)</f>
        <v>20255.64659414825</v>
      </c>
      <c r="O285" s="229">
        <f t="shared" si="93"/>
        <v>1294.5717660161472</v>
      </c>
      <c r="P285" s="258">
        <f>N285-R285</f>
        <v>16255.64659414825</v>
      </c>
      <c r="Q285" s="261">
        <f t="shared" si="94"/>
        <v>1038.925171867898</v>
      </c>
      <c r="R285" s="258">
        <v>4000</v>
      </c>
      <c r="S285" s="229">
        <f t="shared" si="95"/>
        <v>255.64659414824948</v>
      </c>
      <c r="T285" s="170" t="s">
        <v>394</v>
      </c>
    </row>
    <row r="286" spans="1:20" ht="62.25" customHeight="1">
      <c r="A286" s="125" t="s">
        <v>209</v>
      </c>
      <c r="B286" s="21" t="s">
        <v>656</v>
      </c>
      <c r="C286" s="50" t="s">
        <v>330</v>
      </c>
      <c r="D286" s="102"/>
      <c r="E286" s="102">
        <v>14000</v>
      </c>
      <c r="F286" s="102">
        <v>2000</v>
      </c>
      <c r="G286" s="102">
        <v>2000</v>
      </c>
      <c r="H286" s="193">
        <v>2000</v>
      </c>
      <c r="I286" s="196">
        <f t="shared" si="90"/>
        <v>127.82329707412474</v>
      </c>
      <c r="J286" s="217">
        <v>22000</v>
      </c>
      <c r="K286" s="196">
        <f t="shared" si="91"/>
        <v>1406.0562678153722</v>
      </c>
      <c r="L286" s="217">
        <v>44300</v>
      </c>
      <c r="M286" s="197">
        <f t="shared" si="92"/>
        <v>2831.2860301918627</v>
      </c>
      <c r="N286" s="255">
        <f>SUM(D286:L286)</f>
        <v>87833.8795648895</v>
      </c>
      <c r="O286" s="229">
        <f t="shared" si="93"/>
        <v>5613.608040397882</v>
      </c>
      <c r="P286" s="258">
        <f aca="true" t="shared" si="101" ref="P286:P291">N286-R286</f>
        <v>37833.8795648895</v>
      </c>
      <c r="Q286" s="261">
        <f t="shared" si="94"/>
        <v>2418.025613544764</v>
      </c>
      <c r="R286" s="258">
        <v>50000</v>
      </c>
      <c r="S286" s="229">
        <f t="shared" si="95"/>
        <v>3195.5824268531182</v>
      </c>
      <c r="T286" s="155" t="s">
        <v>394</v>
      </c>
    </row>
    <row r="287" spans="1:20" ht="27.75" customHeight="1">
      <c r="A287" s="125" t="s">
        <v>210</v>
      </c>
      <c r="B287" s="23" t="s">
        <v>657</v>
      </c>
      <c r="C287" s="60" t="s">
        <v>329</v>
      </c>
      <c r="D287" s="102">
        <v>800</v>
      </c>
      <c r="E287" s="102">
        <v>860</v>
      </c>
      <c r="F287" s="102">
        <v>920</v>
      </c>
      <c r="G287" s="102">
        <v>1000</v>
      </c>
      <c r="H287" s="193">
        <v>4675</v>
      </c>
      <c r="I287" s="196">
        <f t="shared" si="90"/>
        <v>298.78695691076655</v>
      </c>
      <c r="J287" s="217">
        <v>500</v>
      </c>
      <c r="K287" s="196">
        <f t="shared" si="91"/>
        <v>31.955824268531185</v>
      </c>
      <c r="L287" s="217">
        <v>500</v>
      </c>
      <c r="M287" s="197">
        <f t="shared" si="92"/>
        <v>31.955824268531185</v>
      </c>
      <c r="N287" s="255">
        <f>SUM(D287:L287)</f>
        <v>9585.742781179297</v>
      </c>
      <c r="O287" s="229">
        <f t="shared" si="93"/>
        <v>612.640623597414</v>
      </c>
      <c r="P287" s="258">
        <f>N287-R287</f>
        <v>5835.742781179297</v>
      </c>
      <c r="Q287" s="261">
        <f t="shared" si="94"/>
        <v>372.97194158343007</v>
      </c>
      <c r="R287" s="258">
        <v>3750</v>
      </c>
      <c r="S287" s="229">
        <f t="shared" si="95"/>
        <v>239.66868201398387</v>
      </c>
      <c r="T287" s="155" t="s">
        <v>456</v>
      </c>
    </row>
    <row r="288" spans="1:20" ht="21" customHeight="1">
      <c r="A288" s="125" t="s">
        <v>211</v>
      </c>
      <c r="B288" s="21" t="s">
        <v>408</v>
      </c>
      <c r="C288" s="50" t="s">
        <v>330</v>
      </c>
      <c r="D288" s="102"/>
      <c r="E288" s="102"/>
      <c r="F288" s="102">
        <v>2600</v>
      </c>
      <c r="G288" s="102">
        <v>1300</v>
      </c>
      <c r="H288" s="193"/>
      <c r="I288" s="196">
        <f t="shared" si="90"/>
        <v>0</v>
      </c>
      <c r="J288" s="217"/>
      <c r="K288" s="196">
        <f t="shared" si="91"/>
        <v>0</v>
      </c>
      <c r="L288" s="217"/>
      <c r="M288" s="197">
        <f t="shared" si="92"/>
        <v>0</v>
      </c>
      <c r="N288" s="255">
        <f>SUM(D288:L288)</f>
        <v>3900</v>
      </c>
      <c r="O288" s="229">
        <f t="shared" si="93"/>
        <v>249.25542929454323</v>
      </c>
      <c r="P288" s="258">
        <f>N288-R288</f>
        <v>3900</v>
      </c>
      <c r="Q288" s="261">
        <f t="shared" si="94"/>
        <v>249.25542929454323</v>
      </c>
      <c r="R288" s="258"/>
      <c r="S288" s="229">
        <f t="shared" si="95"/>
        <v>0</v>
      </c>
      <c r="T288" s="155" t="s">
        <v>394</v>
      </c>
    </row>
    <row r="289" spans="1:20" ht="12">
      <c r="A289" s="125" t="s">
        <v>212</v>
      </c>
      <c r="B289" s="21" t="s">
        <v>658</v>
      </c>
      <c r="C289" s="50" t="s">
        <v>330</v>
      </c>
      <c r="D289" s="102"/>
      <c r="E289" s="102"/>
      <c r="F289" s="102"/>
      <c r="G289" s="102"/>
      <c r="H289" s="193">
        <v>0</v>
      </c>
      <c r="I289" s="196">
        <f t="shared" si="90"/>
        <v>0</v>
      </c>
      <c r="J289" s="217"/>
      <c r="K289" s="196">
        <f t="shared" si="91"/>
        <v>0</v>
      </c>
      <c r="L289" s="217"/>
      <c r="M289" s="197">
        <f t="shared" si="92"/>
        <v>0</v>
      </c>
      <c r="N289" s="255">
        <f t="shared" si="100"/>
        <v>0</v>
      </c>
      <c r="O289" s="229">
        <f t="shared" si="93"/>
        <v>0</v>
      </c>
      <c r="P289" s="258">
        <f t="shared" si="101"/>
        <v>0</v>
      </c>
      <c r="Q289" s="261">
        <f t="shared" si="94"/>
        <v>0</v>
      </c>
      <c r="R289" s="258"/>
      <c r="S289" s="229">
        <f t="shared" si="95"/>
        <v>0</v>
      </c>
      <c r="T289" s="155" t="s">
        <v>394</v>
      </c>
    </row>
    <row r="290" spans="1:20" ht="17.25" customHeight="1">
      <c r="A290" s="126" t="s">
        <v>213</v>
      </c>
      <c r="B290" s="21" t="s">
        <v>460</v>
      </c>
      <c r="C290" s="50" t="s">
        <v>330</v>
      </c>
      <c r="D290" s="102">
        <v>4900</v>
      </c>
      <c r="E290" s="102">
        <v>5400</v>
      </c>
      <c r="F290" s="102">
        <v>6000</v>
      </c>
      <c r="G290" s="102">
        <v>6600</v>
      </c>
      <c r="H290" s="193">
        <v>7200</v>
      </c>
      <c r="I290" s="196">
        <f t="shared" si="90"/>
        <v>460.16386946684906</v>
      </c>
      <c r="J290" s="217">
        <v>7800</v>
      </c>
      <c r="K290" s="196">
        <f t="shared" si="91"/>
        <v>498.51085858908647</v>
      </c>
      <c r="L290" s="217">
        <v>8500</v>
      </c>
      <c r="M290" s="197">
        <f t="shared" si="92"/>
        <v>543.2490125650302</v>
      </c>
      <c r="N290" s="255">
        <f t="shared" si="100"/>
        <v>47358.674728055936</v>
      </c>
      <c r="O290" s="229">
        <f t="shared" si="93"/>
        <v>3026.770974400569</v>
      </c>
      <c r="P290" s="258">
        <f t="shared" si="101"/>
        <v>47358.674728055936</v>
      </c>
      <c r="Q290" s="261">
        <f t="shared" si="94"/>
        <v>3026.770974400569</v>
      </c>
      <c r="R290" s="258"/>
      <c r="S290" s="229">
        <f t="shared" si="95"/>
        <v>0</v>
      </c>
      <c r="T290" s="155" t="s">
        <v>456</v>
      </c>
    </row>
    <row r="291" spans="1:20" ht="29.25" customHeight="1">
      <c r="A291" s="125" t="s">
        <v>214</v>
      </c>
      <c r="B291" s="23" t="s">
        <v>660</v>
      </c>
      <c r="C291" s="50" t="s">
        <v>330</v>
      </c>
      <c r="D291" s="102">
        <v>100</v>
      </c>
      <c r="E291" s="102"/>
      <c r="F291" s="102"/>
      <c r="G291" s="102"/>
      <c r="H291" s="193"/>
      <c r="I291" s="196">
        <f t="shared" si="90"/>
        <v>0</v>
      </c>
      <c r="J291" s="217"/>
      <c r="K291" s="196">
        <f t="shared" si="91"/>
        <v>0</v>
      </c>
      <c r="L291" s="217"/>
      <c r="M291" s="197">
        <f t="shared" si="92"/>
        <v>0</v>
      </c>
      <c r="N291" s="255">
        <f t="shared" si="100"/>
        <v>100</v>
      </c>
      <c r="O291" s="229">
        <f t="shared" si="93"/>
        <v>6.391164853706237</v>
      </c>
      <c r="P291" s="258">
        <f t="shared" si="101"/>
        <v>100</v>
      </c>
      <c r="Q291" s="261">
        <f t="shared" si="94"/>
        <v>6.391164853706237</v>
      </c>
      <c r="R291" s="258"/>
      <c r="S291" s="229">
        <f t="shared" si="95"/>
        <v>0</v>
      </c>
      <c r="T291" s="155" t="s">
        <v>456</v>
      </c>
    </row>
    <row r="292" spans="1:20" ht="16.5" customHeight="1">
      <c r="A292" s="125" t="s">
        <v>215</v>
      </c>
      <c r="B292" s="23" t="s">
        <v>311</v>
      </c>
      <c r="C292" s="50" t="s">
        <v>330</v>
      </c>
      <c r="D292" s="102"/>
      <c r="E292" s="102"/>
      <c r="F292" s="102"/>
      <c r="G292" s="102"/>
      <c r="H292" s="193"/>
      <c r="I292" s="196">
        <f t="shared" si="90"/>
        <v>0</v>
      </c>
      <c r="J292" s="217"/>
      <c r="K292" s="196">
        <f t="shared" si="91"/>
        <v>0</v>
      </c>
      <c r="L292" s="217">
        <v>56800</v>
      </c>
      <c r="M292" s="197">
        <f t="shared" si="92"/>
        <v>3630.1816369051426</v>
      </c>
      <c r="N292" s="255">
        <f aca="true" t="shared" si="102" ref="N292:N318">SUM(D292:L292)</f>
        <v>56800</v>
      </c>
      <c r="O292" s="229">
        <f t="shared" si="93"/>
        <v>3630.1816369051426</v>
      </c>
      <c r="P292" s="258">
        <f aca="true" t="shared" si="103" ref="P292:P300">N292-R292</f>
        <v>56800</v>
      </c>
      <c r="Q292" s="261">
        <f t="shared" si="94"/>
        <v>3630.1816369051426</v>
      </c>
      <c r="R292" s="258"/>
      <c r="S292" s="229">
        <f t="shared" si="95"/>
        <v>0</v>
      </c>
      <c r="T292" s="170" t="s">
        <v>394</v>
      </c>
    </row>
    <row r="293" spans="1:20" ht="39.75" customHeight="1">
      <c r="A293" s="125" t="s">
        <v>352</v>
      </c>
      <c r="B293" s="23" t="s">
        <v>353</v>
      </c>
      <c r="C293" s="65" t="s">
        <v>330</v>
      </c>
      <c r="D293" s="102"/>
      <c r="E293" s="102"/>
      <c r="F293" s="102">
        <v>3000</v>
      </c>
      <c r="G293" s="102">
        <v>14400</v>
      </c>
      <c r="H293" s="193">
        <v>1500</v>
      </c>
      <c r="I293" s="196">
        <f t="shared" si="90"/>
        <v>95.86747280559355</v>
      </c>
      <c r="J293" s="217"/>
      <c r="K293" s="196">
        <f t="shared" si="91"/>
        <v>0</v>
      </c>
      <c r="L293" s="217"/>
      <c r="M293" s="197">
        <f t="shared" si="92"/>
        <v>0</v>
      </c>
      <c r="N293" s="255">
        <f t="shared" si="102"/>
        <v>18995.867472805592</v>
      </c>
      <c r="O293" s="229">
        <f t="shared" si="93"/>
        <v>1214.057205578566</v>
      </c>
      <c r="P293" s="258">
        <f t="shared" si="103"/>
        <v>10995.867472805592</v>
      </c>
      <c r="Q293" s="261">
        <f t="shared" si="94"/>
        <v>702.7640172820672</v>
      </c>
      <c r="R293" s="258">
        <v>8000</v>
      </c>
      <c r="S293" s="229">
        <f t="shared" si="95"/>
        <v>511.29318829649895</v>
      </c>
      <c r="T293" s="170" t="s">
        <v>394</v>
      </c>
    </row>
    <row r="294" spans="1:20" s="45" customFormat="1" ht="12">
      <c r="A294" s="127" t="s">
        <v>216</v>
      </c>
      <c r="B294" s="26" t="s">
        <v>512</v>
      </c>
      <c r="C294" s="69"/>
      <c r="D294" s="101">
        <f>SUM(D295:D302)</f>
        <v>25000</v>
      </c>
      <c r="E294" s="101">
        <f aca="true" t="shared" si="104" ref="E294:L294">SUM(E295:E302)</f>
        <v>50000</v>
      </c>
      <c r="F294" s="101">
        <f t="shared" si="104"/>
        <v>31800</v>
      </c>
      <c r="G294" s="101">
        <f t="shared" si="104"/>
        <v>10000</v>
      </c>
      <c r="H294" s="194">
        <f t="shared" si="104"/>
        <v>7600</v>
      </c>
      <c r="I294" s="243">
        <f t="shared" si="90"/>
        <v>485.728528881674</v>
      </c>
      <c r="J294" s="204">
        <f t="shared" si="104"/>
        <v>75200</v>
      </c>
      <c r="K294" s="243">
        <f t="shared" si="91"/>
        <v>4806.15596998709</v>
      </c>
      <c r="L294" s="204">
        <f t="shared" si="104"/>
        <v>21200</v>
      </c>
      <c r="M294" s="242">
        <f t="shared" si="92"/>
        <v>1354.9269489857222</v>
      </c>
      <c r="N294" s="256">
        <f t="shared" si="102"/>
        <v>226091.88449886878</v>
      </c>
      <c r="O294" s="250">
        <f t="shared" si="93"/>
        <v>14449.9050591738</v>
      </c>
      <c r="P294" s="264">
        <f t="shared" si="103"/>
        <v>208091.88449886878</v>
      </c>
      <c r="Q294" s="252">
        <f t="shared" si="94"/>
        <v>13299.495385506678</v>
      </c>
      <c r="R294" s="256">
        <f>SUM(R295:R302)</f>
        <v>18000</v>
      </c>
      <c r="S294" s="250">
        <f t="shared" si="95"/>
        <v>1150.4096736671227</v>
      </c>
      <c r="T294" s="171"/>
    </row>
    <row r="295" spans="1:20" ht="24" customHeight="1">
      <c r="A295" s="125" t="s">
        <v>217</v>
      </c>
      <c r="B295" s="23" t="s">
        <v>270</v>
      </c>
      <c r="C295" s="50" t="s">
        <v>330</v>
      </c>
      <c r="D295" s="102">
        <v>25000</v>
      </c>
      <c r="E295" s="102">
        <v>50000</v>
      </c>
      <c r="F295" s="102">
        <v>31500</v>
      </c>
      <c r="G295" s="102">
        <v>5000</v>
      </c>
      <c r="H295" s="193">
        <v>5000</v>
      </c>
      <c r="I295" s="196">
        <f t="shared" si="90"/>
        <v>319.5582426853118</v>
      </c>
      <c r="J295" s="217">
        <v>5000</v>
      </c>
      <c r="K295" s="196">
        <f t="shared" si="91"/>
        <v>319.5582426853118</v>
      </c>
      <c r="L295" s="217">
        <v>5000</v>
      </c>
      <c r="M295" s="197">
        <f t="shared" si="92"/>
        <v>319.5582426853118</v>
      </c>
      <c r="N295" s="255">
        <f t="shared" si="102"/>
        <v>127139.11648537061</v>
      </c>
      <c r="O295" s="229">
        <f t="shared" si="93"/>
        <v>8125.670528125639</v>
      </c>
      <c r="P295" s="258">
        <f t="shared" si="103"/>
        <v>115139.11648537061</v>
      </c>
      <c r="Q295" s="261">
        <f t="shared" si="94"/>
        <v>7358.73074568089</v>
      </c>
      <c r="R295" s="258">
        <v>12000</v>
      </c>
      <c r="S295" s="229">
        <f t="shared" si="95"/>
        <v>766.9397824447484</v>
      </c>
      <c r="T295" s="170" t="s">
        <v>245</v>
      </c>
    </row>
    <row r="296" spans="1:20" ht="30" customHeight="1">
      <c r="A296" s="125" t="s">
        <v>218</v>
      </c>
      <c r="B296" s="21" t="s">
        <v>271</v>
      </c>
      <c r="C296" s="50" t="s">
        <v>330</v>
      </c>
      <c r="D296" s="102"/>
      <c r="E296" s="102"/>
      <c r="F296" s="102"/>
      <c r="G296" s="102"/>
      <c r="H296" s="193"/>
      <c r="I296" s="196">
        <f t="shared" si="90"/>
        <v>0</v>
      </c>
      <c r="J296" s="217"/>
      <c r="K296" s="196">
        <f t="shared" si="91"/>
        <v>0</v>
      </c>
      <c r="L296" s="217"/>
      <c r="M296" s="197">
        <f t="shared" si="92"/>
        <v>0</v>
      </c>
      <c r="N296" s="255">
        <f t="shared" si="102"/>
        <v>0</v>
      </c>
      <c r="O296" s="229">
        <f t="shared" si="93"/>
        <v>0</v>
      </c>
      <c r="P296" s="258">
        <f t="shared" si="103"/>
        <v>0</v>
      </c>
      <c r="Q296" s="261">
        <f t="shared" si="94"/>
        <v>0</v>
      </c>
      <c r="R296" s="258"/>
      <c r="S296" s="229">
        <f t="shared" si="95"/>
        <v>0</v>
      </c>
      <c r="T296" s="155" t="s">
        <v>394</v>
      </c>
    </row>
    <row r="297" spans="1:20" ht="29.25" customHeight="1">
      <c r="A297" s="125" t="s">
        <v>219</v>
      </c>
      <c r="B297" s="21" t="s">
        <v>462</v>
      </c>
      <c r="C297" s="50" t="s">
        <v>330</v>
      </c>
      <c r="D297" s="102"/>
      <c r="E297" s="102"/>
      <c r="F297" s="102">
        <v>300</v>
      </c>
      <c r="G297" s="102">
        <v>3000</v>
      </c>
      <c r="H297" s="193">
        <v>600</v>
      </c>
      <c r="I297" s="196">
        <f t="shared" si="90"/>
        <v>38.34698912223742</v>
      </c>
      <c r="J297" s="217"/>
      <c r="K297" s="196">
        <f t="shared" si="91"/>
        <v>0</v>
      </c>
      <c r="L297" s="217"/>
      <c r="M297" s="197">
        <f t="shared" si="92"/>
        <v>0</v>
      </c>
      <c r="N297" s="255">
        <f t="shared" si="102"/>
        <v>3938.3469891222376</v>
      </c>
      <c r="O297" s="229">
        <f t="shared" si="93"/>
        <v>251.70624858577824</v>
      </c>
      <c r="P297" s="258">
        <f t="shared" si="103"/>
        <v>3938.3469891222376</v>
      </c>
      <c r="Q297" s="261">
        <f t="shared" si="94"/>
        <v>251.70624858577824</v>
      </c>
      <c r="R297" s="258"/>
      <c r="S297" s="229">
        <f t="shared" si="95"/>
        <v>0</v>
      </c>
      <c r="T297" s="155" t="s">
        <v>394</v>
      </c>
    </row>
    <row r="298" spans="1:20" ht="12">
      <c r="A298" s="125" t="s">
        <v>220</v>
      </c>
      <c r="B298" s="21" t="s">
        <v>409</v>
      </c>
      <c r="C298" s="50" t="s">
        <v>330</v>
      </c>
      <c r="D298" s="102"/>
      <c r="E298" s="102"/>
      <c r="F298" s="102"/>
      <c r="G298" s="102"/>
      <c r="H298" s="193">
        <v>0</v>
      </c>
      <c r="I298" s="196">
        <f t="shared" si="90"/>
        <v>0</v>
      </c>
      <c r="J298" s="217"/>
      <c r="K298" s="196">
        <f t="shared" si="91"/>
        <v>0</v>
      </c>
      <c r="L298" s="217">
        <v>15000</v>
      </c>
      <c r="M298" s="197">
        <f t="shared" si="92"/>
        <v>958.6747280559355</v>
      </c>
      <c r="N298" s="255">
        <f t="shared" si="102"/>
        <v>15000</v>
      </c>
      <c r="O298" s="229">
        <f t="shared" si="93"/>
        <v>958.6747280559355</v>
      </c>
      <c r="P298" s="258">
        <f t="shared" si="103"/>
        <v>15000</v>
      </c>
      <c r="Q298" s="261">
        <f t="shared" si="94"/>
        <v>958.6747280559355</v>
      </c>
      <c r="R298" s="258"/>
      <c r="S298" s="229">
        <f t="shared" si="95"/>
        <v>0</v>
      </c>
      <c r="T298" s="155" t="s">
        <v>394</v>
      </c>
    </row>
    <row r="299" spans="1:20" ht="36">
      <c r="A299" s="125" t="s">
        <v>221</v>
      </c>
      <c r="B299" s="21" t="s">
        <v>463</v>
      </c>
      <c r="C299" s="50" t="s">
        <v>330</v>
      </c>
      <c r="D299" s="102"/>
      <c r="E299" s="102"/>
      <c r="F299" s="102"/>
      <c r="G299" s="102">
        <v>2000</v>
      </c>
      <c r="H299" s="193">
        <v>2000</v>
      </c>
      <c r="I299" s="196">
        <f t="shared" si="90"/>
        <v>127.82329707412474</v>
      </c>
      <c r="J299" s="217">
        <v>1200</v>
      </c>
      <c r="K299" s="196">
        <f t="shared" si="91"/>
        <v>76.69397824447483</v>
      </c>
      <c r="L299" s="217">
        <v>1200</v>
      </c>
      <c r="M299" s="197">
        <f t="shared" si="92"/>
        <v>76.69397824447483</v>
      </c>
      <c r="N299" s="255">
        <f t="shared" si="102"/>
        <v>6604.5172753186</v>
      </c>
      <c r="O299" s="229">
        <f t="shared" si="93"/>
        <v>422.10558685711914</v>
      </c>
      <c r="P299" s="258">
        <f t="shared" si="103"/>
        <v>6604.5172753186</v>
      </c>
      <c r="Q299" s="261">
        <f t="shared" si="94"/>
        <v>422.10558685711914</v>
      </c>
      <c r="R299" s="258"/>
      <c r="S299" s="229">
        <f t="shared" si="95"/>
        <v>0</v>
      </c>
      <c r="T299" s="155" t="s">
        <v>245</v>
      </c>
    </row>
    <row r="300" spans="1:20" ht="39" customHeight="1">
      <c r="A300" s="125" t="s">
        <v>222</v>
      </c>
      <c r="B300" s="21" t="s">
        <v>464</v>
      </c>
      <c r="C300" s="50" t="s">
        <v>330</v>
      </c>
      <c r="D300" s="102"/>
      <c r="E300" s="102"/>
      <c r="F300" s="102"/>
      <c r="G300" s="102"/>
      <c r="H300" s="193">
        <v>0</v>
      </c>
      <c r="I300" s="196">
        <f t="shared" si="90"/>
        <v>0</v>
      </c>
      <c r="J300" s="217">
        <v>12000</v>
      </c>
      <c r="K300" s="196">
        <f t="shared" si="91"/>
        <v>766.9397824447484</v>
      </c>
      <c r="L300" s="217"/>
      <c r="M300" s="197">
        <f t="shared" si="92"/>
        <v>0</v>
      </c>
      <c r="N300" s="255">
        <f t="shared" si="102"/>
        <v>12766.939782444748</v>
      </c>
      <c r="O300" s="229">
        <f t="shared" si="93"/>
        <v>815.9561682694482</v>
      </c>
      <c r="P300" s="258">
        <f t="shared" si="103"/>
        <v>6766.939782444748</v>
      </c>
      <c r="Q300" s="261">
        <f t="shared" si="94"/>
        <v>432.486277047074</v>
      </c>
      <c r="R300" s="258">
        <v>6000</v>
      </c>
      <c r="S300" s="229">
        <f t="shared" si="95"/>
        <v>383.4698912223742</v>
      </c>
      <c r="T300" s="155" t="s">
        <v>394</v>
      </c>
    </row>
    <row r="301" spans="1:20" ht="24.75" customHeight="1">
      <c r="A301" s="125" t="s">
        <v>223</v>
      </c>
      <c r="B301" s="21" t="s">
        <v>238</v>
      </c>
      <c r="C301" s="50" t="s">
        <v>330</v>
      </c>
      <c r="D301" s="102"/>
      <c r="E301" s="102"/>
      <c r="F301" s="102"/>
      <c r="G301" s="102"/>
      <c r="H301" s="193"/>
      <c r="I301" s="196">
        <f t="shared" si="90"/>
        <v>0</v>
      </c>
      <c r="J301" s="217">
        <v>55000</v>
      </c>
      <c r="K301" s="196">
        <f t="shared" si="91"/>
        <v>3515.1406695384303</v>
      </c>
      <c r="L301" s="217"/>
      <c r="M301" s="197">
        <f t="shared" si="92"/>
        <v>0</v>
      </c>
      <c r="N301" s="255">
        <f t="shared" si="102"/>
        <v>58515.14066953843</v>
      </c>
      <c r="O301" s="229">
        <f t="shared" si="93"/>
        <v>3739.7991045683043</v>
      </c>
      <c r="P301" s="258">
        <f aca="true" t="shared" si="105" ref="P301:P308">N301-R301</f>
        <v>58515.14066953843</v>
      </c>
      <c r="Q301" s="261">
        <f t="shared" si="94"/>
        <v>3739.7991045683043</v>
      </c>
      <c r="R301" s="258"/>
      <c r="S301" s="229">
        <f t="shared" si="95"/>
        <v>0</v>
      </c>
      <c r="T301" s="155" t="s">
        <v>394</v>
      </c>
    </row>
    <row r="302" spans="1:20" ht="24.75" customHeight="1">
      <c r="A302" s="125" t="s">
        <v>506</v>
      </c>
      <c r="B302" s="23" t="s">
        <v>507</v>
      </c>
      <c r="C302" s="65" t="s">
        <v>330</v>
      </c>
      <c r="D302" s="102"/>
      <c r="E302" s="102"/>
      <c r="F302" s="102"/>
      <c r="G302" s="102"/>
      <c r="H302" s="193">
        <v>0</v>
      </c>
      <c r="I302" s="196">
        <f t="shared" si="90"/>
        <v>0</v>
      </c>
      <c r="J302" s="217">
        <v>2000</v>
      </c>
      <c r="K302" s="196">
        <f t="shared" si="91"/>
        <v>127.82329707412474</v>
      </c>
      <c r="L302" s="217"/>
      <c r="M302" s="197">
        <f t="shared" si="92"/>
        <v>0</v>
      </c>
      <c r="N302" s="255">
        <f t="shared" si="102"/>
        <v>2127.8232970741246</v>
      </c>
      <c r="O302" s="229">
        <f t="shared" si="93"/>
        <v>135.9926947115747</v>
      </c>
      <c r="P302" s="258">
        <f t="shared" si="105"/>
        <v>2127.8232970741246</v>
      </c>
      <c r="Q302" s="261">
        <f t="shared" si="94"/>
        <v>135.9926947115747</v>
      </c>
      <c r="R302" s="258"/>
      <c r="S302" s="229">
        <f t="shared" si="95"/>
        <v>0</v>
      </c>
      <c r="T302" s="155" t="s">
        <v>456</v>
      </c>
    </row>
    <row r="303" spans="1:20" s="45" customFormat="1" ht="32.25" customHeight="1">
      <c r="A303" s="127" t="s">
        <v>224</v>
      </c>
      <c r="B303" s="22" t="s">
        <v>465</v>
      </c>
      <c r="C303" s="69" t="s">
        <v>329</v>
      </c>
      <c r="D303" s="101">
        <v>1815</v>
      </c>
      <c r="E303" s="101">
        <v>1935</v>
      </c>
      <c r="F303" s="101">
        <v>4000</v>
      </c>
      <c r="G303" s="101">
        <v>4200</v>
      </c>
      <c r="H303" s="194">
        <v>4400</v>
      </c>
      <c r="I303" s="243">
        <f t="shared" si="90"/>
        <v>281.2112535630744</v>
      </c>
      <c r="J303" s="204">
        <v>4600</v>
      </c>
      <c r="K303" s="243">
        <f t="shared" si="91"/>
        <v>293.9935832704869</v>
      </c>
      <c r="L303" s="204">
        <v>4800</v>
      </c>
      <c r="M303" s="242">
        <f t="shared" si="92"/>
        <v>306.77591297789934</v>
      </c>
      <c r="N303" s="256">
        <f t="shared" si="102"/>
        <v>26325.20483683356</v>
      </c>
      <c r="O303" s="250">
        <f t="shared" si="93"/>
        <v>1682.4872391978809</v>
      </c>
      <c r="P303" s="264">
        <f t="shared" si="105"/>
        <v>26325.20483683356</v>
      </c>
      <c r="Q303" s="252">
        <f t="shared" si="94"/>
        <v>1682.4872391978809</v>
      </c>
      <c r="R303" s="256">
        <v>0</v>
      </c>
      <c r="S303" s="250">
        <f t="shared" si="95"/>
        <v>0</v>
      </c>
      <c r="T303" s="155" t="s">
        <v>456</v>
      </c>
    </row>
    <row r="304" spans="1:20" s="45" customFormat="1" ht="27" customHeight="1">
      <c r="A304" s="127" t="s">
        <v>225</v>
      </c>
      <c r="B304" s="26" t="s">
        <v>466</v>
      </c>
      <c r="C304" s="69" t="s">
        <v>330</v>
      </c>
      <c r="D304" s="101">
        <v>300</v>
      </c>
      <c r="E304" s="101">
        <v>100</v>
      </c>
      <c r="F304" s="101">
        <v>350</v>
      </c>
      <c r="G304" s="101">
        <v>150</v>
      </c>
      <c r="H304" s="194">
        <v>400</v>
      </c>
      <c r="I304" s="243">
        <f t="shared" si="90"/>
        <v>25.56465941482495</v>
      </c>
      <c r="J304" s="204">
        <v>150</v>
      </c>
      <c r="K304" s="243">
        <f t="shared" si="91"/>
        <v>9.586747280559354</v>
      </c>
      <c r="L304" s="204">
        <v>200</v>
      </c>
      <c r="M304" s="242">
        <f t="shared" si="92"/>
        <v>12.782329707412474</v>
      </c>
      <c r="N304" s="256">
        <f t="shared" si="102"/>
        <v>1685.1514066953844</v>
      </c>
      <c r="O304" s="250">
        <f t="shared" si="93"/>
        <v>107.70080443645165</v>
      </c>
      <c r="P304" s="264">
        <f t="shared" si="105"/>
        <v>1685.1514066953844</v>
      </c>
      <c r="Q304" s="252">
        <f t="shared" si="94"/>
        <v>107.70080443645165</v>
      </c>
      <c r="R304" s="256">
        <v>0</v>
      </c>
      <c r="S304" s="250">
        <f t="shared" si="95"/>
        <v>0</v>
      </c>
      <c r="T304" s="155" t="s">
        <v>456</v>
      </c>
    </row>
    <row r="305" spans="1:20" s="45" customFormat="1" ht="53.25" customHeight="1">
      <c r="A305" s="127" t="s">
        <v>226</v>
      </c>
      <c r="B305" s="26" t="s">
        <v>467</v>
      </c>
      <c r="C305" s="69" t="s">
        <v>330</v>
      </c>
      <c r="D305" s="101">
        <v>200</v>
      </c>
      <c r="E305" s="101">
        <v>420</v>
      </c>
      <c r="F305" s="101">
        <v>580</v>
      </c>
      <c r="G305" s="101">
        <v>685</v>
      </c>
      <c r="H305" s="194">
        <v>690</v>
      </c>
      <c r="I305" s="243">
        <f t="shared" si="90"/>
        <v>44.09903749057303</v>
      </c>
      <c r="J305" s="204">
        <v>700</v>
      </c>
      <c r="K305" s="243">
        <f t="shared" si="91"/>
        <v>44.73815397594366</v>
      </c>
      <c r="L305" s="204">
        <v>710</v>
      </c>
      <c r="M305" s="242">
        <f t="shared" si="92"/>
        <v>45.37727046131428</v>
      </c>
      <c r="N305" s="256">
        <f t="shared" si="102"/>
        <v>4073.8371914665167</v>
      </c>
      <c r="O305" s="250">
        <f t="shared" si="93"/>
        <v>260.36565077822127</v>
      </c>
      <c r="P305" s="264">
        <f t="shared" si="105"/>
        <v>4073.8371914665167</v>
      </c>
      <c r="Q305" s="252">
        <f t="shared" si="94"/>
        <v>260.36565077822127</v>
      </c>
      <c r="R305" s="256">
        <v>0</v>
      </c>
      <c r="S305" s="250">
        <f t="shared" si="95"/>
        <v>0</v>
      </c>
      <c r="T305" s="155" t="s">
        <v>456</v>
      </c>
    </row>
    <row r="306" spans="1:20" ht="24">
      <c r="A306" s="124" t="s">
        <v>449</v>
      </c>
      <c r="B306" s="19" t="s">
        <v>445</v>
      </c>
      <c r="C306" s="13"/>
      <c r="D306" s="8">
        <f>D308+D315+D318+D319</f>
        <v>8850</v>
      </c>
      <c r="E306" s="8">
        <f aca="true" t="shared" si="106" ref="E306:L306">E308+E315+E318+E319</f>
        <v>8850</v>
      </c>
      <c r="F306" s="8">
        <f t="shared" si="106"/>
        <v>12600</v>
      </c>
      <c r="G306" s="8">
        <f t="shared" si="106"/>
        <v>9900</v>
      </c>
      <c r="H306" s="145">
        <f t="shared" si="106"/>
        <v>7450</v>
      </c>
      <c r="I306" s="47">
        <f t="shared" si="90"/>
        <v>476.14178160111464</v>
      </c>
      <c r="J306" s="219">
        <f t="shared" si="106"/>
        <v>10900</v>
      </c>
      <c r="K306" s="47">
        <f t="shared" si="91"/>
        <v>696.6369690539798</v>
      </c>
      <c r="L306" s="219">
        <f t="shared" si="106"/>
        <v>11250</v>
      </c>
      <c r="M306" s="143">
        <f t="shared" si="92"/>
        <v>719.0060460419517</v>
      </c>
      <c r="N306" s="151">
        <f t="shared" si="102"/>
        <v>70972.7787506551</v>
      </c>
      <c r="O306" s="149">
        <f t="shared" si="93"/>
        <v>4535.987291210557</v>
      </c>
      <c r="P306" s="160">
        <f t="shared" si="105"/>
        <v>65052.778750655096</v>
      </c>
      <c r="Q306" s="157">
        <f t="shared" si="94"/>
        <v>4157.630331871148</v>
      </c>
      <c r="R306" s="151">
        <f>R308+R315+R318+R319</f>
        <v>5920</v>
      </c>
      <c r="S306" s="149">
        <f t="shared" si="95"/>
        <v>378.35695933940923</v>
      </c>
      <c r="T306" s="173"/>
    </row>
    <row r="307" spans="1:20" ht="12">
      <c r="A307" s="124"/>
      <c r="B307" s="91" t="s">
        <v>496</v>
      </c>
      <c r="C307" s="13"/>
      <c r="D307" s="8">
        <f>D320</f>
        <v>4500</v>
      </c>
      <c r="E307" s="8">
        <f>E320</f>
        <v>3500</v>
      </c>
      <c r="F307" s="8">
        <f>F312+F314+F320</f>
        <v>7200</v>
      </c>
      <c r="G307" s="8">
        <f>G312+G314+G320</f>
        <v>4600</v>
      </c>
      <c r="H307" s="145">
        <f>H312+H314+H320</f>
        <v>2600</v>
      </c>
      <c r="I307" s="47">
        <f t="shared" si="90"/>
        <v>166.17028619636216</v>
      </c>
      <c r="J307" s="219">
        <f>J312+J314+J320</f>
        <v>4600</v>
      </c>
      <c r="K307" s="47">
        <f t="shared" si="91"/>
        <v>293.9935832704869</v>
      </c>
      <c r="L307" s="219">
        <f>L312+L314+L320</f>
        <v>4600</v>
      </c>
      <c r="M307" s="143">
        <f t="shared" si="92"/>
        <v>293.9935832704869</v>
      </c>
      <c r="N307" s="151">
        <f t="shared" si="102"/>
        <v>32060.163869466847</v>
      </c>
      <c r="O307" s="149">
        <f t="shared" si="93"/>
        <v>2049.0179252659905</v>
      </c>
      <c r="P307" s="160">
        <f t="shared" si="105"/>
        <v>27660.163869466847</v>
      </c>
      <c r="Q307" s="157">
        <f t="shared" si="94"/>
        <v>1767.8066717029162</v>
      </c>
      <c r="R307" s="151">
        <f>R312+R314+R320</f>
        <v>4400</v>
      </c>
      <c r="S307" s="149">
        <f t="shared" si="95"/>
        <v>281.2112535630744</v>
      </c>
      <c r="T307" s="173"/>
    </row>
    <row r="308" spans="1:20" ht="24">
      <c r="A308" s="127" t="s">
        <v>229</v>
      </c>
      <c r="B308" s="74" t="s">
        <v>310</v>
      </c>
      <c r="C308" s="80"/>
      <c r="D308" s="110">
        <f>SUM(D309:D311)</f>
        <v>1450</v>
      </c>
      <c r="E308" s="110">
        <f>SUM(E309:E311)</f>
        <v>2100</v>
      </c>
      <c r="F308" s="110">
        <f>SUM(F309:F314)</f>
        <v>5700</v>
      </c>
      <c r="G308" s="110">
        <f>SUM(G309:G314)</f>
        <v>2800</v>
      </c>
      <c r="H308" s="204">
        <f>SUM(H309:H314)</f>
        <v>3500</v>
      </c>
      <c r="I308" s="243">
        <f t="shared" si="90"/>
        <v>223.6907698797183</v>
      </c>
      <c r="J308" s="204">
        <f>SUM(J309:J314)</f>
        <v>3200</v>
      </c>
      <c r="K308" s="243">
        <f t="shared" si="91"/>
        <v>204.5172753185996</v>
      </c>
      <c r="L308" s="232">
        <f>SUM(L309:L314)</f>
        <v>3100</v>
      </c>
      <c r="M308" s="242">
        <f t="shared" si="92"/>
        <v>198.12611046489334</v>
      </c>
      <c r="N308" s="256">
        <f t="shared" si="102"/>
        <v>22278.208045198317</v>
      </c>
      <c r="O308" s="250">
        <f t="shared" si="93"/>
        <v>1423.8370026202701</v>
      </c>
      <c r="P308" s="264">
        <f t="shared" si="105"/>
        <v>16358.208045198317</v>
      </c>
      <c r="Q308" s="252">
        <f t="shared" si="94"/>
        <v>1045.4800432808609</v>
      </c>
      <c r="R308" s="256">
        <f>SUM(R309:R314)</f>
        <v>5920</v>
      </c>
      <c r="S308" s="250">
        <f t="shared" si="95"/>
        <v>378.35695933940923</v>
      </c>
      <c r="T308" s="178"/>
    </row>
    <row r="309" spans="1:20" ht="24">
      <c r="A309" s="125" t="s">
        <v>230</v>
      </c>
      <c r="B309" s="78" t="s">
        <v>468</v>
      </c>
      <c r="C309" s="80"/>
      <c r="D309" s="111">
        <v>250</v>
      </c>
      <c r="E309" s="112">
        <v>100</v>
      </c>
      <c r="F309" s="112">
        <v>100</v>
      </c>
      <c r="G309" s="112">
        <v>100</v>
      </c>
      <c r="H309" s="205">
        <v>100</v>
      </c>
      <c r="I309" s="196">
        <f t="shared" si="90"/>
        <v>6.391164853706237</v>
      </c>
      <c r="J309" s="231">
        <v>100</v>
      </c>
      <c r="K309" s="196">
        <f t="shared" si="91"/>
        <v>6.391164853706237</v>
      </c>
      <c r="L309" s="231">
        <v>200</v>
      </c>
      <c r="M309" s="197">
        <f t="shared" si="92"/>
        <v>12.782329707412474</v>
      </c>
      <c r="N309" s="255">
        <f t="shared" si="102"/>
        <v>962.7823297074124</v>
      </c>
      <c r="O309" s="229">
        <f t="shared" si="93"/>
        <v>61.53300587395424</v>
      </c>
      <c r="P309" s="257">
        <f aca="true" t="shared" si="107" ref="P309:P318">N309-R309</f>
        <v>962.7823297074124</v>
      </c>
      <c r="Q309" s="261">
        <f t="shared" si="94"/>
        <v>61.53300587395424</v>
      </c>
      <c r="R309" s="258"/>
      <c r="S309" s="229">
        <f t="shared" si="95"/>
        <v>0</v>
      </c>
      <c r="T309" s="178" t="s">
        <v>239</v>
      </c>
    </row>
    <row r="310" spans="1:20" ht="12">
      <c r="A310" s="125" t="s">
        <v>232</v>
      </c>
      <c r="B310" s="78" t="s">
        <v>661</v>
      </c>
      <c r="C310" s="80"/>
      <c r="D310" s="111">
        <v>900</v>
      </c>
      <c r="E310" s="112">
        <v>1000</v>
      </c>
      <c r="F310" s="112">
        <v>1100</v>
      </c>
      <c r="G310" s="112">
        <v>1100</v>
      </c>
      <c r="H310" s="205">
        <v>1200</v>
      </c>
      <c r="I310" s="196">
        <f t="shared" si="90"/>
        <v>76.69397824447483</v>
      </c>
      <c r="J310" s="231">
        <v>1500</v>
      </c>
      <c r="K310" s="196">
        <f t="shared" si="91"/>
        <v>95.86747280559355</v>
      </c>
      <c r="L310" s="231">
        <v>1300</v>
      </c>
      <c r="M310" s="197">
        <f t="shared" si="92"/>
        <v>83.08514309818108</v>
      </c>
      <c r="N310" s="255">
        <f t="shared" si="102"/>
        <v>8272.561451050069</v>
      </c>
      <c r="O310" s="229">
        <f t="shared" si="93"/>
        <v>528.7130399607627</v>
      </c>
      <c r="P310" s="257">
        <f t="shared" si="107"/>
        <v>8272.561451050069</v>
      </c>
      <c r="Q310" s="261">
        <f t="shared" si="94"/>
        <v>528.7130399607627</v>
      </c>
      <c r="R310" s="258"/>
      <c r="S310" s="229">
        <f t="shared" si="95"/>
        <v>0</v>
      </c>
      <c r="T310" s="178" t="s">
        <v>239</v>
      </c>
    </row>
    <row r="311" spans="1:20" ht="12">
      <c r="A311" s="125" t="s">
        <v>231</v>
      </c>
      <c r="B311" s="79" t="s">
        <v>272</v>
      </c>
      <c r="C311" s="75"/>
      <c r="D311" s="113">
        <v>300</v>
      </c>
      <c r="E311" s="114">
        <v>1000</v>
      </c>
      <c r="F311" s="114">
        <v>300</v>
      </c>
      <c r="G311" s="114">
        <v>400</v>
      </c>
      <c r="H311" s="206">
        <v>1000</v>
      </c>
      <c r="I311" s="196">
        <f t="shared" si="90"/>
        <v>63.91164853706237</v>
      </c>
      <c r="J311" s="208">
        <v>400</v>
      </c>
      <c r="K311" s="196">
        <f t="shared" si="91"/>
        <v>25.56465941482495</v>
      </c>
      <c r="L311" s="208">
        <v>400</v>
      </c>
      <c r="M311" s="197">
        <f t="shared" si="92"/>
        <v>25.56465941482495</v>
      </c>
      <c r="N311" s="255">
        <f t="shared" si="102"/>
        <v>3889.476307951887</v>
      </c>
      <c r="O311" s="229">
        <f t="shared" si="93"/>
        <v>248.58284278705196</v>
      </c>
      <c r="P311" s="257">
        <f t="shared" si="107"/>
        <v>2369.476307951887</v>
      </c>
      <c r="Q311" s="261">
        <f t="shared" si="94"/>
        <v>151.43713701071715</v>
      </c>
      <c r="R311" s="258">
        <v>1520</v>
      </c>
      <c r="S311" s="229">
        <f t="shared" si="95"/>
        <v>97.1457057763348</v>
      </c>
      <c r="T311" s="178" t="s">
        <v>648</v>
      </c>
    </row>
    <row r="312" spans="1:20" ht="24">
      <c r="A312" s="125" t="s">
        <v>232</v>
      </c>
      <c r="B312" s="79" t="s">
        <v>254</v>
      </c>
      <c r="C312" s="75"/>
      <c r="D312" s="113"/>
      <c r="E312" s="113"/>
      <c r="F312" s="113">
        <v>1600</v>
      </c>
      <c r="G312" s="113">
        <v>1100</v>
      </c>
      <c r="H312" s="208">
        <v>1100</v>
      </c>
      <c r="I312" s="196">
        <f t="shared" si="90"/>
        <v>70.3028133907686</v>
      </c>
      <c r="J312" s="208">
        <v>1100</v>
      </c>
      <c r="K312" s="196">
        <f t="shared" si="91"/>
        <v>70.3028133907686</v>
      </c>
      <c r="L312" s="207">
        <v>1100</v>
      </c>
      <c r="M312" s="197">
        <f t="shared" si="92"/>
        <v>70.3028133907686</v>
      </c>
      <c r="N312" s="255">
        <f t="shared" si="102"/>
        <v>6140.605626781537</v>
      </c>
      <c r="O312" s="229">
        <f t="shared" si="93"/>
        <v>392.45622862356913</v>
      </c>
      <c r="P312" s="257">
        <f t="shared" si="107"/>
        <v>1740.6056267815366</v>
      </c>
      <c r="Q312" s="261">
        <f t="shared" si="94"/>
        <v>111.24497506049471</v>
      </c>
      <c r="R312" s="258">
        <v>4400</v>
      </c>
      <c r="S312" s="229">
        <f t="shared" si="95"/>
        <v>281.2112535630744</v>
      </c>
      <c r="T312" s="178" t="s">
        <v>648</v>
      </c>
    </row>
    <row r="313" spans="1:20" ht="24">
      <c r="A313" s="125" t="s">
        <v>252</v>
      </c>
      <c r="B313" s="79" t="s">
        <v>255</v>
      </c>
      <c r="C313" s="75"/>
      <c r="D313" s="113"/>
      <c r="E313" s="113"/>
      <c r="F313" s="113">
        <v>500</v>
      </c>
      <c r="G313" s="113">
        <v>100</v>
      </c>
      <c r="H313" s="208">
        <v>100</v>
      </c>
      <c r="I313" s="196">
        <f t="shared" si="90"/>
        <v>6.391164853706237</v>
      </c>
      <c r="J313" s="208">
        <v>100</v>
      </c>
      <c r="K313" s="196">
        <f t="shared" si="91"/>
        <v>6.391164853706237</v>
      </c>
      <c r="L313" s="207">
        <v>100</v>
      </c>
      <c r="M313" s="197">
        <f t="shared" si="92"/>
        <v>6.391164853706237</v>
      </c>
      <c r="N313" s="255">
        <f t="shared" si="102"/>
        <v>912.7823297074124</v>
      </c>
      <c r="O313" s="229">
        <f t="shared" si="93"/>
        <v>58.33742344710112</v>
      </c>
      <c r="P313" s="257">
        <f t="shared" si="107"/>
        <v>912.7823297074124</v>
      </c>
      <c r="Q313" s="261">
        <f t="shared" si="94"/>
        <v>58.33742344710112</v>
      </c>
      <c r="R313" s="258"/>
      <c r="S313" s="229">
        <f t="shared" si="95"/>
        <v>0</v>
      </c>
      <c r="T313" s="178" t="s">
        <v>648</v>
      </c>
    </row>
    <row r="314" spans="1:20" ht="26.25" customHeight="1">
      <c r="A314" s="125" t="s">
        <v>253</v>
      </c>
      <c r="B314" s="79" t="s">
        <v>256</v>
      </c>
      <c r="C314" s="75"/>
      <c r="D314" s="113"/>
      <c r="E314" s="113"/>
      <c r="F314" s="113">
        <v>2100</v>
      </c>
      <c r="G314" s="113"/>
      <c r="H314" s="208"/>
      <c r="I314" s="196">
        <f t="shared" si="90"/>
        <v>0</v>
      </c>
      <c r="J314" s="208"/>
      <c r="K314" s="196">
        <f t="shared" si="91"/>
        <v>0</v>
      </c>
      <c r="L314" s="207"/>
      <c r="M314" s="197">
        <f t="shared" si="92"/>
        <v>0</v>
      </c>
      <c r="N314" s="255">
        <f t="shared" si="102"/>
        <v>2100</v>
      </c>
      <c r="O314" s="229">
        <f t="shared" si="93"/>
        <v>134.21446192783097</v>
      </c>
      <c r="P314" s="257">
        <f t="shared" si="107"/>
        <v>2100</v>
      </c>
      <c r="Q314" s="261">
        <f t="shared" si="94"/>
        <v>134.21446192783097</v>
      </c>
      <c r="R314" s="258"/>
      <c r="S314" s="229">
        <f t="shared" si="95"/>
        <v>0</v>
      </c>
      <c r="T314" s="178" t="s">
        <v>648</v>
      </c>
    </row>
    <row r="315" spans="1:20" s="45" customFormat="1" ht="12">
      <c r="A315" s="127" t="s">
        <v>233</v>
      </c>
      <c r="B315" s="74" t="s">
        <v>471</v>
      </c>
      <c r="C315" s="6"/>
      <c r="D315" s="110">
        <f>D316+D317</f>
        <v>1600</v>
      </c>
      <c r="E315" s="110">
        <f aca="true" t="shared" si="108" ref="E315:L315">E316+E317</f>
        <v>1800</v>
      </c>
      <c r="F315" s="110">
        <f t="shared" si="108"/>
        <v>2100</v>
      </c>
      <c r="G315" s="110">
        <f t="shared" si="108"/>
        <v>2300</v>
      </c>
      <c r="H315" s="204">
        <f t="shared" si="108"/>
        <v>1000</v>
      </c>
      <c r="I315" s="243">
        <f t="shared" si="90"/>
        <v>63.91164853706237</v>
      </c>
      <c r="J315" s="204">
        <f t="shared" si="108"/>
        <v>2600</v>
      </c>
      <c r="K315" s="243">
        <f t="shared" si="91"/>
        <v>166.17028619636216</v>
      </c>
      <c r="L315" s="232">
        <f t="shared" si="108"/>
        <v>2800</v>
      </c>
      <c r="M315" s="242">
        <f t="shared" si="92"/>
        <v>178.95261590377464</v>
      </c>
      <c r="N315" s="256">
        <f t="shared" si="102"/>
        <v>14430.081934733425</v>
      </c>
      <c r="O315" s="250">
        <f t="shared" si="93"/>
        <v>922.2503249736957</v>
      </c>
      <c r="P315" s="259">
        <f t="shared" si="107"/>
        <v>14430.081934733425</v>
      </c>
      <c r="Q315" s="252">
        <f t="shared" si="94"/>
        <v>922.2503249736957</v>
      </c>
      <c r="R315" s="256">
        <f>R316+R317</f>
        <v>0</v>
      </c>
      <c r="S315" s="250">
        <f t="shared" si="95"/>
        <v>0</v>
      </c>
      <c r="T315" s="182"/>
    </row>
    <row r="316" spans="1:20" ht="12">
      <c r="A316" s="125" t="s">
        <v>234</v>
      </c>
      <c r="B316" s="78" t="s">
        <v>260</v>
      </c>
      <c r="C316" s="75"/>
      <c r="D316" s="115">
        <v>1000</v>
      </c>
      <c r="E316" s="116">
        <v>1200</v>
      </c>
      <c r="F316" s="112">
        <v>1400</v>
      </c>
      <c r="G316" s="112">
        <v>1600</v>
      </c>
      <c r="H316" s="205">
        <v>600</v>
      </c>
      <c r="I316" s="196">
        <f t="shared" si="90"/>
        <v>38.34698912223742</v>
      </c>
      <c r="J316" s="231">
        <v>1800</v>
      </c>
      <c r="K316" s="196">
        <f t="shared" si="91"/>
        <v>115.04096736671227</v>
      </c>
      <c r="L316" s="231">
        <v>1900</v>
      </c>
      <c r="M316" s="197">
        <f t="shared" si="92"/>
        <v>121.4321322204185</v>
      </c>
      <c r="N316" s="255">
        <f t="shared" si="102"/>
        <v>9653.38795648895</v>
      </c>
      <c r="O316" s="229">
        <f t="shared" si="93"/>
        <v>616.9639382670325</v>
      </c>
      <c r="P316" s="257">
        <f t="shared" si="107"/>
        <v>9653.38795648895</v>
      </c>
      <c r="Q316" s="261">
        <f t="shared" si="94"/>
        <v>616.9639382670325</v>
      </c>
      <c r="R316" s="258"/>
      <c r="S316" s="229">
        <f t="shared" si="95"/>
        <v>0</v>
      </c>
      <c r="T316" s="178" t="s">
        <v>239</v>
      </c>
    </row>
    <row r="317" spans="1:20" ht="12">
      <c r="A317" s="125" t="s">
        <v>235</v>
      </c>
      <c r="B317" s="78" t="s">
        <v>261</v>
      </c>
      <c r="C317" s="75"/>
      <c r="D317" s="111">
        <v>600</v>
      </c>
      <c r="E317" s="112">
        <v>600</v>
      </c>
      <c r="F317" s="112">
        <v>700</v>
      </c>
      <c r="G317" s="112">
        <v>700</v>
      </c>
      <c r="H317" s="205">
        <v>400</v>
      </c>
      <c r="I317" s="196">
        <f t="shared" si="90"/>
        <v>25.56465941482495</v>
      </c>
      <c r="J317" s="231">
        <v>800</v>
      </c>
      <c r="K317" s="196">
        <f t="shared" si="91"/>
        <v>51.1293188296499</v>
      </c>
      <c r="L317" s="231">
        <v>900</v>
      </c>
      <c r="M317" s="197">
        <f t="shared" si="92"/>
        <v>57.52048368335613</v>
      </c>
      <c r="N317" s="255">
        <f t="shared" si="102"/>
        <v>4776.693978244475</v>
      </c>
      <c r="O317" s="229">
        <f t="shared" si="93"/>
        <v>305.2863867066631</v>
      </c>
      <c r="P317" s="257">
        <f t="shared" si="107"/>
        <v>4776.693978244475</v>
      </c>
      <c r="Q317" s="261">
        <f t="shared" si="94"/>
        <v>305.2863867066631</v>
      </c>
      <c r="R317" s="258"/>
      <c r="S317" s="229">
        <f t="shared" si="95"/>
        <v>0</v>
      </c>
      <c r="T317" s="178" t="s">
        <v>239</v>
      </c>
    </row>
    <row r="318" spans="1:20" s="45" customFormat="1" ht="12">
      <c r="A318" s="127" t="s">
        <v>236</v>
      </c>
      <c r="B318" s="82" t="s">
        <v>249</v>
      </c>
      <c r="C318" s="83"/>
      <c r="D318" s="117">
        <v>100</v>
      </c>
      <c r="E318" s="109">
        <v>250</v>
      </c>
      <c r="F318" s="109">
        <v>100</v>
      </c>
      <c r="G318" s="109">
        <v>100</v>
      </c>
      <c r="H318" s="203">
        <v>250</v>
      </c>
      <c r="I318" s="196">
        <f t="shared" si="90"/>
        <v>15.977912134265592</v>
      </c>
      <c r="J318" s="224">
        <v>100</v>
      </c>
      <c r="K318" s="196">
        <f t="shared" si="91"/>
        <v>6.391164853706237</v>
      </c>
      <c r="L318" s="224">
        <v>350</v>
      </c>
      <c r="M318" s="197">
        <f t="shared" si="92"/>
        <v>22.36907698797183</v>
      </c>
      <c r="N318" s="256">
        <f t="shared" si="102"/>
        <v>1272.3690769879718</v>
      </c>
      <c r="O318" s="250">
        <f t="shared" si="93"/>
        <v>81.3192052578817</v>
      </c>
      <c r="P318" s="259">
        <f t="shared" si="107"/>
        <v>1272.3690769879718</v>
      </c>
      <c r="Q318" s="252">
        <f t="shared" si="94"/>
        <v>81.3192052578817</v>
      </c>
      <c r="R318" s="264"/>
      <c r="S318" s="250">
        <f t="shared" si="95"/>
        <v>0</v>
      </c>
      <c r="T318" s="155" t="s">
        <v>434</v>
      </c>
    </row>
    <row r="319" spans="1:20" s="45" customFormat="1" ht="12">
      <c r="A319" s="127" t="s">
        <v>237</v>
      </c>
      <c r="B319" s="43" t="s">
        <v>269</v>
      </c>
      <c r="C319" s="6"/>
      <c r="D319" s="119">
        <f>D320+D321</f>
        <v>5700</v>
      </c>
      <c r="E319" s="120">
        <f aca="true" t="shared" si="109" ref="E319:L319">E320+E321</f>
        <v>4700</v>
      </c>
      <c r="F319" s="120">
        <f t="shared" si="109"/>
        <v>4700</v>
      </c>
      <c r="G319" s="120">
        <f t="shared" si="109"/>
        <v>4700</v>
      </c>
      <c r="H319" s="209">
        <f t="shared" si="109"/>
        <v>2700</v>
      </c>
      <c r="I319" s="243">
        <f t="shared" si="90"/>
        <v>172.5614510500684</v>
      </c>
      <c r="J319" s="234">
        <f t="shared" si="109"/>
        <v>5000</v>
      </c>
      <c r="K319" s="243">
        <f t="shared" si="91"/>
        <v>319.5582426853118</v>
      </c>
      <c r="L319" s="234">
        <f t="shared" si="109"/>
        <v>5000</v>
      </c>
      <c r="M319" s="242">
        <f t="shared" si="92"/>
        <v>319.5582426853118</v>
      </c>
      <c r="N319" s="246">
        <f aca="true" t="shared" si="110" ref="N319:N326">SUM(D319:L319)</f>
        <v>32992.11969373538</v>
      </c>
      <c r="O319" s="250">
        <f t="shared" si="93"/>
        <v>2108.5807583587093</v>
      </c>
      <c r="P319" s="259">
        <f aca="true" t="shared" si="111" ref="P319:P326">N319-R319</f>
        <v>32992.11969373538</v>
      </c>
      <c r="Q319" s="252">
        <f t="shared" si="94"/>
        <v>2108.5807583587093</v>
      </c>
      <c r="R319" s="246">
        <f>R320+R321</f>
        <v>0</v>
      </c>
      <c r="S319" s="250">
        <f t="shared" si="95"/>
        <v>0</v>
      </c>
      <c r="T319" s="182"/>
    </row>
    <row r="320" spans="1:20" ht="12">
      <c r="A320" s="125" t="s">
        <v>273</v>
      </c>
      <c r="B320" s="21" t="s">
        <v>403</v>
      </c>
      <c r="C320" s="50" t="s">
        <v>327</v>
      </c>
      <c r="D320" s="121">
        <v>4500</v>
      </c>
      <c r="E320" s="102">
        <v>3500</v>
      </c>
      <c r="F320" s="102">
        <v>3500</v>
      </c>
      <c r="G320" s="102">
        <v>3500</v>
      </c>
      <c r="H320" s="193">
        <v>1500</v>
      </c>
      <c r="I320" s="196">
        <f t="shared" si="90"/>
        <v>95.86747280559355</v>
      </c>
      <c r="J320" s="217">
        <v>3500</v>
      </c>
      <c r="K320" s="196">
        <f t="shared" si="91"/>
        <v>223.6907698797183</v>
      </c>
      <c r="L320" s="217">
        <v>3500</v>
      </c>
      <c r="M320" s="197">
        <f t="shared" si="92"/>
        <v>223.6907698797183</v>
      </c>
      <c r="N320" s="255">
        <f t="shared" si="110"/>
        <v>23819.55824268531</v>
      </c>
      <c r="O320" s="229">
        <f t="shared" si="93"/>
        <v>1522.3472347145905</v>
      </c>
      <c r="P320" s="257">
        <f t="shared" si="111"/>
        <v>23819.55824268531</v>
      </c>
      <c r="Q320" s="261">
        <f t="shared" si="94"/>
        <v>1522.3472347145905</v>
      </c>
      <c r="R320" s="258"/>
      <c r="S320" s="229">
        <f t="shared" si="95"/>
        <v>0</v>
      </c>
      <c r="T320" s="169" t="s">
        <v>394</v>
      </c>
    </row>
    <row r="321" spans="1:20" ht="18" customHeight="1">
      <c r="A321" s="125" t="s">
        <v>274</v>
      </c>
      <c r="B321" s="21" t="s">
        <v>268</v>
      </c>
      <c r="C321" s="50" t="s">
        <v>327</v>
      </c>
      <c r="D321" s="121">
        <v>1200</v>
      </c>
      <c r="E321" s="102">
        <v>1200</v>
      </c>
      <c r="F321" s="102">
        <v>1200</v>
      </c>
      <c r="G321" s="102">
        <v>1200</v>
      </c>
      <c r="H321" s="193">
        <v>1200</v>
      </c>
      <c r="I321" s="196">
        <f t="shared" si="90"/>
        <v>76.69397824447483</v>
      </c>
      <c r="J321" s="217">
        <v>1500</v>
      </c>
      <c r="K321" s="196">
        <f t="shared" si="91"/>
        <v>95.86747280559355</v>
      </c>
      <c r="L321" s="217">
        <v>1500</v>
      </c>
      <c r="M321" s="197">
        <f t="shared" si="92"/>
        <v>95.86747280559355</v>
      </c>
      <c r="N321" s="255">
        <f t="shared" si="110"/>
        <v>9172.561451050069</v>
      </c>
      <c r="O321" s="229">
        <f t="shared" si="93"/>
        <v>586.2335236441188</v>
      </c>
      <c r="P321" s="257">
        <f t="shared" si="111"/>
        <v>9172.561451050069</v>
      </c>
      <c r="Q321" s="261">
        <f t="shared" si="94"/>
        <v>586.2335236441188</v>
      </c>
      <c r="R321" s="258"/>
      <c r="S321" s="229">
        <f t="shared" si="95"/>
        <v>0</v>
      </c>
      <c r="T321" s="169" t="s">
        <v>394</v>
      </c>
    </row>
    <row r="322" spans="1:22" s="10" customFormat="1" ht="24">
      <c r="A322" s="124" t="s">
        <v>451</v>
      </c>
      <c r="B322" s="19" t="s">
        <v>275</v>
      </c>
      <c r="C322" s="48"/>
      <c r="D322" s="97">
        <f>D324+D325</f>
        <v>800</v>
      </c>
      <c r="E322" s="49">
        <f>E324+E325</f>
        <v>800</v>
      </c>
      <c r="F322" s="49">
        <f>SUM(F324:F326)</f>
        <v>1200</v>
      </c>
      <c r="G322" s="49">
        <f>SUM(G324:G326)</f>
        <v>1300</v>
      </c>
      <c r="H322" s="147">
        <f>SUM(H324:H326)</f>
        <v>1300</v>
      </c>
      <c r="I322" s="47">
        <f t="shared" si="90"/>
        <v>83.08514309818108</v>
      </c>
      <c r="J322" s="235">
        <f>SUM(J324:J326)</f>
        <v>800</v>
      </c>
      <c r="K322" s="47">
        <f t="shared" si="91"/>
        <v>51.1293188296499</v>
      </c>
      <c r="L322" s="235">
        <f>SUM(L324:L326)</f>
        <v>800</v>
      </c>
      <c r="M322" s="143">
        <f t="shared" si="92"/>
        <v>51.1293188296499</v>
      </c>
      <c r="N322" s="151">
        <f t="shared" si="110"/>
        <v>7134.214461927831</v>
      </c>
      <c r="O322" s="149">
        <f t="shared" si="93"/>
        <v>455.95940727875904</v>
      </c>
      <c r="P322" s="159">
        <f t="shared" si="111"/>
        <v>7134.214461927831</v>
      </c>
      <c r="Q322" s="157">
        <f t="shared" si="94"/>
        <v>455.95940727875904</v>
      </c>
      <c r="R322" s="151">
        <f>SUM(R324:R326)</f>
        <v>0</v>
      </c>
      <c r="S322" s="149">
        <f t="shared" si="95"/>
        <v>0</v>
      </c>
      <c r="T322" s="183"/>
      <c r="U322" s="44"/>
      <c r="V322" s="44"/>
    </row>
    <row r="323" spans="1:22" s="10" customFormat="1" ht="12">
      <c r="A323" s="124"/>
      <c r="B323" s="91" t="s">
        <v>496</v>
      </c>
      <c r="C323" s="48"/>
      <c r="D323" s="97">
        <v>0</v>
      </c>
      <c r="E323" s="49">
        <v>0</v>
      </c>
      <c r="F323" s="49">
        <v>0</v>
      </c>
      <c r="G323" s="49">
        <v>0</v>
      </c>
      <c r="H323" s="147">
        <v>0</v>
      </c>
      <c r="I323" s="47">
        <f t="shared" si="90"/>
        <v>0</v>
      </c>
      <c r="J323" s="235">
        <v>0</v>
      </c>
      <c r="K323" s="47">
        <f t="shared" si="91"/>
        <v>0</v>
      </c>
      <c r="L323" s="235">
        <v>0</v>
      </c>
      <c r="M323" s="143">
        <f t="shared" si="92"/>
        <v>0</v>
      </c>
      <c r="N323" s="151">
        <f t="shared" si="110"/>
        <v>0</v>
      </c>
      <c r="O323" s="149">
        <f t="shared" si="93"/>
        <v>0</v>
      </c>
      <c r="P323" s="159">
        <f t="shared" si="111"/>
        <v>0</v>
      </c>
      <c r="Q323" s="157">
        <f t="shared" si="94"/>
        <v>0</v>
      </c>
      <c r="R323" s="184">
        <v>0</v>
      </c>
      <c r="S323" s="149">
        <f t="shared" si="95"/>
        <v>0</v>
      </c>
      <c r="T323" s="183"/>
      <c r="U323" s="44"/>
      <c r="V323" s="44"/>
    </row>
    <row r="324" spans="1:20" ht="12">
      <c r="A324" s="125" t="s">
        <v>227</v>
      </c>
      <c r="B324" s="17" t="s">
        <v>276</v>
      </c>
      <c r="C324" s="58" t="s">
        <v>328</v>
      </c>
      <c r="D324" s="118">
        <v>300</v>
      </c>
      <c r="E324" s="100">
        <v>300</v>
      </c>
      <c r="F324" s="100">
        <v>300</v>
      </c>
      <c r="G324" s="100">
        <v>300</v>
      </c>
      <c r="H324" s="210">
        <v>300</v>
      </c>
      <c r="I324" s="196">
        <f t="shared" si="90"/>
        <v>19.17349456111871</v>
      </c>
      <c r="J324" s="225">
        <v>300</v>
      </c>
      <c r="K324" s="196">
        <f t="shared" si="91"/>
        <v>19.17349456111871</v>
      </c>
      <c r="L324" s="225">
        <v>300</v>
      </c>
      <c r="M324" s="197">
        <f t="shared" si="92"/>
        <v>19.17349456111871</v>
      </c>
      <c r="N324" s="255">
        <f t="shared" si="110"/>
        <v>2138.3469891222376</v>
      </c>
      <c r="O324" s="229">
        <f t="shared" si="93"/>
        <v>136.66528121906597</v>
      </c>
      <c r="P324" s="257">
        <f t="shared" si="111"/>
        <v>2138.3469891222376</v>
      </c>
      <c r="Q324" s="261">
        <f t="shared" si="94"/>
        <v>136.66528121906597</v>
      </c>
      <c r="R324" s="258"/>
      <c r="S324" s="229">
        <f t="shared" si="95"/>
        <v>0</v>
      </c>
      <c r="T324" s="169" t="s">
        <v>395</v>
      </c>
    </row>
    <row r="325" spans="1:20" ht="24">
      <c r="A325" s="125" t="s">
        <v>228</v>
      </c>
      <c r="B325" s="17" t="s">
        <v>250</v>
      </c>
      <c r="C325" s="58" t="s">
        <v>327</v>
      </c>
      <c r="D325" s="118">
        <v>500</v>
      </c>
      <c r="E325" s="100">
        <v>500</v>
      </c>
      <c r="F325" s="100">
        <v>500</v>
      </c>
      <c r="G325" s="100">
        <v>500</v>
      </c>
      <c r="H325" s="210">
        <v>500</v>
      </c>
      <c r="I325" s="196">
        <f t="shared" si="90"/>
        <v>31.955824268531185</v>
      </c>
      <c r="J325" s="225">
        <v>500</v>
      </c>
      <c r="K325" s="196">
        <f t="shared" si="91"/>
        <v>31.955824268531185</v>
      </c>
      <c r="L325" s="225">
        <v>500</v>
      </c>
      <c r="M325" s="197">
        <f t="shared" si="92"/>
        <v>31.955824268531185</v>
      </c>
      <c r="N325" s="255">
        <f t="shared" si="110"/>
        <v>3563.9116485370623</v>
      </c>
      <c r="O325" s="229">
        <f t="shared" si="93"/>
        <v>227.77546869844326</v>
      </c>
      <c r="P325" s="257">
        <f t="shared" si="111"/>
        <v>3563.9116485370623</v>
      </c>
      <c r="Q325" s="261">
        <f t="shared" si="94"/>
        <v>227.77546869844326</v>
      </c>
      <c r="R325" s="258"/>
      <c r="S325" s="229">
        <f t="shared" si="95"/>
        <v>0</v>
      </c>
      <c r="T325" s="169" t="s">
        <v>395</v>
      </c>
    </row>
    <row r="326" spans="1:20" ht="36.75" thickBot="1">
      <c r="A326" s="125" t="s">
        <v>257</v>
      </c>
      <c r="B326" s="17" t="s">
        <v>258</v>
      </c>
      <c r="C326" s="54"/>
      <c r="D326" s="114"/>
      <c r="E326" s="114"/>
      <c r="F326" s="114">
        <v>400</v>
      </c>
      <c r="G326" s="114">
        <v>500</v>
      </c>
      <c r="H326" s="206">
        <v>500</v>
      </c>
      <c r="I326" s="196">
        <f t="shared" si="90"/>
        <v>31.955824268531185</v>
      </c>
      <c r="J326" s="208"/>
      <c r="K326" s="196">
        <f t="shared" si="91"/>
        <v>0</v>
      </c>
      <c r="L326" s="208"/>
      <c r="M326" s="197">
        <f t="shared" si="92"/>
        <v>0</v>
      </c>
      <c r="N326" s="265">
        <f t="shared" si="110"/>
        <v>1431.9558242685312</v>
      </c>
      <c r="O326" s="268">
        <f t="shared" si="93"/>
        <v>91.51865736124981</v>
      </c>
      <c r="P326" s="266">
        <f t="shared" si="111"/>
        <v>1431.9558242685312</v>
      </c>
      <c r="Q326" s="269">
        <f t="shared" si="94"/>
        <v>91.51865736124981</v>
      </c>
      <c r="R326" s="267"/>
      <c r="S326" s="268">
        <f t="shared" si="95"/>
        <v>0</v>
      </c>
      <c r="T326" s="169" t="s">
        <v>648</v>
      </c>
    </row>
    <row r="327" spans="1:17" ht="12">
      <c r="A327" s="129"/>
      <c r="B327" s="81"/>
      <c r="C327" s="70"/>
      <c r="P327" s="38"/>
      <c r="Q327" s="38"/>
    </row>
    <row r="328" spans="1:17" ht="12">
      <c r="A328" s="129"/>
      <c r="C328" s="8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38"/>
      <c r="Q328" s="38"/>
    </row>
    <row r="329" spans="1:17" ht="12">
      <c r="A329" s="129"/>
      <c r="C329" s="8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38"/>
      <c r="Q329" s="38"/>
    </row>
    <row r="330" spans="1:17" ht="12">
      <c r="A330" s="129"/>
      <c r="C330" s="8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38"/>
      <c r="Q330" s="38"/>
    </row>
    <row r="331" spans="1:17" ht="12">
      <c r="A331" s="129"/>
      <c r="C331" s="8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38"/>
      <c r="Q331" s="38"/>
    </row>
    <row r="332" spans="1:17" ht="12">
      <c r="A332" s="129"/>
      <c r="C332" s="8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38"/>
      <c r="Q332" s="38"/>
    </row>
    <row r="333" spans="1:17" ht="12">
      <c r="A333" s="129"/>
      <c r="C333" s="8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38"/>
      <c r="Q333" s="38"/>
    </row>
    <row r="334" spans="1:17" ht="12">
      <c r="A334" s="129"/>
      <c r="C334" s="8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38"/>
      <c r="Q334" s="38"/>
    </row>
    <row r="335" spans="1:17" ht="12">
      <c r="A335" s="129"/>
      <c r="C335" s="8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38"/>
      <c r="Q335" s="38"/>
    </row>
    <row r="336" spans="1:17" ht="12">
      <c r="A336" s="129"/>
      <c r="C336" s="8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38"/>
      <c r="Q336" s="38"/>
    </row>
    <row r="337" spans="1:17" ht="12">
      <c r="A337" s="129"/>
      <c r="C337" s="8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38"/>
      <c r="Q337" s="38"/>
    </row>
    <row r="338" spans="1:17" ht="12">
      <c r="A338" s="129"/>
      <c r="C338" s="8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38"/>
      <c r="Q338" s="38"/>
    </row>
    <row r="339" spans="1:17" ht="12">
      <c r="A339" s="129"/>
      <c r="C339" s="8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38"/>
      <c r="Q339" s="38"/>
    </row>
    <row r="340" spans="1:17" ht="12">
      <c r="A340" s="129"/>
      <c r="C340" s="8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8"/>
      <c r="Q340" s="38"/>
    </row>
    <row r="341" spans="1:17" ht="12">
      <c r="A341" s="129"/>
      <c r="C341" s="8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8"/>
      <c r="Q341" s="38"/>
    </row>
    <row r="342" spans="1:17" ht="12">
      <c r="A342" s="129"/>
      <c r="C342" s="8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8"/>
      <c r="Q342" s="38"/>
    </row>
    <row r="343" spans="1:17" ht="12">
      <c r="A343" s="129"/>
      <c r="C343" s="8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8"/>
      <c r="Q343" s="38"/>
    </row>
    <row r="344" spans="1:17" ht="12">
      <c r="A344" s="129"/>
      <c r="C344" s="8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38"/>
      <c r="Q344" s="38"/>
    </row>
    <row r="345" spans="1:17" ht="12">
      <c r="A345" s="129"/>
      <c r="C345" s="8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38"/>
      <c r="Q345" s="38"/>
    </row>
    <row r="346" spans="1:17" ht="12">
      <c r="A346" s="129"/>
      <c r="C346" s="8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38"/>
      <c r="Q346" s="38"/>
    </row>
    <row r="347" spans="1:17" ht="12">
      <c r="A347" s="129"/>
      <c r="C347" s="8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38"/>
      <c r="Q347" s="38"/>
    </row>
    <row r="348" spans="1:17" ht="12">
      <c r="A348" s="129"/>
      <c r="C348" s="8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38"/>
      <c r="Q348" s="38"/>
    </row>
    <row r="349" spans="1:17" ht="12">
      <c r="A349" s="129"/>
      <c r="C349" s="8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38"/>
      <c r="Q349" s="38"/>
    </row>
    <row r="350" spans="1:17" ht="12">
      <c r="A350" s="129"/>
      <c r="C350" s="8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38"/>
      <c r="Q350" s="38"/>
    </row>
    <row r="351" spans="1:17" ht="12">
      <c r="A351" s="129"/>
      <c r="P351" s="38"/>
      <c r="Q351" s="38"/>
    </row>
    <row r="352" spans="1:17" ht="12">
      <c r="A352" s="129"/>
      <c r="P352" s="38"/>
      <c r="Q352" s="38"/>
    </row>
    <row r="353" spans="1:17" ht="12">
      <c r="A353" s="129"/>
      <c r="P353" s="38"/>
      <c r="Q353" s="38"/>
    </row>
    <row r="354" spans="1:17" ht="12">
      <c r="A354" s="129"/>
      <c r="P354" s="38"/>
      <c r="Q354" s="38"/>
    </row>
    <row r="355" spans="1:17" ht="12">
      <c r="A355" s="129"/>
      <c r="P355" s="38"/>
      <c r="Q355" s="38"/>
    </row>
    <row r="356" spans="1:17" ht="12">
      <c r="A356" s="129"/>
      <c r="P356" s="38"/>
      <c r="Q356" s="38"/>
    </row>
    <row r="357" spans="1:17" ht="12">
      <c r="A357" s="129"/>
      <c r="P357" s="38"/>
      <c r="Q357" s="38"/>
    </row>
    <row r="358" spans="1:17" ht="12">
      <c r="A358" s="129"/>
      <c r="P358" s="38"/>
      <c r="Q358" s="38"/>
    </row>
    <row r="359" spans="1:17" ht="12">
      <c r="A359" s="129"/>
      <c r="P359" s="38"/>
      <c r="Q359" s="38"/>
    </row>
    <row r="360" spans="1:17" ht="12">
      <c r="A360" s="129"/>
      <c r="P360" s="38"/>
      <c r="Q360" s="38"/>
    </row>
    <row r="361" spans="1:17" ht="12">
      <c r="A361" s="129"/>
      <c r="P361" s="38"/>
      <c r="Q361" s="38"/>
    </row>
    <row r="362" spans="1:17" ht="12">
      <c r="A362" s="129"/>
      <c r="P362" s="38"/>
      <c r="Q362" s="38"/>
    </row>
    <row r="363" spans="1:17" ht="12">
      <c r="A363" s="129"/>
      <c r="P363" s="38"/>
      <c r="Q363" s="38"/>
    </row>
    <row r="364" spans="1:17" ht="12">
      <c r="A364" s="129"/>
      <c r="P364" s="38"/>
      <c r="Q364" s="38"/>
    </row>
    <row r="365" spans="1:17" ht="12">
      <c r="A365" s="129"/>
      <c r="P365" s="38"/>
      <c r="Q365" s="38"/>
    </row>
    <row r="366" spans="1:17" ht="12">
      <c r="A366" s="129"/>
      <c r="P366" s="38"/>
      <c r="Q366" s="38"/>
    </row>
    <row r="367" spans="1:17" ht="12">
      <c r="A367" s="129"/>
      <c r="P367" s="38"/>
      <c r="Q367" s="38"/>
    </row>
    <row r="368" spans="1:17" ht="12">
      <c r="A368" s="129"/>
      <c r="P368" s="38"/>
      <c r="Q368" s="38"/>
    </row>
    <row r="369" spans="1:17" ht="12">
      <c r="A369" s="129"/>
      <c r="P369" s="38"/>
      <c r="Q369" s="38"/>
    </row>
    <row r="370" spans="1:17" ht="12">
      <c r="A370" s="129"/>
      <c r="P370" s="38"/>
      <c r="Q370" s="38"/>
    </row>
    <row r="371" spans="1:17" ht="12">
      <c r="A371" s="129"/>
      <c r="P371" s="38"/>
      <c r="Q371" s="38"/>
    </row>
    <row r="372" spans="1:17" ht="12">
      <c r="A372" s="129"/>
      <c r="P372" s="38"/>
      <c r="Q372" s="38"/>
    </row>
    <row r="373" spans="1:17" ht="12">
      <c r="A373" s="129"/>
      <c r="P373" s="38"/>
      <c r="Q373" s="38"/>
    </row>
    <row r="374" spans="1:17" ht="12">
      <c r="A374" s="129"/>
      <c r="P374" s="38"/>
      <c r="Q374" s="38"/>
    </row>
    <row r="375" spans="1:17" ht="12">
      <c r="A375" s="129"/>
      <c r="P375" s="38"/>
      <c r="Q375" s="38"/>
    </row>
    <row r="376" spans="1:17" ht="12">
      <c r="A376" s="129"/>
      <c r="P376" s="38"/>
      <c r="Q376" s="38"/>
    </row>
    <row r="377" spans="1:17" ht="12">
      <c r="A377" s="129"/>
      <c r="P377" s="38"/>
      <c r="Q377" s="38"/>
    </row>
    <row r="378" spans="1:17" ht="12">
      <c r="A378" s="129"/>
      <c r="P378" s="38"/>
      <c r="Q378" s="38"/>
    </row>
    <row r="379" spans="1:17" ht="12">
      <c r="A379" s="129"/>
      <c r="P379" s="38"/>
      <c r="Q379" s="38"/>
    </row>
    <row r="380" spans="1:17" ht="12">
      <c r="A380" s="129"/>
      <c r="P380" s="38"/>
      <c r="Q380" s="38"/>
    </row>
    <row r="381" spans="1:17" ht="12">
      <c r="A381" s="129"/>
      <c r="P381" s="38"/>
      <c r="Q381" s="38"/>
    </row>
    <row r="382" spans="1:17" ht="12">
      <c r="A382" s="129"/>
      <c r="P382" s="38"/>
      <c r="Q382" s="38"/>
    </row>
    <row r="383" spans="1:17" ht="12">
      <c r="A383" s="129"/>
      <c r="P383" s="38"/>
      <c r="Q383" s="38"/>
    </row>
    <row r="384" spans="1:17" ht="12">
      <c r="A384" s="129"/>
      <c r="P384" s="38"/>
      <c r="Q384" s="38"/>
    </row>
    <row r="385" spans="1:17" ht="12">
      <c r="A385" s="129"/>
      <c r="P385" s="38"/>
      <c r="Q385" s="38"/>
    </row>
    <row r="386" spans="1:17" ht="12">
      <c r="A386" s="129"/>
      <c r="P386" s="38"/>
      <c r="Q386" s="38"/>
    </row>
    <row r="387" spans="1:17" ht="12">
      <c r="A387" s="129"/>
      <c r="P387" s="38"/>
      <c r="Q387" s="38"/>
    </row>
    <row r="388" spans="1:17" ht="12">
      <c r="A388" s="129"/>
      <c r="P388" s="38"/>
      <c r="Q388" s="38"/>
    </row>
    <row r="389" spans="1:17" ht="12">
      <c r="A389" s="129"/>
      <c r="P389" s="38"/>
      <c r="Q389" s="38"/>
    </row>
    <row r="390" spans="1:17" ht="12">
      <c r="A390" s="129"/>
      <c r="P390" s="38"/>
      <c r="Q390" s="38"/>
    </row>
    <row r="391" spans="1:17" ht="12">
      <c r="A391" s="129"/>
      <c r="P391" s="38"/>
      <c r="Q391" s="38"/>
    </row>
    <row r="392" spans="1:17" ht="12">
      <c r="A392" s="129"/>
      <c r="P392" s="38"/>
      <c r="Q392" s="38"/>
    </row>
    <row r="393" spans="1:17" ht="12">
      <c r="A393" s="129"/>
      <c r="P393" s="38"/>
      <c r="Q393" s="38"/>
    </row>
    <row r="394" spans="1:17" ht="12">
      <c r="A394" s="129"/>
      <c r="P394" s="38"/>
      <c r="Q394" s="38"/>
    </row>
    <row r="395" spans="1:17" ht="12">
      <c r="A395" s="129"/>
      <c r="P395" s="38"/>
      <c r="Q395" s="38"/>
    </row>
    <row r="396" spans="1:17" ht="12">
      <c r="A396" s="129"/>
      <c r="P396" s="38"/>
      <c r="Q396" s="38"/>
    </row>
    <row r="397" spans="1:17" ht="12">
      <c r="A397" s="129"/>
      <c r="P397" s="38"/>
      <c r="Q397" s="38"/>
    </row>
    <row r="398" spans="1:17" ht="12">
      <c r="A398" s="129"/>
      <c r="P398" s="38"/>
      <c r="Q398" s="38"/>
    </row>
    <row r="399" spans="1:17" ht="12">
      <c r="A399" s="129"/>
      <c r="P399" s="38"/>
      <c r="Q399" s="38"/>
    </row>
    <row r="400" spans="1:17" ht="12">
      <c r="A400" s="129"/>
      <c r="P400" s="38"/>
      <c r="Q400" s="38"/>
    </row>
    <row r="401" spans="1:17" ht="12">
      <c r="A401" s="129"/>
      <c r="P401" s="38"/>
      <c r="Q401" s="38"/>
    </row>
    <row r="402" spans="1:17" ht="12">
      <c r="A402" s="129"/>
      <c r="P402" s="38"/>
      <c r="Q402" s="38"/>
    </row>
    <row r="403" spans="1:17" ht="12">
      <c r="A403" s="129"/>
      <c r="P403" s="38"/>
      <c r="Q403" s="38"/>
    </row>
    <row r="404" spans="1:17" ht="12">
      <c r="A404" s="129"/>
      <c r="P404" s="38"/>
      <c r="Q404" s="38"/>
    </row>
    <row r="405" spans="1:17" ht="12">
      <c r="A405" s="129"/>
      <c r="P405" s="38"/>
      <c r="Q405" s="38"/>
    </row>
    <row r="406" spans="1:17" ht="12">
      <c r="A406" s="129"/>
      <c r="P406" s="38"/>
      <c r="Q406" s="38"/>
    </row>
    <row r="407" spans="1:17" ht="12">
      <c r="A407" s="129"/>
      <c r="P407" s="38"/>
      <c r="Q407" s="38"/>
    </row>
    <row r="408" spans="1:17" ht="12">
      <c r="A408" s="129"/>
      <c r="P408" s="38"/>
      <c r="Q408" s="38"/>
    </row>
    <row r="409" spans="1:17" ht="12">
      <c r="A409" s="129"/>
      <c r="P409" s="38"/>
      <c r="Q409" s="38"/>
    </row>
    <row r="410" spans="1:17" ht="12">
      <c r="A410" s="129"/>
      <c r="P410" s="38"/>
      <c r="Q410" s="38"/>
    </row>
    <row r="411" spans="1:17" ht="12">
      <c r="A411" s="129"/>
      <c r="P411" s="38"/>
      <c r="Q411" s="38"/>
    </row>
    <row r="412" spans="1:17" ht="12">
      <c r="A412" s="129"/>
      <c r="P412" s="38"/>
      <c r="Q412" s="38"/>
    </row>
    <row r="413" spans="1:17" ht="12">
      <c r="A413" s="129"/>
      <c r="P413" s="38"/>
      <c r="Q413" s="38"/>
    </row>
    <row r="414" spans="1:17" ht="12">
      <c r="A414" s="129"/>
      <c r="P414" s="38"/>
      <c r="Q414" s="38"/>
    </row>
    <row r="415" spans="1:17" ht="12">
      <c r="A415" s="129"/>
      <c r="P415" s="38"/>
      <c r="Q415" s="38"/>
    </row>
    <row r="416" spans="1:17" ht="12">
      <c r="A416" s="129"/>
      <c r="P416" s="38"/>
      <c r="Q416" s="38"/>
    </row>
    <row r="417" spans="1:17" ht="12">
      <c r="A417" s="129"/>
      <c r="P417" s="38"/>
      <c r="Q417" s="38"/>
    </row>
    <row r="418" spans="1:17" ht="12">
      <c r="A418" s="129"/>
      <c r="P418" s="38"/>
      <c r="Q418" s="38"/>
    </row>
    <row r="419" spans="1:17" ht="12">
      <c r="A419" s="129"/>
      <c r="P419" s="38"/>
      <c r="Q419" s="38"/>
    </row>
    <row r="420" spans="1:17" ht="12">
      <c r="A420" s="129"/>
      <c r="P420" s="38"/>
      <c r="Q420" s="38"/>
    </row>
    <row r="421" spans="1:17" ht="12">
      <c r="A421" s="129"/>
      <c r="P421" s="38"/>
      <c r="Q421" s="38"/>
    </row>
    <row r="422" spans="1:17" ht="12">
      <c r="A422" s="129"/>
      <c r="P422" s="38"/>
      <c r="Q422" s="38"/>
    </row>
    <row r="423" spans="1:17" ht="12">
      <c r="A423" s="122"/>
      <c r="P423" s="38"/>
      <c r="Q423" s="38"/>
    </row>
    <row r="424" spans="1:17" ht="12">
      <c r="A424" s="122"/>
      <c r="P424" s="38"/>
      <c r="Q424" s="38"/>
    </row>
    <row r="425" spans="1:17" ht="12">
      <c r="A425" s="122"/>
      <c r="P425" s="38"/>
      <c r="Q425" s="38"/>
    </row>
    <row r="426" spans="1:17" ht="12">
      <c r="A426" s="122"/>
      <c r="P426" s="38"/>
      <c r="Q426" s="38"/>
    </row>
    <row r="427" spans="1:17" ht="12">
      <c r="A427" s="122"/>
      <c r="P427" s="38"/>
      <c r="Q427" s="38"/>
    </row>
    <row r="428" spans="1:17" ht="12">
      <c r="A428" s="122"/>
      <c r="P428" s="38"/>
      <c r="Q428" s="38"/>
    </row>
    <row r="429" spans="1:17" ht="12">
      <c r="A429" s="122"/>
      <c r="P429" s="38"/>
      <c r="Q429" s="38"/>
    </row>
    <row r="430" spans="1:17" ht="12">
      <c r="A430" s="122"/>
      <c r="P430" s="38"/>
      <c r="Q430" s="38"/>
    </row>
    <row r="431" spans="1:17" ht="12">
      <c r="A431" s="122"/>
      <c r="P431" s="38"/>
      <c r="Q431" s="38"/>
    </row>
    <row r="432" spans="1:17" ht="12">
      <c r="A432" s="122"/>
      <c r="P432" s="38"/>
      <c r="Q432" s="38"/>
    </row>
    <row r="433" spans="1:17" ht="12">
      <c r="A433" s="122"/>
      <c r="P433" s="38"/>
      <c r="Q433" s="38"/>
    </row>
    <row r="434" spans="1:17" ht="12">
      <c r="A434" s="122"/>
      <c r="P434" s="38"/>
      <c r="Q434" s="38"/>
    </row>
    <row r="435" spans="1:17" ht="12">
      <c r="A435" s="122"/>
      <c r="P435" s="38"/>
      <c r="Q435" s="38"/>
    </row>
    <row r="436" spans="1:17" ht="12">
      <c r="A436" s="122"/>
      <c r="P436" s="38"/>
      <c r="Q436" s="38"/>
    </row>
    <row r="437" spans="1:17" ht="12">
      <c r="A437" s="122"/>
      <c r="P437" s="38"/>
      <c r="Q437" s="38"/>
    </row>
    <row r="438" spans="1:17" ht="12">
      <c r="A438" s="122"/>
      <c r="P438" s="38"/>
      <c r="Q438" s="38"/>
    </row>
    <row r="439" spans="1:17" ht="12">
      <c r="A439" s="122"/>
      <c r="P439" s="38"/>
      <c r="Q439" s="38"/>
    </row>
    <row r="440" spans="1:17" ht="12">
      <c r="A440" s="122"/>
      <c r="P440" s="38"/>
      <c r="Q440" s="38"/>
    </row>
    <row r="441" spans="1:17" ht="12">
      <c r="A441" s="122"/>
      <c r="P441" s="38"/>
      <c r="Q441" s="38"/>
    </row>
    <row r="442" spans="1:17" ht="12">
      <c r="A442" s="122"/>
      <c r="P442" s="38"/>
      <c r="Q442" s="38"/>
    </row>
    <row r="443" spans="1:17" ht="12">
      <c r="A443" s="122"/>
      <c r="P443" s="38"/>
      <c r="Q443" s="38"/>
    </row>
    <row r="444" spans="1:17" ht="12">
      <c r="A444" s="122"/>
      <c r="P444" s="38"/>
      <c r="Q444" s="38"/>
    </row>
    <row r="445" spans="1:17" ht="12">
      <c r="A445" s="122"/>
      <c r="P445" s="38"/>
      <c r="Q445" s="38"/>
    </row>
    <row r="446" spans="1:17" ht="12">
      <c r="A446" s="122"/>
      <c r="P446" s="38"/>
      <c r="Q446" s="38"/>
    </row>
    <row r="447" spans="1:17" ht="12">
      <c r="A447" s="122"/>
      <c r="P447" s="38"/>
      <c r="Q447" s="38"/>
    </row>
    <row r="448" spans="1:17" ht="12">
      <c r="A448" s="122"/>
      <c r="P448" s="38"/>
      <c r="Q448" s="38"/>
    </row>
    <row r="449" spans="1:17" ht="12">
      <c r="A449" s="122"/>
      <c r="P449" s="38"/>
      <c r="Q449" s="38"/>
    </row>
    <row r="450" spans="1:17" ht="12">
      <c r="A450" s="122"/>
      <c r="P450" s="38"/>
      <c r="Q450" s="38"/>
    </row>
    <row r="451" spans="1:17" ht="12">
      <c r="A451" s="122"/>
      <c r="P451" s="38"/>
      <c r="Q451" s="38"/>
    </row>
    <row r="452" spans="1:17" ht="12">
      <c r="A452" s="122"/>
      <c r="P452" s="38"/>
      <c r="Q452" s="38"/>
    </row>
    <row r="453" spans="1:17" ht="12">
      <c r="A453" s="122"/>
      <c r="P453" s="38"/>
      <c r="Q453" s="38"/>
    </row>
    <row r="454" spans="1:17" ht="12">
      <c r="A454" s="122"/>
      <c r="P454" s="38"/>
      <c r="Q454" s="38"/>
    </row>
    <row r="455" spans="1:17" ht="12">
      <c r="A455" s="122"/>
      <c r="P455" s="38"/>
      <c r="Q455" s="38"/>
    </row>
    <row r="456" spans="1:17" ht="12">
      <c r="A456" s="122"/>
      <c r="P456" s="38"/>
      <c r="Q456" s="38"/>
    </row>
    <row r="457" spans="1:17" ht="12">
      <c r="A457" s="122"/>
      <c r="P457" s="38"/>
      <c r="Q457" s="38"/>
    </row>
    <row r="458" spans="1:17" ht="12">
      <c r="A458" s="122"/>
      <c r="P458" s="38"/>
      <c r="Q458" s="38"/>
    </row>
    <row r="459" spans="1:17" ht="12">
      <c r="A459" s="122"/>
      <c r="P459" s="38"/>
      <c r="Q459" s="38"/>
    </row>
    <row r="460" spans="1:17" ht="12">
      <c r="A460" s="122"/>
      <c r="P460" s="38"/>
      <c r="Q460" s="38"/>
    </row>
    <row r="461" spans="1:17" ht="12">
      <c r="A461" s="122"/>
      <c r="P461" s="38"/>
      <c r="Q461" s="38"/>
    </row>
    <row r="462" spans="1:17" ht="12">
      <c r="A462" s="122"/>
      <c r="P462" s="38"/>
      <c r="Q462" s="38"/>
    </row>
    <row r="463" spans="1:17" ht="12">
      <c r="A463" s="122"/>
      <c r="P463" s="38"/>
      <c r="Q463" s="38"/>
    </row>
    <row r="464" spans="1:17" ht="12">
      <c r="A464" s="122"/>
      <c r="P464" s="38"/>
      <c r="Q464" s="38"/>
    </row>
    <row r="465" spans="1:17" ht="12">
      <c r="A465" s="122"/>
      <c r="P465" s="38"/>
      <c r="Q465" s="38"/>
    </row>
    <row r="466" spans="1:17" ht="12">
      <c r="A466" s="122"/>
      <c r="P466" s="38"/>
      <c r="Q466" s="38"/>
    </row>
    <row r="467" spans="1:17" ht="12">
      <c r="A467" s="122"/>
      <c r="P467" s="38"/>
      <c r="Q467" s="38"/>
    </row>
    <row r="468" spans="1:17" ht="12">
      <c r="A468" s="122"/>
      <c r="P468" s="38"/>
      <c r="Q468" s="38"/>
    </row>
    <row r="469" spans="1:17" ht="12">
      <c r="A469" s="122"/>
      <c r="P469" s="38"/>
      <c r="Q469" s="38"/>
    </row>
    <row r="470" spans="1:17" ht="12">
      <c r="A470" s="122"/>
      <c r="P470" s="38"/>
      <c r="Q470" s="38"/>
    </row>
    <row r="471" spans="1:17" ht="12">
      <c r="A471" s="122"/>
      <c r="P471" s="38"/>
      <c r="Q471" s="38"/>
    </row>
    <row r="472" spans="1:17" ht="12">
      <c r="A472" s="122"/>
      <c r="P472" s="38"/>
      <c r="Q472" s="38"/>
    </row>
    <row r="473" spans="1:17" ht="12">
      <c r="A473" s="122"/>
      <c r="P473" s="38"/>
      <c r="Q473" s="38"/>
    </row>
    <row r="474" spans="1:17" ht="12">
      <c r="A474" s="122"/>
      <c r="P474" s="38"/>
      <c r="Q474" s="38"/>
    </row>
    <row r="475" spans="1:17" ht="12">
      <c r="A475" s="122"/>
      <c r="P475" s="38"/>
      <c r="Q475" s="38"/>
    </row>
    <row r="476" spans="1:17" ht="12">
      <c r="A476" s="122"/>
      <c r="P476" s="38"/>
      <c r="Q476" s="38"/>
    </row>
    <row r="477" spans="1:17" ht="12">
      <c r="A477" s="122"/>
      <c r="P477" s="38"/>
      <c r="Q477" s="38"/>
    </row>
    <row r="478" spans="1:17" ht="12">
      <c r="A478" s="122"/>
      <c r="P478" s="38"/>
      <c r="Q478" s="38"/>
    </row>
    <row r="479" spans="1:17" ht="12">
      <c r="A479" s="122"/>
      <c r="P479" s="38"/>
      <c r="Q479" s="38"/>
    </row>
    <row r="480" spans="1:17" ht="12">
      <c r="A480" s="122"/>
      <c r="P480" s="38"/>
      <c r="Q480" s="38"/>
    </row>
    <row r="481" spans="1:17" ht="12">
      <c r="A481" s="122"/>
      <c r="P481" s="38"/>
      <c r="Q481" s="38"/>
    </row>
    <row r="482" spans="1:17" ht="12">
      <c r="A482" s="122"/>
      <c r="P482" s="38"/>
      <c r="Q482" s="38"/>
    </row>
    <row r="483" spans="1:17" ht="12">
      <c r="A483" s="122"/>
      <c r="P483" s="38"/>
      <c r="Q483" s="38"/>
    </row>
    <row r="484" spans="1:17" ht="12">
      <c r="A484" s="122"/>
      <c r="P484" s="38"/>
      <c r="Q484" s="38"/>
    </row>
    <row r="485" spans="1:17" ht="12">
      <c r="A485" s="122"/>
      <c r="P485" s="38"/>
      <c r="Q485" s="38"/>
    </row>
    <row r="486" spans="1:17" ht="12">
      <c r="A486" s="122"/>
      <c r="P486" s="38"/>
      <c r="Q486" s="38"/>
    </row>
    <row r="487" spans="1:17" ht="12">
      <c r="A487" s="122"/>
      <c r="P487" s="38"/>
      <c r="Q487" s="38"/>
    </row>
    <row r="488" spans="1:17" ht="12">
      <c r="A488" s="122"/>
      <c r="P488" s="38"/>
      <c r="Q488" s="38"/>
    </row>
    <row r="489" spans="1:17" ht="12">
      <c r="A489" s="122"/>
      <c r="P489" s="38"/>
      <c r="Q489" s="38"/>
    </row>
    <row r="490" spans="1:17" ht="12">
      <c r="A490" s="122"/>
      <c r="P490" s="38"/>
      <c r="Q490" s="38"/>
    </row>
    <row r="491" spans="1:17" ht="12">
      <c r="A491" s="122"/>
      <c r="P491" s="38"/>
      <c r="Q491" s="38"/>
    </row>
    <row r="492" spans="1:17" ht="12">
      <c r="A492" s="122"/>
      <c r="P492" s="38"/>
      <c r="Q492" s="38"/>
    </row>
    <row r="493" spans="1:17" ht="12">
      <c r="A493" s="122"/>
      <c r="P493" s="38"/>
      <c r="Q493" s="38"/>
    </row>
    <row r="494" spans="1:17" ht="12">
      <c r="A494" s="122"/>
      <c r="P494" s="38"/>
      <c r="Q494" s="38"/>
    </row>
    <row r="495" spans="1:17" ht="12">
      <c r="A495" s="122"/>
      <c r="P495" s="38"/>
      <c r="Q495" s="38"/>
    </row>
    <row r="496" spans="1:17" ht="12">
      <c r="A496" s="122"/>
      <c r="P496" s="38"/>
      <c r="Q496" s="38"/>
    </row>
    <row r="497" spans="1:17" ht="12">
      <c r="A497" s="122"/>
      <c r="P497" s="38"/>
      <c r="Q497" s="38"/>
    </row>
    <row r="498" spans="1:17" ht="12">
      <c r="A498" s="122"/>
      <c r="P498" s="38"/>
      <c r="Q498" s="38"/>
    </row>
    <row r="499" spans="1:17" ht="12">
      <c r="A499" s="122"/>
      <c r="P499" s="38"/>
      <c r="Q499" s="38"/>
    </row>
    <row r="500" spans="1:17" ht="12">
      <c r="A500" s="122"/>
      <c r="P500" s="38"/>
      <c r="Q500" s="38"/>
    </row>
    <row r="501" spans="1:17" ht="12">
      <c r="A501" s="122"/>
      <c r="P501" s="38"/>
      <c r="Q501" s="38"/>
    </row>
    <row r="502" spans="1:17" ht="12">
      <c r="A502" s="122"/>
      <c r="P502" s="38"/>
      <c r="Q502" s="38"/>
    </row>
    <row r="503" spans="1:17" ht="12">
      <c r="A503" s="122"/>
      <c r="P503" s="38"/>
      <c r="Q503" s="38"/>
    </row>
    <row r="504" spans="1:17" ht="12">
      <c r="A504" s="122"/>
      <c r="P504" s="38"/>
      <c r="Q504" s="38"/>
    </row>
    <row r="505" spans="1:17" ht="12">
      <c r="A505" s="122"/>
      <c r="P505" s="38"/>
      <c r="Q505" s="38"/>
    </row>
    <row r="506" spans="1:17" ht="12">
      <c r="A506" s="122"/>
      <c r="P506" s="38"/>
      <c r="Q506" s="38"/>
    </row>
    <row r="507" spans="1:17" ht="12">
      <c r="A507" s="122"/>
      <c r="P507" s="38"/>
      <c r="Q507" s="38"/>
    </row>
    <row r="508" spans="1:17" ht="12">
      <c r="A508" s="122"/>
      <c r="P508" s="38"/>
      <c r="Q508" s="38"/>
    </row>
    <row r="509" spans="1:17" ht="12">
      <c r="A509" s="122"/>
      <c r="P509" s="38"/>
      <c r="Q509" s="38"/>
    </row>
    <row r="510" spans="1:17" ht="12">
      <c r="A510" s="122"/>
      <c r="P510" s="38"/>
      <c r="Q510" s="38"/>
    </row>
    <row r="511" spans="1:17" ht="12">
      <c r="A511" s="122"/>
      <c r="P511" s="38"/>
      <c r="Q511" s="38"/>
    </row>
    <row r="512" spans="1:17" ht="12">
      <c r="A512" s="122"/>
      <c r="P512" s="38"/>
      <c r="Q512" s="38"/>
    </row>
    <row r="513" spans="1:17" ht="12">
      <c r="A513" s="122"/>
      <c r="P513" s="38"/>
      <c r="Q513" s="38"/>
    </row>
    <row r="514" spans="1:17" ht="12">
      <c r="A514" s="122"/>
      <c r="P514" s="38"/>
      <c r="Q514" s="38"/>
    </row>
    <row r="515" spans="1:17" ht="12">
      <c r="A515" s="122"/>
      <c r="P515" s="38"/>
      <c r="Q515" s="38"/>
    </row>
    <row r="516" spans="1:17" ht="12">
      <c r="A516" s="122"/>
      <c r="P516" s="38"/>
      <c r="Q516" s="38"/>
    </row>
    <row r="517" spans="1:17" ht="12">
      <c r="A517" s="122"/>
      <c r="P517" s="38"/>
      <c r="Q517" s="38"/>
    </row>
    <row r="518" spans="16:17" ht="12">
      <c r="P518" s="38"/>
      <c r="Q518" s="38"/>
    </row>
    <row r="519" spans="16:17" ht="12">
      <c r="P519" s="38"/>
      <c r="Q519" s="38"/>
    </row>
    <row r="520" spans="16:17" ht="12">
      <c r="P520" s="38"/>
      <c r="Q520" s="38"/>
    </row>
    <row r="521" spans="16:17" ht="12">
      <c r="P521" s="38"/>
      <c r="Q521" s="38"/>
    </row>
    <row r="522" spans="16:17" ht="12">
      <c r="P522" s="38"/>
      <c r="Q522" s="38"/>
    </row>
    <row r="523" spans="16:17" ht="12">
      <c r="P523" s="38"/>
      <c r="Q523" s="38"/>
    </row>
    <row r="524" spans="16:17" ht="12">
      <c r="P524" s="38"/>
      <c r="Q524" s="38"/>
    </row>
    <row r="525" spans="16:17" ht="12">
      <c r="P525" s="38"/>
      <c r="Q525" s="38"/>
    </row>
    <row r="526" spans="16:17" ht="12">
      <c r="P526" s="38"/>
      <c r="Q526" s="38"/>
    </row>
    <row r="527" spans="16:17" ht="12">
      <c r="P527" s="38"/>
      <c r="Q527" s="38"/>
    </row>
    <row r="528" spans="16:17" ht="12">
      <c r="P528" s="38"/>
      <c r="Q528" s="38"/>
    </row>
    <row r="529" spans="16:17" ht="12">
      <c r="P529" s="38"/>
      <c r="Q529" s="38"/>
    </row>
    <row r="530" spans="16:17" ht="12">
      <c r="P530" s="38"/>
      <c r="Q530" s="38"/>
    </row>
    <row r="531" spans="16:17" ht="12">
      <c r="P531" s="38"/>
      <c r="Q531" s="38"/>
    </row>
    <row r="532" spans="16:17" ht="12">
      <c r="P532" s="38"/>
      <c r="Q532" s="38"/>
    </row>
    <row r="533" spans="16:17" ht="12">
      <c r="P533" s="38"/>
      <c r="Q533" s="38"/>
    </row>
    <row r="534" spans="16:17" ht="12">
      <c r="P534" s="38"/>
      <c r="Q534" s="38"/>
    </row>
    <row r="535" spans="16:17" ht="12">
      <c r="P535" s="38"/>
      <c r="Q535" s="38"/>
    </row>
    <row r="536" spans="16:17" ht="12">
      <c r="P536" s="38"/>
      <c r="Q536" s="38"/>
    </row>
    <row r="537" spans="16:17" ht="12">
      <c r="P537" s="38"/>
      <c r="Q537" s="38"/>
    </row>
    <row r="538" spans="16:17" ht="12">
      <c r="P538" s="38"/>
      <c r="Q538" s="38"/>
    </row>
    <row r="539" spans="16:17" ht="12">
      <c r="P539" s="38"/>
      <c r="Q539" s="38"/>
    </row>
    <row r="540" spans="16:17" ht="12">
      <c r="P540" s="38"/>
      <c r="Q540" s="38"/>
    </row>
    <row r="541" spans="16:17" ht="12">
      <c r="P541" s="38"/>
      <c r="Q541" s="38"/>
    </row>
    <row r="542" spans="16:17" ht="12">
      <c r="P542" s="38"/>
      <c r="Q542" s="38"/>
    </row>
    <row r="543" spans="16:17" ht="12">
      <c r="P543" s="38"/>
      <c r="Q543" s="38"/>
    </row>
    <row r="544" spans="16:17" ht="12">
      <c r="P544" s="38"/>
      <c r="Q544" s="38"/>
    </row>
    <row r="545" spans="16:17" ht="12">
      <c r="P545" s="38"/>
      <c r="Q545" s="38"/>
    </row>
    <row r="546" spans="16:17" ht="12">
      <c r="P546" s="38"/>
      <c r="Q546" s="38"/>
    </row>
    <row r="547" spans="16:17" ht="12">
      <c r="P547" s="38"/>
      <c r="Q547" s="38"/>
    </row>
    <row r="548" spans="16:17" ht="12">
      <c r="P548" s="38"/>
      <c r="Q548" s="38"/>
    </row>
    <row r="549" spans="16:17" ht="12">
      <c r="P549" s="38"/>
      <c r="Q549" s="38"/>
    </row>
    <row r="550" spans="16:17" ht="12">
      <c r="P550" s="38"/>
      <c r="Q550" s="38"/>
    </row>
    <row r="551" spans="16:17" ht="12">
      <c r="P551" s="38"/>
      <c r="Q551" s="38"/>
    </row>
    <row r="552" spans="16:17" ht="12">
      <c r="P552" s="38"/>
      <c r="Q552" s="38"/>
    </row>
    <row r="553" spans="16:17" ht="12">
      <c r="P553" s="38"/>
      <c r="Q553" s="38"/>
    </row>
    <row r="554" spans="16:17" ht="12">
      <c r="P554" s="38"/>
      <c r="Q554" s="38"/>
    </row>
    <row r="555" spans="16:17" ht="12">
      <c r="P555" s="38"/>
      <c r="Q555" s="38"/>
    </row>
    <row r="556" spans="16:17" ht="12">
      <c r="P556" s="38"/>
      <c r="Q556" s="38"/>
    </row>
    <row r="557" spans="16:17" ht="12">
      <c r="P557" s="38"/>
      <c r="Q557" s="38"/>
    </row>
    <row r="558" spans="16:17" ht="12">
      <c r="P558" s="38"/>
      <c r="Q558" s="38"/>
    </row>
    <row r="559" spans="16:17" ht="12">
      <c r="P559" s="38"/>
      <c r="Q559" s="38"/>
    </row>
    <row r="560" spans="16:17" ht="12">
      <c r="P560" s="38"/>
      <c r="Q560" s="38"/>
    </row>
    <row r="561" spans="16:17" ht="12">
      <c r="P561" s="38"/>
      <c r="Q561" s="38"/>
    </row>
    <row r="562" spans="16:17" ht="12">
      <c r="P562" s="38"/>
      <c r="Q562" s="38"/>
    </row>
    <row r="563" spans="16:17" ht="12">
      <c r="P563" s="38"/>
      <c r="Q563" s="38"/>
    </row>
    <row r="564" spans="16:17" ht="12">
      <c r="P564" s="38"/>
      <c r="Q564" s="38"/>
    </row>
    <row r="565" spans="16:17" ht="12">
      <c r="P565" s="38"/>
      <c r="Q565" s="38"/>
    </row>
    <row r="566" spans="16:17" ht="12">
      <c r="P566" s="38"/>
      <c r="Q566" s="38"/>
    </row>
    <row r="567" spans="16:17" ht="12">
      <c r="P567" s="38"/>
      <c r="Q567" s="38"/>
    </row>
    <row r="568" spans="16:17" ht="12">
      <c r="P568" s="38"/>
      <c r="Q568" s="38"/>
    </row>
    <row r="569" spans="16:17" ht="12">
      <c r="P569" s="38"/>
      <c r="Q569" s="38"/>
    </row>
    <row r="570" spans="16:17" ht="12">
      <c r="P570" s="38"/>
      <c r="Q570" s="38"/>
    </row>
    <row r="571" spans="16:17" ht="12">
      <c r="P571" s="38"/>
      <c r="Q571" s="38"/>
    </row>
    <row r="572" spans="16:17" ht="12">
      <c r="P572" s="38"/>
      <c r="Q572" s="38"/>
    </row>
    <row r="573" spans="16:17" ht="12">
      <c r="P573" s="38"/>
      <c r="Q573" s="38"/>
    </row>
    <row r="574" spans="16:17" ht="12">
      <c r="P574" s="38"/>
      <c r="Q574" s="38"/>
    </row>
    <row r="575" spans="16:17" ht="12">
      <c r="P575" s="38"/>
      <c r="Q575" s="38"/>
    </row>
    <row r="576" spans="16:17" ht="12">
      <c r="P576" s="38"/>
      <c r="Q576" s="38"/>
    </row>
    <row r="577" spans="16:17" ht="12">
      <c r="P577" s="38"/>
      <c r="Q577" s="38"/>
    </row>
    <row r="578" spans="16:17" ht="12">
      <c r="P578" s="38"/>
      <c r="Q578" s="38"/>
    </row>
    <row r="579" spans="16:17" ht="12">
      <c r="P579" s="38"/>
      <c r="Q579" s="38"/>
    </row>
    <row r="580" spans="16:17" ht="12">
      <c r="P580" s="38"/>
      <c r="Q580" s="38"/>
    </row>
    <row r="581" spans="16:17" ht="12">
      <c r="P581" s="38"/>
      <c r="Q581" s="38"/>
    </row>
    <row r="582" spans="16:17" ht="12">
      <c r="P582" s="38"/>
      <c r="Q582" s="38"/>
    </row>
    <row r="583" spans="16:17" ht="12">
      <c r="P583" s="38"/>
      <c r="Q583" s="38"/>
    </row>
    <row r="584" spans="16:17" ht="12">
      <c r="P584" s="38"/>
      <c r="Q584" s="38"/>
    </row>
    <row r="585" spans="16:17" ht="12">
      <c r="P585" s="38"/>
      <c r="Q585" s="38"/>
    </row>
    <row r="586" spans="16:17" ht="12">
      <c r="P586" s="38"/>
      <c r="Q586" s="38"/>
    </row>
    <row r="587" spans="16:17" ht="12">
      <c r="P587" s="38"/>
      <c r="Q587" s="38"/>
    </row>
    <row r="588" spans="16:17" ht="12">
      <c r="P588" s="38"/>
      <c r="Q588" s="38"/>
    </row>
    <row r="589" spans="16:17" ht="12">
      <c r="P589" s="38"/>
      <c r="Q589" s="38"/>
    </row>
    <row r="590" spans="16:17" ht="12">
      <c r="P590" s="38"/>
      <c r="Q590" s="38"/>
    </row>
    <row r="591" spans="16:17" ht="12">
      <c r="P591" s="38"/>
      <c r="Q591" s="38"/>
    </row>
    <row r="592" spans="16:17" ht="12">
      <c r="P592" s="38"/>
      <c r="Q592" s="38"/>
    </row>
    <row r="593" spans="16:17" ht="12">
      <c r="P593" s="38"/>
      <c r="Q593" s="38"/>
    </row>
    <row r="594" spans="16:17" ht="12">
      <c r="P594" s="38"/>
      <c r="Q594" s="38"/>
    </row>
    <row r="595" spans="16:17" ht="12">
      <c r="P595" s="38"/>
      <c r="Q595" s="38"/>
    </row>
    <row r="596" spans="16:17" ht="12">
      <c r="P596" s="38"/>
      <c r="Q596" s="38"/>
    </row>
    <row r="597" spans="16:17" ht="12">
      <c r="P597" s="38"/>
      <c r="Q597" s="38"/>
    </row>
    <row r="598" spans="16:17" ht="12">
      <c r="P598" s="38"/>
      <c r="Q598" s="38"/>
    </row>
    <row r="599" spans="16:17" ht="12">
      <c r="P599" s="38"/>
      <c r="Q599" s="38"/>
    </row>
    <row r="600" spans="16:17" ht="12">
      <c r="P600" s="38"/>
      <c r="Q600" s="38"/>
    </row>
    <row r="601" spans="16:17" ht="12">
      <c r="P601" s="38"/>
      <c r="Q601" s="38"/>
    </row>
    <row r="602" spans="16:17" ht="12">
      <c r="P602" s="38"/>
      <c r="Q602" s="38"/>
    </row>
    <row r="603" spans="16:17" ht="12">
      <c r="P603" s="38"/>
      <c r="Q603" s="38"/>
    </row>
    <row r="604" spans="16:17" ht="12">
      <c r="P604" s="38"/>
      <c r="Q604" s="38"/>
    </row>
    <row r="605" spans="16:17" ht="12">
      <c r="P605" s="38"/>
      <c r="Q605" s="38"/>
    </row>
    <row r="606" spans="16:17" ht="12">
      <c r="P606" s="38"/>
      <c r="Q606" s="38"/>
    </row>
    <row r="607" spans="16:17" ht="12">
      <c r="P607" s="38"/>
      <c r="Q607" s="38"/>
    </row>
    <row r="608" spans="16:17" ht="12">
      <c r="P608" s="38"/>
      <c r="Q608" s="38"/>
    </row>
    <row r="609" spans="16:17" ht="12">
      <c r="P609" s="38"/>
      <c r="Q609" s="38"/>
    </row>
    <row r="610" spans="16:17" ht="12">
      <c r="P610" s="38"/>
      <c r="Q610" s="38"/>
    </row>
    <row r="611" spans="16:17" ht="12">
      <c r="P611" s="38"/>
      <c r="Q611" s="38"/>
    </row>
    <row r="612" spans="16:17" ht="12">
      <c r="P612" s="38"/>
      <c r="Q612" s="38"/>
    </row>
    <row r="613" spans="16:17" ht="12">
      <c r="P613" s="38"/>
      <c r="Q613" s="38"/>
    </row>
    <row r="614" spans="16:17" ht="12">
      <c r="P614" s="38"/>
      <c r="Q614" s="38"/>
    </row>
    <row r="615" spans="16:17" ht="12">
      <c r="P615" s="38"/>
      <c r="Q615" s="38"/>
    </row>
    <row r="616" spans="16:17" ht="12">
      <c r="P616" s="38"/>
      <c r="Q616" s="38"/>
    </row>
    <row r="617" spans="16:17" ht="12">
      <c r="P617" s="38"/>
      <c r="Q617" s="38"/>
    </row>
    <row r="618" spans="16:17" ht="12">
      <c r="P618" s="38"/>
      <c r="Q618" s="38"/>
    </row>
    <row r="619" spans="16:17" ht="12">
      <c r="P619" s="38"/>
      <c r="Q619" s="38"/>
    </row>
    <row r="620" spans="16:17" ht="12">
      <c r="P620" s="38"/>
      <c r="Q620" s="38"/>
    </row>
    <row r="621" spans="16:17" ht="12">
      <c r="P621" s="38"/>
      <c r="Q621" s="38"/>
    </row>
    <row r="622" spans="16:17" ht="12">
      <c r="P622" s="38"/>
      <c r="Q622" s="38"/>
    </row>
    <row r="623" spans="16:17" ht="12">
      <c r="P623" s="38"/>
      <c r="Q623" s="38"/>
    </row>
    <row r="624" spans="16:17" ht="12">
      <c r="P624" s="38"/>
      <c r="Q624" s="38"/>
    </row>
    <row r="625" spans="16:17" ht="12">
      <c r="P625" s="38"/>
      <c r="Q625" s="38"/>
    </row>
    <row r="626" spans="16:17" ht="12">
      <c r="P626" s="38"/>
      <c r="Q626" s="38"/>
    </row>
    <row r="627" spans="16:17" ht="12">
      <c r="P627" s="38"/>
      <c r="Q627" s="38"/>
    </row>
    <row r="628" spans="16:17" ht="12">
      <c r="P628" s="38"/>
      <c r="Q628" s="38"/>
    </row>
    <row r="629" spans="16:17" ht="12">
      <c r="P629" s="38"/>
      <c r="Q629" s="38"/>
    </row>
    <row r="630" spans="16:17" ht="12">
      <c r="P630" s="38"/>
      <c r="Q630" s="38"/>
    </row>
    <row r="631" spans="16:17" ht="12">
      <c r="P631" s="38"/>
      <c r="Q631" s="38"/>
    </row>
    <row r="632" spans="16:17" ht="12">
      <c r="P632" s="38"/>
      <c r="Q632" s="38"/>
    </row>
    <row r="633" spans="16:17" ht="12">
      <c r="P633" s="38"/>
      <c r="Q633" s="38"/>
    </row>
    <row r="634" spans="16:17" ht="12">
      <c r="P634" s="38"/>
      <c r="Q634" s="38"/>
    </row>
    <row r="635" spans="16:17" ht="12">
      <c r="P635" s="38"/>
      <c r="Q635" s="38"/>
    </row>
    <row r="636" spans="16:17" ht="12">
      <c r="P636" s="38"/>
      <c r="Q636" s="38"/>
    </row>
    <row r="637" spans="16:17" ht="12">
      <c r="P637" s="38"/>
      <c r="Q637" s="38"/>
    </row>
    <row r="638" spans="16:17" ht="12">
      <c r="P638" s="38"/>
      <c r="Q638" s="38"/>
    </row>
    <row r="639" spans="16:17" ht="12">
      <c r="P639" s="38"/>
      <c r="Q639" s="38"/>
    </row>
    <row r="640" spans="16:17" ht="12">
      <c r="P640" s="38"/>
      <c r="Q640" s="38"/>
    </row>
    <row r="641" spans="16:17" ht="12">
      <c r="P641" s="38"/>
      <c r="Q641" s="38"/>
    </row>
    <row r="642" spans="16:17" ht="12">
      <c r="P642" s="38"/>
      <c r="Q642" s="38"/>
    </row>
    <row r="643" spans="16:17" ht="12">
      <c r="P643" s="38"/>
      <c r="Q643" s="38"/>
    </row>
    <row r="644" spans="16:17" ht="12">
      <c r="P644" s="38"/>
      <c r="Q644" s="38"/>
    </row>
    <row r="645" spans="16:17" ht="12">
      <c r="P645" s="38"/>
      <c r="Q645" s="38"/>
    </row>
    <row r="646" spans="16:17" ht="12">
      <c r="P646" s="38"/>
      <c r="Q646" s="38"/>
    </row>
    <row r="647" spans="16:17" ht="12">
      <c r="P647" s="38"/>
      <c r="Q647" s="38"/>
    </row>
    <row r="648" spans="16:17" ht="12">
      <c r="P648" s="38"/>
      <c r="Q648" s="38"/>
    </row>
    <row r="649" spans="16:17" ht="12">
      <c r="P649" s="38"/>
      <c r="Q649" s="38"/>
    </row>
    <row r="650" spans="16:17" ht="12">
      <c r="P650" s="38"/>
      <c r="Q650" s="38"/>
    </row>
    <row r="651" spans="16:17" ht="12">
      <c r="P651" s="38"/>
      <c r="Q651" s="38"/>
    </row>
    <row r="652" spans="16:17" ht="12">
      <c r="P652" s="38"/>
      <c r="Q652" s="38"/>
    </row>
    <row r="653" spans="16:17" ht="12">
      <c r="P653" s="38"/>
      <c r="Q653" s="38"/>
    </row>
    <row r="654" spans="16:17" ht="12">
      <c r="P654" s="38"/>
      <c r="Q654" s="38"/>
    </row>
    <row r="655" spans="16:17" ht="12">
      <c r="P655" s="38"/>
      <c r="Q655" s="38"/>
    </row>
    <row r="656" spans="16:17" ht="12">
      <c r="P656" s="38"/>
      <c r="Q656" s="38"/>
    </row>
    <row r="657" spans="16:17" ht="12">
      <c r="P657" s="38"/>
      <c r="Q657" s="38"/>
    </row>
    <row r="658" spans="16:17" ht="12">
      <c r="P658" s="38"/>
      <c r="Q658" s="38"/>
    </row>
    <row r="659" spans="16:17" ht="12">
      <c r="P659" s="38"/>
      <c r="Q659" s="38"/>
    </row>
    <row r="660" spans="16:17" ht="12">
      <c r="P660" s="38"/>
      <c r="Q660" s="38"/>
    </row>
    <row r="661" spans="16:17" ht="12">
      <c r="P661" s="38"/>
      <c r="Q661" s="38"/>
    </row>
    <row r="662" spans="16:17" ht="12">
      <c r="P662" s="38"/>
      <c r="Q662" s="38"/>
    </row>
    <row r="663" spans="16:17" ht="12">
      <c r="P663" s="38"/>
      <c r="Q663" s="38"/>
    </row>
    <row r="664" spans="16:17" ht="12">
      <c r="P664" s="38"/>
      <c r="Q664" s="38"/>
    </row>
    <row r="665" spans="16:17" ht="12">
      <c r="P665" s="38"/>
      <c r="Q665" s="38"/>
    </row>
    <row r="666" spans="16:17" ht="12">
      <c r="P666" s="38"/>
      <c r="Q666" s="38"/>
    </row>
    <row r="667" spans="16:17" ht="12">
      <c r="P667" s="38"/>
      <c r="Q667" s="38"/>
    </row>
    <row r="668" spans="16:17" ht="12">
      <c r="P668" s="38"/>
      <c r="Q668" s="38"/>
    </row>
    <row r="669" spans="16:17" ht="12">
      <c r="P669" s="38"/>
      <c r="Q669" s="38"/>
    </row>
    <row r="670" spans="16:17" ht="12">
      <c r="P670" s="38"/>
      <c r="Q670" s="38"/>
    </row>
    <row r="671" spans="16:17" ht="12">
      <c r="P671" s="38"/>
      <c r="Q671" s="38"/>
    </row>
    <row r="672" spans="16:17" ht="12">
      <c r="P672" s="38"/>
      <c r="Q672" s="38"/>
    </row>
    <row r="673" spans="16:17" ht="12">
      <c r="P673" s="38"/>
      <c r="Q673" s="38"/>
    </row>
    <row r="674" spans="16:17" ht="12">
      <c r="P674" s="38"/>
      <c r="Q674" s="38"/>
    </row>
    <row r="675" spans="16:17" ht="12">
      <c r="P675" s="38"/>
      <c r="Q675" s="38"/>
    </row>
    <row r="676" spans="16:17" ht="12">
      <c r="P676" s="38"/>
      <c r="Q676" s="38"/>
    </row>
    <row r="677" spans="16:17" ht="12">
      <c r="P677" s="38"/>
      <c r="Q677" s="38"/>
    </row>
    <row r="678" spans="16:17" ht="12">
      <c r="P678" s="38"/>
      <c r="Q678" s="38"/>
    </row>
    <row r="679" spans="16:17" ht="12">
      <c r="P679" s="38"/>
      <c r="Q679" s="38"/>
    </row>
    <row r="680" spans="16:17" ht="12">
      <c r="P680" s="38"/>
      <c r="Q680" s="38"/>
    </row>
    <row r="681" spans="16:17" ht="12">
      <c r="P681" s="38"/>
      <c r="Q681" s="38"/>
    </row>
    <row r="682" spans="16:17" ht="12">
      <c r="P682" s="38"/>
      <c r="Q682" s="38"/>
    </row>
    <row r="683" spans="16:17" ht="12">
      <c r="P683" s="38"/>
      <c r="Q683" s="38"/>
    </row>
    <row r="684" spans="16:17" ht="12">
      <c r="P684" s="38"/>
      <c r="Q684" s="38"/>
    </row>
    <row r="685" spans="16:17" ht="12">
      <c r="P685" s="38"/>
      <c r="Q685" s="38"/>
    </row>
    <row r="686" spans="16:17" ht="12">
      <c r="P686" s="38"/>
      <c r="Q686" s="38"/>
    </row>
    <row r="687" spans="16:17" ht="12">
      <c r="P687" s="38"/>
      <c r="Q687" s="38"/>
    </row>
    <row r="688" spans="16:17" ht="12">
      <c r="P688" s="38"/>
      <c r="Q688" s="38"/>
    </row>
    <row r="689" spans="16:17" ht="12">
      <c r="P689" s="38"/>
      <c r="Q689" s="38"/>
    </row>
    <row r="690" spans="16:17" ht="12">
      <c r="P690" s="38"/>
      <c r="Q690" s="38"/>
    </row>
    <row r="691" spans="16:17" ht="12">
      <c r="P691" s="38"/>
      <c r="Q691" s="38"/>
    </row>
    <row r="692" spans="16:17" ht="12">
      <c r="P692" s="38"/>
      <c r="Q692" s="38"/>
    </row>
    <row r="693" spans="16:17" ht="12">
      <c r="P693" s="38"/>
      <c r="Q693" s="38"/>
    </row>
    <row r="694" spans="16:17" ht="12">
      <c r="P694" s="38"/>
      <c r="Q694" s="38"/>
    </row>
    <row r="695" spans="16:17" ht="12">
      <c r="P695" s="38"/>
      <c r="Q695" s="38"/>
    </row>
    <row r="696" spans="16:17" ht="12">
      <c r="P696" s="38"/>
      <c r="Q696" s="38"/>
    </row>
    <row r="697" spans="16:17" ht="12">
      <c r="P697" s="38"/>
      <c r="Q697" s="38"/>
    </row>
    <row r="698" spans="16:17" ht="12">
      <c r="P698" s="38"/>
      <c r="Q698" s="38"/>
    </row>
    <row r="699" spans="16:17" ht="12">
      <c r="P699" s="38"/>
      <c r="Q699" s="38"/>
    </row>
    <row r="700" spans="16:17" ht="12">
      <c r="P700" s="38"/>
      <c r="Q700" s="38"/>
    </row>
    <row r="701" spans="16:17" ht="12">
      <c r="P701" s="38"/>
      <c r="Q701" s="38"/>
    </row>
    <row r="702" spans="16:17" ht="12">
      <c r="P702" s="38"/>
      <c r="Q702" s="38"/>
    </row>
    <row r="703" spans="16:17" ht="12">
      <c r="P703" s="38"/>
      <c r="Q703" s="38"/>
    </row>
    <row r="704" spans="16:17" ht="12">
      <c r="P704" s="38"/>
      <c r="Q704" s="38"/>
    </row>
    <row r="705" spans="16:17" ht="12">
      <c r="P705" s="38"/>
      <c r="Q705" s="38"/>
    </row>
    <row r="706" spans="16:17" ht="12">
      <c r="P706" s="38"/>
      <c r="Q706" s="38"/>
    </row>
    <row r="707" spans="16:17" ht="12">
      <c r="P707" s="38"/>
      <c r="Q707" s="38"/>
    </row>
    <row r="708" spans="16:17" ht="12">
      <c r="P708" s="38"/>
      <c r="Q708" s="38"/>
    </row>
    <row r="709" spans="16:17" ht="12">
      <c r="P709" s="38"/>
      <c r="Q709" s="38"/>
    </row>
    <row r="710" spans="16:17" ht="12">
      <c r="P710" s="38"/>
      <c r="Q710" s="38"/>
    </row>
    <row r="711" spans="16:17" ht="12">
      <c r="P711" s="38"/>
      <c r="Q711" s="38"/>
    </row>
    <row r="712" spans="16:17" ht="12">
      <c r="P712" s="38"/>
      <c r="Q712" s="38"/>
    </row>
    <row r="713" spans="16:17" ht="12">
      <c r="P713" s="38"/>
      <c r="Q713" s="38"/>
    </row>
    <row r="714" spans="16:17" ht="12">
      <c r="P714" s="38"/>
      <c r="Q714" s="38"/>
    </row>
    <row r="715" spans="16:17" ht="12">
      <c r="P715" s="38"/>
      <c r="Q715" s="38"/>
    </row>
    <row r="716" spans="16:17" ht="12">
      <c r="P716" s="38"/>
      <c r="Q716" s="38"/>
    </row>
    <row r="717" spans="16:17" ht="12">
      <c r="P717" s="38"/>
      <c r="Q717" s="38"/>
    </row>
    <row r="718" spans="16:17" ht="12">
      <c r="P718" s="38"/>
      <c r="Q718" s="38"/>
    </row>
    <row r="719" spans="16:17" ht="12">
      <c r="P719" s="38"/>
      <c r="Q719" s="38"/>
    </row>
    <row r="720" spans="16:17" ht="12">
      <c r="P720" s="38"/>
      <c r="Q720" s="38"/>
    </row>
    <row r="721" spans="16:17" ht="12">
      <c r="P721" s="38"/>
      <c r="Q721" s="38"/>
    </row>
    <row r="722" spans="16:17" ht="12">
      <c r="P722" s="38"/>
      <c r="Q722" s="38"/>
    </row>
    <row r="723" spans="16:17" ht="12">
      <c r="P723" s="38"/>
      <c r="Q723" s="38"/>
    </row>
    <row r="724" spans="16:17" ht="12">
      <c r="P724" s="38"/>
      <c r="Q724" s="38"/>
    </row>
    <row r="725" spans="16:17" ht="12">
      <c r="P725" s="38"/>
      <c r="Q725" s="38"/>
    </row>
    <row r="726" spans="16:17" ht="12">
      <c r="P726" s="38"/>
      <c r="Q726" s="38"/>
    </row>
    <row r="727" spans="16:17" ht="12">
      <c r="P727" s="38"/>
      <c r="Q727" s="38"/>
    </row>
    <row r="728" spans="16:17" ht="12">
      <c r="P728" s="38"/>
      <c r="Q728" s="38"/>
    </row>
    <row r="729" spans="16:17" ht="12">
      <c r="P729" s="38"/>
      <c r="Q729" s="38"/>
    </row>
    <row r="730" spans="16:17" ht="12">
      <c r="P730" s="38"/>
      <c r="Q730" s="38"/>
    </row>
    <row r="731" spans="16:17" ht="12">
      <c r="P731" s="38"/>
      <c r="Q731" s="38"/>
    </row>
    <row r="732" spans="16:17" ht="12">
      <c r="P732" s="38"/>
      <c r="Q732" s="38"/>
    </row>
    <row r="733" spans="16:17" ht="12">
      <c r="P733" s="38"/>
      <c r="Q733" s="38"/>
    </row>
    <row r="734" spans="16:17" ht="12">
      <c r="P734" s="38"/>
      <c r="Q734" s="38"/>
    </row>
    <row r="735" spans="16:17" ht="12">
      <c r="P735" s="38"/>
      <c r="Q735" s="38"/>
    </row>
    <row r="736" spans="16:17" ht="12">
      <c r="P736" s="38"/>
      <c r="Q736" s="38"/>
    </row>
    <row r="737" spans="16:17" ht="12">
      <c r="P737" s="38"/>
      <c r="Q737" s="38"/>
    </row>
    <row r="738" spans="16:17" ht="12">
      <c r="P738" s="38"/>
      <c r="Q738" s="38"/>
    </row>
    <row r="739" spans="16:17" ht="12">
      <c r="P739" s="38"/>
      <c r="Q739" s="38"/>
    </row>
    <row r="740" spans="16:17" ht="12">
      <c r="P740" s="38"/>
      <c r="Q740" s="38"/>
    </row>
    <row r="741" spans="16:17" ht="12">
      <c r="P741" s="38"/>
      <c r="Q741" s="38"/>
    </row>
    <row r="742" spans="16:17" ht="12">
      <c r="P742" s="38"/>
      <c r="Q742" s="38"/>
    </row>
    <row r="743" spans="16:17" ht="12">
      <c r="P743" s="38"/>
      <c r="Q743" s="38"/>
    </row>
    <row r="744" spans="16:17" ht="12">
      <c r="P744" s="38"/>
      <c r="Q744" s="38"/>
    </row>
    <row r="745" spans="16:17" ht="12">
      <c r="P745" s="38"/>
      <c r="Q745" s="38"/>
    </row>
    <row r="746" spans="16:17" ht="12">
      <c r="P746" s="38"/>
      <c r="Q746" s="38"/>
    </row>
    <row r="747" spans="16:17" ht="12">
      <c r="P747" s="38"/>
      <c r="Q747" s="38"/>
    </row>
    <row r="748" spans="16:17" ht="12">
      <c r="P748" s="38"/>
      <c r="Q748" s="38"/>
    </row>
    <row r="749" spans="16:17" ht="12">
      <c r="P749" s="38"/>
      <c r="Q749" s="38"/>
    </row>
    <row r="750" spans="16:17" ht="12">
      <c r="P750" s="38"/>
      <c r="Q750" s="38"/>
    </row>
    <row r="751" spans="16:17" ht="12">
      <c r="P751" s="38"/>
      <c r="Q751" s="38"/>
    </row>
    <row r="752" spans="16:17" ht="12">
      <c r="P752" s="38"/>
      <c r="Q752" s="38"/>
    </row>
    <row r="753" spans="16:17" ht="12">
      <c r="P753" s="38"/>
      <c r="Q753" s="38"/>
    </row>
    <row r="754" spans="16:17" ht="12">
      <c r="P754" s="38"/>
      <c r="Q754" s="38"/>
    </row>
    <row r="755" spans="16:17" ht="12">
      <c r="P755" s="38"/>
      <c r="Q755" s="38"/>
    </row>
    <row r="756" spans="16:17" ht="12">
      <c r="P756" s="38"/>
      <c r="Q756" s="38"/>
    </row>
    <row r="757" spans="16:17" ht="12">
      <c r="P757" s="38"/>
      <c r="Q757" s="38"/>
    </row>
    <row r="758" spans="16:17" ht="12">
      <c r="P758" s="38"/>
      <c r="Q758" s="38"/>
    </row>
    <row r="759" spans="16:17" ht="12">
      <c r="P759" s="38"/>
      <c r="Q759" s="38"/>
    </row>
    <row r="760" spans="16:17" ht="12">
      <c r="P760" s="38"/>
      <c r="Q760" s="38"/>
    </row>
    <row r="761" spans="16:17" ht="12">
      <c r="P761" s="38"/>
      <c r="Q761" s="38"/>
    </row>
    <row r="762" spans="16:17" ht="12">
      <c r="P762" s="38"/>
      <c r="Q762" s="38"/>
    </row>
    <row r="763" spans="16:17" ht="12">
      <c r="P763" s="38"/>
      <c r="Q763" s="38"/>
    </row>
    <row r="764" spans="16:17" ht="12">
      <c r="P764" s="38"/>
      <c r="Q764" s="38"/>
    </row>
    <row r="765" spans="16:17" ht="12">
      <c r="P765" s="38"/>
      <c r="Q765" s="38"/>
    </row>
    <row r="766" spans="16:17" ht="12">
      <c r="P766" s="38"/>
      <c r="Q766" s="38"/>
    </row>
    <row r="767" spans="16:17" ht="12">
      <c r="P767" s="38"/>
      <c r="Q767" s="38"/>
    </row>
    <row r="768" spans="16:17" ht="12">
      <c r="P768" s="38"/>
      <c r="Q768" s="38"/>
    </row>
    <row r="769" spans="16:17" ht="12">
      <c r="P769" s="38"/>
      <c r="Q769" s="38"/>
    </row>
    <row r="770" spans="16:17" ht="12">
      <c r="P770" s="38"/>
      <c r="Q770" s="38"/>
    </row>
    <row r="771" spans="16:17" ht="12">
      <c r="P771" s="38"/>
      <c r="Q771" s="38"/>
    </row>
    <row r="772" spans="16:17" ht="12">
      <c r="P772" s="38"/>
      <c r="Q772" s="38"/>
    </row>
    <row r="773" spans="16:17" ht="12">
      <c r="P773" s="38"/>
      <c r="Q773" s="38"/>
    </row>
    <row r="774" spans="16:17" ht="12">
      <c r="P774" s="38"/>
      <c r="Q774" s="38"/>
    </row>
    <row r="775" spans="16:17" ht="12">
      <c r="P775" s="38"/>
      <c r="Q775" s="38"/>
    </row>
    <row r="776" spans="16:17" ht="12">
      <c r="P776" s="38"/>
      <c r="Q776" s="38"/>
    </row>
    <row r="777" spans="16:17" ht="12">
      <c r="P777" s="38"/>
      <c r="Q777" s="38"/>
    </row>
    <row r="778" spans="16:17" ht="12">
      <c r="P778" s="38"/>
      <c r="Q778" s="38"/>
    </row>
    <row r="779" spans="16:17" ht="12">
      <c r="P779" s="38"/>
      <c r="Q779" s="38"/>
    </row>
    <row r="780" spans="16:17" ht="12">
      <c r="P780" s="38"/>
      <c r="Q780" s="38"/>
    </row>
    <row r="781" spans="16:17" ht="12">
      <c r="P781" s="38"/>
      <c r="Q781" s="38"/>
    </row>
    <row r="782" spans="16:17" ht="12">
      <c r="P782" s="38"/>
      <c r="Q782" s="38"/>
    </row>
    <row r="783" spans="16:17" ht="12">
      <c r="P783" s="38"/>
      <c r="Q783" s="38"/>
    </row>
    <row r="784" spans="16:17" ht="12">
      <c r="P784" s="38"/>
      <c r="Q784" s="38"/>
    </row>
    <row r="785" spans="16:17" ht="12">
      <c r="P785" s="38"/>
      <c r="Q785" s="38"/>
    </row>
    <row r="786" spans="16:17" ht="12">
      <c r="P786" s="38"/>
      <c r="Q786" s="38"/>
    </row>
    <row r="787" spans="16:17" ht="12">
      <c r="P787" s="38"/>
      <c r="Q787" s="38"/>
    </row>
    <row r="788" spans="16:17" ht="12">
      <c r="P788" s="38"/>
      <c r="Q788" s="38"/>
    </row>
    <row r="789" spans="16:17" ht="12">
      <c r="P789" s="38"/>
      <c r="Q789" s="38"/>
    </row>
    <row r="790" spans="16:17" ht="12">
      <c r="P790" s="38"/>
      <c r="Q790" s="38"/>
    </row>
    <row r="791" spans="16:17" ht="12">
      <c r="P791" s="38"/>
      <c r="Q791" s="38"/>
    </row>
    <row r="792" spans="16:17" ht="12">
      <c r="P792" s="38"/>
      <c r="Q792" s="38"/>
    </row>
    <row r="793" spans="16:17" ht="12">
      <c r="P793" s="38"/>
      <c r="Q793" s="38"/>
    </row>
    <row r="794" spans="16:17" ht="12">
      <c r="P794" s="38"/>
      <c r="Q794" s="38"/>
    </row>
    <row r="795" spans="16:17" ht="12">
      <c r="P795" s="38"/>
      <c r="Q795" s="38"/>
    </row>
    <row r="796" spans="16:17" ht="12">
      <c r="P796" s="38"/>
      <c r="Q796" s="38"/>
    </row>
    <row r="797" spans="16:17" ht="12">
      <c r="P797" s="38"/>
      <c r="Q797" s="38"/>
    </row>
    <row r="798" spans="16:17" ht="12">
      <c r="P798" s="38"/>
      <c r="Q798" s="38"/>
    </row>
    <row r="799" spans="16:17" ht="12">
      <c r="P799" s="38"/>
      <c r="Q799" s="38"/>
    </row>
    <row r="800" spans="16:17" ht="12">
      <c r="P800" s="38"/>
      <c r="Q800" s="38"/>
    </row>
    <row r="801" spans="16:17" ht="12">
      <c r="P801" s="38"/>
      <c r="Q801" s="38"/>
    </row>
    <row r="802" spans="16:17" ht="12">
      <c r="P802" s="38"/>
      <c r="Q802" s="38"/>
    </row>
    <row r="803" spans="16:17" ht="12">
      <c r="P803" s="38"/>
      <c r="Q803" s="38"/>
    </row>
    <row r="804" spans="16:17" ht="12">
      <c r="P804" s="38"/>
      <c r="Q804" s="38"/>
    </row>
    <row r="805" spans="16:17" ht="12">
      <c r="P805" s="38"/>
      <c r="Q805" s="38"/>
    </row>
    <row r="806" spans="16:17" ht="12">
      <c r="P806" s="38"/>
      <c r="Q806" s="38"/>
    </row>
    <row r="807" spans="16:17" ht="12">
      <c r="P807" s="38"/>
      <c r="Q807" s="38"/>
    </row>
    <row r="808" spans="16:17" ht="12">
      <c r="P808" s="38"/>
      <c r="Q808" s="38"/>
    </row>
    <row r="809" spans="16:17" ht="12">
      <c r="P809" s="38"/>
      <c r="Q809" s="38"/>
    </row>
    <row r="810" spans="16:17" ht="12">
      <c r="P810" s="38"/>
      <c r="Q810" s="38"/>
    </row>
    <row r="811" spans="16:17" ht="12">
      <c r="P811" s="38"/>
      <c r="Q811" s="38"/>
    </row>
    <row r="812" spans="16:17" ht="12">
      <c r="P812" s="38"/>
      <c r="Q812" s="38"/>
    </row>
    <row r="813" spans="16:17" ht="12">
      <c r="P813" s="38"/>
      <c r="Q813" s="38"/>
    </row>
    <row r="814" spans="16:17" ht="12">
      <c r="P814" s="38"/>
      <c r="Q814" s="38"/>
    </row>
    <row r="815" spans="16:17" ht="12">
      <c r="P815" s="38"/>
      <c r="Q815" s="38"/>
    </row>
    <row r="816" spans="16:17" ht="12">
      <c r="P816" s="38"/>
      <c r="Q816" s="38"/>
    </row>
    <row r="817" spans="16:17" ht="12">
      <c r="P817" s="38"/>
      <c r="Q817" s="38"/>
    </row>
    <row r="818" spans="16:17" ht="12">
      <c r="P818" s="38"/>
      <c r="Q818" s="38"/>
    </row>
    <row r="819" spans="16:17" ht="12">
      <c r="P819" s="38"/>
      <c r="Q819" s="38"/>
    </row>
    <row r="820" spans="16:17" ht="12">
      <c r="P820" s="38"/>
      <c r="Q820" s="38"/>
    </row>
    <row r="821" spans="16:17" ht="12">
      <c r="P821" s="38"/>
      <c r="Q821" s="38"/>
    </row>
    <row r="822" spans="16:17" ht="12">
      <c r="P822" s="38"/>
      <c r="Q822" s="38"/>
    </row>
    <row r="823" spans="16:17" ht="12">
      <c r="P823" s="38"/>
      <c r="Q823" s="38"/>
    </row>
    <row r="824" spans="16:17" ht="12">
      <c r="P824" s="38"/>
      <c r="Q824" s="38"/>
    </row>
    <row r="825" spans="16:17" ht="12">
      <c r="P825" s="38"/>
      <c r="Q825" s="38"/>
    </row>
    <row r="826" spans="16:17" ht="12">
      <c r="P826" s="38"/>
      <c r="Q826" s="38"/>
    </row>
    <row r="827" spans="16:17" ht="12">
      <c r="P827" s="38"/>
      <c r="Q827" s="38"/>
    </row>
    <row r="828" spans="16:17" ht="12">
      <c r="P828" s="38"/>
      <c r="Q828" s="38"/>
    </row>
    <row r="829" spans="16:17" ht="12">
      <c r="P829" s="38"/>
      <c r="Q829" s="38"/>
    </row>
    <row r="830" spans="16:17" ht="12">
      <c r="P830" s="38"/>
      <c r="Q830" s="38"/>
    </row>
    <row r="831" spans="16:17" ht="12">
      <c r="P831" s="38"/>
      <c r="Q831" s="38"/>
    </row>
    <row r="832" spans="16:17" ht="12">
      <c r="P832" s="38"/>
      <c r="Q832" s="38"/>
    </row>
    <row r="833" spans="16:17" ht="12">
      <c r="P833" s="38"/>
      <c r="Q833" s="38"/>
    </row>
    <row r="834" spans="16:17" ht="12">
      <c r="P834" s="38"/>
      <c r="Q834" s="38"/>
    </row>
    <row r="835" spans="16:17" ht="12">
      <c r="P835" s="38"/>
      <c r="Q835" s="38"/>
    </row>
    <row r="836" spans="16:17" ht="12">
      <c r="P836" s="38"/>
      <c r="Q836" s="38"/>
    </row>
    <row r="837" spans="16:17" ht="12">
      <c r="P837" s="38"/>
      <c r="Q837" s="38"/>
    </row>
    <row r="838" spans="16:17" ht="12">
      <c r="P838" s="38"/>
      <c r="Q838" s="38"/>
    </row>
    <row r="839" spans="16:17" ht="12">
      <c r="P839" s="38"/>
      <c r="Q839" s="38"/>
    </row>
    <row r="840" spans="16:17" ht="12">
      <c r="P840" s="38"/>
      <c r="Q840" s="38"/>
    </row>
    <row r="841" spans="16:17" ht="12">
      <c r="P841" s="38"/>
      <c r="Q841" s="38"/>
    </row>
    <row r="842" spans="16:17" ht="12">
      <c r="P842" s="38"/>
      <c r="Q842" s="38"/>
    </row>
    <row r="843" spans="16:17" ht="12">
      <c r="P843" s="38"/>
      <c r="Q843" s="38"/>
    </row>
    <row r="844" spans="16:17" ht="12">
      <c r="P844" s="38"/>
      <c r="Q844" s="38"/>
    </row>
    <row r="845" spans="16:17" ht="12">
      <c r="P845" s="38"/>
      <c r="Q845" s="38"/>
    </row>
    <row r="846" spans="16:17" ht="12">
      <c r="P846" s="38"/>
      <c r="Q846" s="38"/>
    </row>
    <row r="847" spans="16:17" ht="12">
      <c r="P847" s="38"/>
      <c r="Q847" s="38"/>
    </row>
    <row r="848" spans="16:17" ht="12">
      <c r="P848" s="38"/>
      <c r="Q848" s="38"/>
    </row>
    <row r="849" spans="16:17" ht="12">
      <c r="P849" s="38"/>
      <c r="Q849" s="38"/>
    </row>
    <row r="850" spans="16:17" ht="12">
      <c r="P850" s="38"/>
      <c r="Q850" s="38"/>
    </row>
    <row r="851" spans="16:17" ht="12">
      <c r="P851" s="38"/>
      <c r="Q851" s="38"/>
    </row>
    <row r="852" spans="16:17" ht="12">
      <c r="P852" s="38"/>
      <c r="Q852" s="38"/>
    </row>
    <row r="853" spans="16:17" ht="12">
      <c r="P853" s="38"/>
      <c r="Q853" s="38"/>
    </row>
    <row r="854" spans="16:17" ht="12">
      <c r="P854" s="38"/>
      <c r="Q854" s="38"/>
    </row>
    <row r="855" spans="16:17" ht="12">
      <c r="P855" s="38"/>
      <c r="Q855" s="38"/>
    </row>
    <row r="856" spans="16:17" ht="12">
      <c r="P856" s="38"/>
      <c r="Q856" s="38"/>
    </row>
    <row r="857" spans="16:17" ht="12">
      <c r="P857" s="38"/>
      <c r="Q857" s="38"/>
    </row>
    <row r="858" spans="16:17" ht="12">
      <c r="P858" s="38"/>
      <c r="Q858" s="38"/>
    </row>
    <row r="859" spans="16:17" ht="12">
      <c r="P859" s="38"/>
      <c r="Q859" s="38"/>
    </row>
    <row r="860" spans="16:17" ht="12">
      <c r="P860" s="38"/>
      <c r="Q860" s="38"/>
    </row>
    <row r="861" spans="16:17" ht="12">
      <c r="P861" s="38"/>
      <c r="Q861" s="38"/>
    </row>
    <row r="862" spans="16:17" ht="12">
      <c r="P862" s="38"/>
      <c r="Q862" s="38"/>
    </row>
    <row r="863" spans="16:17" ht="12">
      <c r="P863" s="38"/>
      <c r="Q863" s="38"/>
    </row>
    <row r="864" spans="16:17" ht="12">
      <c r="P864" s="38"/>
      <c r="Q864" s="38"/>
    </row>
    <row r="865" spans="16:17" ht="12">
      <c r="P865" s="38"/>
      <c r="Q865" s="38"/>
    </row>
    <row r="866" spans="16:17" ht="12">
      <c r="P866" s="38"/>
      <c r="Q866" s="38"/>
    </row>
    <row r="867" spans="16:17" ht="12">
      <c r="P867" s="38"/>
      <c r="Q867" s="38"/>
    </row>
    <row r="868" spans="16:17" ht="12">
      <c r="P868" s="38"/>
      <c r="Q868" s="38"/>
    </row>
    <row r="869" spans="16:17" ht="12">
      <c r="P869" s="38"/>
      <c r="Q869" s="38"/>
    </row>
    <row r="870" spans="16:17" ht="12">
      <c r="P870" s="38"/>
      <c r="Q870" s="38"/>
    </row>
    <row r="871" spans="16:17" ht="12">
      <c r="P871" s="38"/>
      <c r="Q871" s="38"/>
    </row>
    <row r="872" spans="16:17" ht="12">
      <c r="P872" s="38"/>
      <c r="Q872" s="38"/>
    </row>
    <row r="873" spans="16:17" ht="12">
      <c r="P873" s="38"/>
      <c r="Q873" s="38"/>
    </row>
    <row r="874" spans="16:17" ht="12">
      <c r="P874" s="38"/>
      <c r="Q874" s="38"/>
    </row>
    <row r="875" spans="16:17" ht="12">
      <c r="P875" s="38"/>
      <c r="Q875" s="38"/>
    </row>
    <row r="876" spans="16:17" ht="12">
      <c r="P876" s="38"/>
      <c r="Q876" s="38"/>
    </row>
    <row r="877" spans="16:17" ht="12">
      <c r="P877" s="38"/>
      <c r="Q877" s="38"/>
    </row>
    <row r="878" spans="16:17" ht="12">
      <c r="P878" s="38"/>
      <c r="Q878" s="38"/>
    </row>
    <row r="879" spans="16:17" ht="12">
      <c r="P879" s="38"/>
      <c r="Q879" s="38"/>
    </row>
    <row r="880" spans="16:17" ht="12">
      <c r="P880" s="38"/>
      <c r="Q880" s="38"/>
    </row>
    <row r="881" spans="16:17" ht="12">
      <c r="P881" s="38"/>
      <c r="Q881" s="38"/>
    </row>
    <row r="882" spans="16:17" ht="12">
      <c r="P882" s="38"/>
      <c r="Q882" s="38"/>
    </row>
    <row r="883" spans="16:17" ht="12">
      <c r="P883" s="38"/>
      <c r="Q883" s="38"/>
    </row>
    <row r="884" spans="16:17" ht="12">
      <c r="P884" s="38"/>
      <c r="Q884" s="38"/>
    </row>
    <row r="885" spans="16:17" ht="12">
      <c r="P885" s="38"/>
      <c r="Q885" s="38"/>
    </row>
    <row r="886" spans="16:17" ht="12">
      <c r="P886" s="38"/>
      <c r="Q886" s="38"/>
    </row>
    <row r="887" spans="16:17" ht="12">
      <c r="P887" s="38"/>
      <c r="Q887" s="38"/>
    </row>
    <row r="888" spans="16:17" ht="12">
      <c r="P888" s="38"/>
      <c r="Q888" s="38"/>
    </row>
    <row r="889" spans="16:17" ht="12">
      <c r="P889" s="38"/>
      <c r="Q889" s="38"/>
    </row>
    <row r="890" spans="16:17" ht="12">
      <c r="P890" s="38"/>
      <c r="Q890" s="38"/>
    </row>
    <row r="891" spans="16:17" ht="12">
      <c r="P891" s="38"/>
      <c r="Q891" s="38"/>
    </row>
    <row r="892" spans="16:17" ht="12">
      <c r="P892" s="38"/>
      <c r="Q892" s="38"/>
    </row>
    <row r="893" spans="16:17" ht="12">
      <c r="P893" s="38"/>
      <c r="Q893" s="38"/>
    </row>
    <row r="894" spans="16:17" ht="12">
      <c r="P894" s="38"/>
      <c r="Q894" s="38"/>
    </row>
    <row r="895" spans="16:17" ht="12">
      <c r="P895" s="38"/>
      <c r="Q895" s="38"/>
    </row>
    <row r="896" spans="16:17" ht="12">
      <c r="P896" s="38"/>
      <c r="Q896" s="38"/>
    </row>
    <row r="897" spans="16:17" ht="12">
      <c r="P897" s="38"/>
      <c r="Q897" s="38"/>
    </row>
    <row r="898" spans="16:17" ht="12">
      <c r="P898" s="38"/>
      <c r="Q898" s="38"/>
    </row>
    <row r="899" spans="16:17" ht="12">
      <c r="P899" s="38"/>
      <c r="Q899" s="38"/>
    </row>
    <row r="900" spans="16:17" ht="12">
      <c r="P900" s="38"/>
      <c r="Q900" s="38"/>
    </row>
    <row r="901" spans="16:17" ht="12">
      <c r="P901" s="38"/>
      <c r="Q901" s="38"/>
    </row>
    <row r="902" spans="16:17" ht="12">
      <c r="P902" s="38"/>
      <c r="Q902" s="38"/>
    </row>
    <row r="903" spans="16:17" ht="12">
      <c r="P903" s="38"/>
      <c r="Q903" s="38"/>
    </row>
    <row r="904" spans="16:17" ht="12">
      <c r="P904" s="38"/>
      <c r="Q904" s="38"/>
    </row>
    <row r="905" spans="16:17" ht="12">
      <c r="P905" s="38"/>
      <c r="Q905" s="38"/>
    </row>
    <row r="906" spans="16:17" ht="12">
      <c r="P906" s="38"/>
      <c r="Q906" s="38"/>
    </row>
    <row r="907" spans="16:17" ht="12">
      <c r="P907" s="38"/>
      <c r="Q907" s="38"/>
    </row>
    <row r="908" spans="16:17" ht="12">
      <c r="P908" s="38"/>
      <c r="Q908" s="38"/>
    </row>
    <row r="909" spans="16:17" ht="12">
      <c r="P909" s="38"/>
      <c r="Q909" s="38"/>
    </row>
    <row r="910" spans="16:17" ht="12">
      <c r="P910" s="38"/>
      <c r="Q910" s="38"/>
    </row>
    <row r="911" spans="16:17" ht="12">
      <c r="P911" s="38"/>
      <c r="Q911" s="38"/>
    </row>
    <row r="912" spans="16:17" ht="12">
      <c r="P912" s="38"/>
      <c r="Q912" s="38"/>
    </row>
    <row r="913" spans="16:17" ht="12">
      <c r="P913" s="38"/>
      <c r="Q913" s="38"/>
    </row>
    <row r="914" spans="16:17" ht="12">
      <c r="P914" s="38"/>
      <c r="Q914" s="38"/>
    </row>
    <row r="915" spans="16:17" ht="12">
      <c r="P915" s="38"/>
      <c r="Q915" s="38"/>
    </row>
    <row r="916" spans="16:17" ht="12">
      <c r="P916" s="38"/>
      <c r="Q916" s="38"/>
    </row>
    <row r="917" spans="16:17" ht="12">
      <c r="P917" s="38"/>
      <c r="Q917" s="38"/>
    </row>
    <row r="918" spans="16:17" ht="12">
      <c r="P918" s="38"/>
      <c r="Q918" s="38"/>
    </row>
    <row r="919" spans="16:17" ht="12">
      <c r="P919" s="38"/>
      <c r="Q919" s="38"/>
    </row>
    <row r="920" spans="16:17" ht="12">
      <c r="P920" s="38"/>
      <c r="Q920" s="38"/>
    </row>
    <row r="921" spans="16:17" ht="12">
      <c r="P921" s="38"/>
      <c r="Q921" s="38"/>
    </row>
    <row r="922" spans="16:17" ht="12">
      <c r="P922" s="38"/>
      <c r="Q922" s="38"/>
    </row>
    <row r="923" spans="16:17" ht="12">
      <c r="P923" s="38"/>
      <c r="Q923" s="38"/>
    </row>
    <row r="924" spans="16:17" ht="12">
      <c r="P924" s="38"/>
      <c r="Q924" s="38"/>
    </row>
    <row r="925" spans="16:17" ht="12">
      <c r="P925" s="38"/>
      <c r="Q925" s="38"/>
    </row>
    <row r="926" spans="16:17" ht="12">
      <c r="P926" s="38"/>
      <c r="Q926" s="38"/>
    </row>
    <row r="927" spans="16:17" ht="12">
      <c r="P927" s="38"/>
      <c r="Q927" s="38"/>
    </row>
    <row r="928" spans="16:17" ht="12">
      <c r="P928" s="38"/>
      <c r="Q928" s="38"/>
    </row>
    <row r="929" spans="16:17" ht="12">
      <c r="P929" s="38"/>
      <c r="Q929" s="38"/>
    </row>
    <row r="930" spans="16:17" ht="12">
      <c r="P930" s="38"/>
      <c r="Q930" s="38"/>
    </row>
    <row r="931" spans="16:17" ht="12">
      <c r="P931" s="38"/>
      <c r="Q931" s="38"/>
    </row>
    <row r="932" spans="16:17" ht="12">
      <c r="P932" s="38"/>
      <c r="Q932" s="38"/>
    </row>
    <row r="933" spans="16:17" ht="12">
      <c r="P933" s="38"/>
      <c r="Q933" s="38"/>
    </row>
    <row r="934" spans="16:17" ht="12">
      <c r="P934" s="38"/>
      <c r="Q934" s="38"/>
    </row>
    <row r="935" spans="16:17" ht="12">
      <c r="P935" s="38"/>
      <c r="Q935" s="38"/>
    </row>
    <row r="936" spans="16:17" ht="12">
      <c r="P936" s="38"/>
      <c r="Q936" s="38"/>
    </row>
    <row r="937" spans="16:17" ht="12">
      <c r="P937" s="38"/>
      <c r="Q937" s="38"/>
    </row>
    <row r="938" spans="16:17" ht="12">
      <c r="P938" s="38"/>
      <c r="Q938" s="38"/>
    </row>
    <row r="939" spans="16:17" ht="12">
      <c r="P939" s="38"/>
      <c r="Q939" s="38"/>
    </row>
    <row r="940" spans="16:17" ht="12">
      <c r="P940" s="38"/>
      <c r="Q940" s="38"/>
    </row>
    <row r="941" spans="16:17" ht="12">
      <c r="P941" s="38"/>
      <c r="Q941" s="38"/>
    </row>
    <row r="942" spans="16:17" ht="12">
      <c r="P942" s="38"/>
      <c r="Q942" s="38"/>
    </row>
    <row r="943" spans="16:17" ht="12">
      <c r="P943" s="38"/>
      <c r="Q943" s="38"/>
    </row>
    <row r="944" spans="16:17" ht="12">
      <c r="P944" s="38"/>
      <c r="Q944" s="38"/>
    </row>
    <row r="945" spans="16:17" ht="12">
      <c r="P945" s="38"/>
      <c r="Q945" s="38"/>
    </row>
    <row r="946" spans="16:17" ht="12">
      <c r="P946" s="38"/>
      <c r="Q946" s="38"/>
    </row>
    <row r="947" spans="16:17" ht="12">
      <c r="P947" s="38"/>
      <c r="Q947" s="38"/>
    </row>
    <row r="948" spans="16:17" ht="12">
      <c r="P948" s="38"/>
      <c r="Q948" s="38"/>
    </row>
    <row r="949" spans="16:17" ht="12">
      <c r="P949" s="38"/>
      <c r="Q949" s="38"/>
    </row>
    <row r="950" spans="16:17" ht="12">
      <c r="P950" s="38"/>
      <c r="Q950" s="38"/>
    </row>
    <row r="951" spans="16:17" ht="12">
      <c r="P951" s="38"/>
      <c r="Q951" s="38"/>
    </row>
    <row r="952" spans="16:17" ht="12">
      <c r="P952" s="38"/>
      <c r="Q952" s="38"/>
    </row>
    <row r="953" spans="16:17" ht="12">
      <c r="P953" s="38"/>
      <c r="Q953" s="38"/>
    </row>
    <row r="954" spans="16:17" ht="12">
      <c r="P954" s="38"/>
      <c r="Q954" s="38"/>
    </row>
    <row r="955" spans="16:17" ht="12">
      <c r="P955" s="38"/>
      <c r="Q955" s="38"/>
    </row>
    <row r="956" spans="16:17" ht="12">
      <c r="P956" s="38"/>
      <c r="Q956" s="38"/>
    </row>
    <row r="957" spans="16:17" ht="12">
      <c r="P957" s="38"/>
      <c r="Q957" s="38"/>
    </row>
    <row r="958" spans="16:17" ht="12">
      <c r="P958" s="38"/>
      <c r="Q958" s="38"/>
    </row>
    <row r="959" spans="16:17" ht="12">
      <c r="P959" s="38"/>
      <c r="Q959" s="38"/>
    </row>
    <row r="960" spans="16:17" ht="12">
      <c r="P960" s="38"/>
      <c r="Q960" s="38"/>
    </row>
    <row r="961" spans="16:17" ht="12">
      <c r="P961" s="38"/>
      <c r="Q961" s="38"/>
    </row>
  </sheetData>
  <mergeCells count="22">
    <mergeCell ref="R1:S1"/>
    <mergeCell ref="Q2:Q3"/>
    <mergeCell ref="S2:S3"/>
    <mergeCell ref="T1:T3"/>
    <mergeCell ref="A1:A3"/>
    <mergeCell ref="B1:B3"/>
    <mergeCell ref="C1:C3"/>
    <mergeCell ref="E2:E3"/>
    <mergeCell ref="L2:L3"/>
    <mergeCell ref="J2:J3"/>
    <mergeCell ref="P2:P3"/>
    <mergeCell ref="R2:R3"/>
    <mergeCell ref="P1:Q1"/>
    <mergeCell ref="D2:D3"/>
    <mergeCell ref="F2:F3"/>
    <mergeCell ref="G2:G3"/>
    <mergeCell ref="D1:G1"/>
    <mergeCell ref="H1:M1"/>
    <mergeCell ref="N2:N3"/>
    <mergeCell ref="N1:O1"/>
    <mergeCell ref="O2:O3"/>
    <mergeCell ref="H2:H3"/>
  </mergeCells>
  <printOptions horizontalCentered="1"/>
  <pageMargins left="0.29" right="0.25" top="0.984251968503937" bottom="0.7874015748031497" header="0.7480314960629921" footer="0.35433070866141736"/>
  <pageSetup horizontalDpi="600" verticalDpi="600" orientation="landscape" paperSize="9" scale="95" r:id="rId1"/>
  <headerFooter alignWithMargins="0">
    <oddHeader>&amp;LArengukava 2007-2013&amp;RLISA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>Täiendatud vastavalt TLVK 13.09.2007 määrusele nr 69</dc:description>
  <cp:lastModifiedBy>Imbi Lang</cp:lastModifiedBy>
  <cp:lastPrinted>2010-08-23T08:01:02Z</cp:lastPrinted>
  <dcterms:created xsi:type="dcterms:W3CDTF">2005-01-26T07:33:18Z</dcterms:created>
  <dcterms:modified xsi:type="dcterms:W3CDTF">2010-08-23T08:11:21Z</dcterms:modified>
  <cp:category/>
  <cp:version/>
  <cp:contentType/>
  <cp:contentStatus/>
</cp:coreProperties>
</file>