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15" yWindow="450" windowWidth="28395" windowHeight="12090" activeTab="9"/>
  </bookViews>
  <sheets>
    <sheet name="LIsa 1" sheetId="1" r:id="rId1"/>
    <sheet name="Lisa 2" sheetId="2" r:id="rId2"/>
    <sheet name="Lisa 3 " sheetId="11" r:id="rId3"/>
    <sheet name="Lisa 4" sheetId="5" r:id="rId4"/>
    <sheet name="Lisa 5" sheetId="4" r:id="rId5"/>
    <sheet name="Lisa 6" sheetId="6" r:id="rId6"/>
    <sheet name="Lisa 7" sheetId="8" r:id="rId7"/>
    <sheet name="Lisa 8" sheetId="9" r:id="rId8"/>
    <sheet name="Lisa 9" sheetId="10" r:id="rId9"/>
    <sheet name="Lisa 10" sheetId="7" r:id="rId10"/>
    <sheet name="Lisa 11" sheetId="12" r:id="rId11"/>
  </sheets>
  <definedNames>
    <definedName name="_xlnm._FilterDatabase" localSheetId="0" hidden="1">'LIsa 1'!$A$4:$F$248</definedName>
    <definedName name="_xlnm.Print_Titles" localSheetId="0">'LIsa 1'!$4:$4</definedName>
    <definedName name="_xlnm.Print_Titles" localSheetId="9">'Lisa 10'!$A:$B,'Lisa 10'!$4:$5</definedName>
    <definedName name="_xlnm.Print_Titles" localSheetId="5">'Lisa 6'!$A:$A,'Lisa 6'!$5:$6</definedName>
  </definedNames>
  <calcPr calcId="125725"/>
</workbook>
</file>

<file path=xl/calcChain.xml><?xml version="1.0" encoding="utf-8"?>
<calcChain xmlns="http://schemas.openxmlformats.org/spreadsheetml/2006/main">
  <c r="W46" i="7"/>
  <c r="Q46"/>
  <c r="Q51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I61" i="7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G60"/>
  <c r="AC59"/>
  <c r="H56"/>
  <c r="H60" s="1"/>
  <c r="I56"/>
  <c r="I60" s="1"/>
  <c r="J56"/>
  <c r="J60" s="1"/>
  <c r="K56"/>
  <c r="K60" s="1"/>
  <c r="L56"/>
  <c r="L60" s="1"/>
  <c r="M56"/>
  <c r="M60" s="1"/>
  <c r="N56"/>
  <c r="N60" s="1"/>
  <c r="O56"/>
  <c r="O60" s="1"/>
  <c r="P56"/>
  <c r="P60" s="1"/>
  <c r="Q56"/>
  <c r="Q60" s="1"/>
  <c r="R56"/>
  <c r="R60" s="1"/>
  <c r="S56"/>
  <c r="S60" s="1"/>
  <c r="T56"/>
  <c r="T60" s="1"/>
  <c r="U56"/>
  <c r="U60" s="1"/>
  <c r="V56"/>
  <c r="V60" s="1"/>
  <c r="W56"/>
  <c r="W60" s="1"/>
  <c r="X56"/>
  <c r="X60" s="1"/>
  <c r="Y56"/>
  <c r="Y60" s="1"/>
  <c r="Z56"/>
  <c r="Z60" s="1"/>
  <c r="AA56"/>
  <c r="AA60" s="1"/>
  <c r="AB56"/>
  <c r="AB60" s="1"/>
  <c r="AC56"/>
  <c r="AC60" s="1"/>
  <c r="AD56"/>
  <c r="AD60" s="1"/>
  <c r="AE56"/>
  <c r="AE60" s="1"/>
  <c r="AF56"/>
  <c r="AF60" s="1"/>
  <c r="AG56"/>
  <c r="AG60" s="1"/>
  <c r="AG61" s="1"/>
  <c r="G56"/>
  <c r="F55"/>
  <c r="F57"/>
  <c r="F58"/>
  <c r="F59"/>
  <c r="F54"/>
  <c r="E11" i="12"/>
  <c r="F11"/>
  <c r="G11"/>
  <c r="H11"/>
  <c r="I11"/>
  <c r="J11"/>
  <c r="K11"/>
  <c r="L11"/>
  <c r="M11"/>
  <c r="N11"/>
  <c r="O11"/>
  <c r="P11"/>
  <c r="Q11"/>
  <c r="D11"/>
  <c r="K10"/>
  <c r="L10"/>
  <c r="M10"/>
  <c r="N10"/>
  <c r="O10"/>
  <c r="P10"/>
  <c r="AG34" i="7"/>
  <c r="H34"/>
  <c r="I34"/>
  <c r="J34"/>
  <c r="K34"/>
  <c r="L34"/>
  <c r="M34"/>
  <c r="N34"/>
  <c r="O34"/>
  <c r="P34"/>
  <c r="Q34"/>
  <c r="R34"/>
  <c r="T34"/>
  <c r="U34"/>
  <c r="V34"/>
  <c r="W34"/>
  <c r="X34"/>
  <c r="Y34"/>
  <c r="Z34"/>
  <c r="AA34"/>
  <c r="AB34"/>
  <c r="AC34"/>
  <c r="AD34"/>
  <c r="AE34"/>
  <c r="AF34"/>
  <c r="G34"/>
  <c r="D32"/>
  <c r="S32"/>
  <c r="F32" s="1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G6"/>
  <c r="G44"/>
  <c r="H44"/>
  <c r="I44"/>
  <c r="J44"/>
  <c r="K44"/>
  <c r="M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E44"/>
  <c r="E53" s="1"/>
  <c r="N50"/>
  <c r="N46"/>
  <c r="L46"/>
  <c r="L44" s="1"/>
  <c r="F47"/>
  <c r="F48"/>
  <c r="D48"/>
  <c r="D4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4"/>
  <c r="D35"/>
  <c r="D36"/>
  <c r="D37"/>
  <c r="D38"/>
  <c r="D39"/>
  <c r="D40"/>
  <c r="D41"/>
  <c r="D42"/>
  <c r="D43"/>
  <c r="D45"/>
  <c r="D47"/>
  <c r="D49"/>
  <c r="D50"/>
  <c r="D51"/>
  <c r="D52"/>
  <c r="D6"/>
  <c r="D7"/>
  <c r="H41"/>
  <c r="H30"/>
  <c r="H27"/>
  <c r="G61" l="1"/>
  <c r="O61"/>
  <c r="F60"/>
  <c r="F56"/>
  <c r="D44"/>
  <c r="D53" s="1"/>
  <c r="N44"/>
  <c r="AF53"/>
  <c r="AE61" s="1"/>
  <c r="X53"/>
  <c r="W61" s="1"/>
  <c r="P53"/>
  <c r="H53"/>
  <c r="F46"/>
  <c r="S38" l="1"/>
  <c r="AE30"/>
  <c r="AE27"/>
  <c r="N31"/>
  <c r="N30" s="1"/>
  <c r="N28"/>
  <c r="F28" s="1"/>
  <c r="I27"/>
  <c r="J27"/>
  <c r="K27"/>
  <c r="L27"/>
  <c r="M27"/>
  <c r="N27"/>
  <c r="O27"/>
  <c r="Q27"/>
  <c r="R27"/>
  <c r="S27"/>
  <c r="T27"/>
  <c r="U27"/>
  <c r="V27"/>
  <c r="W27"/>
  <c r="Y27"/>
  <c r="Z27"/>
  <c r="AA27"/>
  <c r="AB27"/>
  <c r="AC27"/>
  <c r="AD27"/>
  <c r="AG27"/>
  <c r="G27"/>
  <c r="I30"/>
  <c r="I53" s="1"/>
  <c r="H61" s="1"/>
  <c r="J30"/>
  <c r="K30"/>
  <c r="L30"/>
  <c r="M30"/>
  <c r="O30"/>
  <c r="Q30"/>
  <c r="R30"/>
  <c r="T30"/>
  <c r="T53" s="1"/>
  <c r="S61" s="1"/>
  <c r="U30"/>
  <c r="V30"/>
  <c r="W30"/>
  <c r="Y30"/>
  <c r="Y53" s="1"/>
  <c r="X61" s="1"/>
  <c r="Z30"/>
  <c r="AA30"/>
  <c r="AB30"/>
  <c r="AC30"/>
  <c r="AD30"/>
  <c r="AG30"/>
  <c r="G30"/>
  <c r="F36"/>
  <c r="F33"/>
  <c r="F38" l="1"/>
  <c r="S34"/>
  <c r="AD53"/>
  <c r="AC61" s="1"/>
  <c r="AE53"/>
  <c r="AD61" s="1"/>
  <c r="S30"/>
  <c r="F30" s="1"/>
  <c r="F31"/>
  <c r="F8" l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9"/>
  <c r="F34"/>
  <c r="F35"/>
  <c r="F37"/>
  <c r="F39"/>
  <c r="F40"/>
  <c r="F7"/>
  <c r="F27" l="1"/>
  <c r="D217" i="1" l="1"/>
  <c r="F13"/>
  <c r="F14"/>
  <c r="F15"/>
  <c r="F16"/>
  <c r="F21"/>
  <c r="F23"/>
  <c r="F24"/>
  <c r="F28"/>
  <c r="F29"/>
  <c r="F31"/>
  <c r="F36"/>
  <c r="F37"/>
  <c r="F42"/>
  <c r="F49"/>
  <c r="F50"/>
  <c r="F51"/>
  <c r="F52"/>
  <c r="F53"/>
  <c r="F54"/>
  <c r="F55"/>
  <c r="F61"/>
  <c r="F62"/>
  <c r="F64"/>
  <c r="F65"/>
  <c r="F66"/>
  <c r="F67"/>
  <c r="F68"/>
  <c r="F69"/>
  <c r="F70"/>
  <c r="F73"/>
  <c r="F74"/>
  <c r="F76"/>
  <c r="F77"/>
  <c r="F80"/>
  <c r="F81"/>
  <c r="F82"/>
  <c r="F84"/>
  <c r="F85"/>
  <c r="F86"/>
  <c r="F87"/>
  <c r="F88"/>
  <c r="F89"/>
  <c r="F90"/>
  <c r="F91"/>
  <c r="F92"/>
  <c r="F93"/>
  <c r="F94"/>
  <c r="F95"/>
  <c r="F96"/>
  <c r="F97"/>
  <c r="F103"/>
  <c r="F106"/>
  <c r="F107"/>
  <c r="F109"/>
  <c r="F110"/>
  <c r="F111"/>
  <c r="F112"/>
  <c r="F113"/>
  <c r="F114"/>
  <c r="F117"/>
  <c r="F120"/>
  <c r="F121"/>
  <c r="F123"/>
  <c r="F124"/>
  <c r="F127"/>
  <c r="F128"/>
  <c r="F133"/>
  <c r="F134"/>
  <c r="F135"/>
  <c r="F137"/>
  <c r="F138"/>
  <c r="F139"/>
  <c r="F140"/>
  <c r="F143"/>
  <c r="F144"/>
  <c r="F145"/>
  <c r="F146"/>
  <c r="F147"/>
  <c r="F148"/>
  <c r="F150"/>
  <c r="F153"/>
  <c r="F156"/>
  <c r="F157"/>
  <c r="F159"/>
  <c r="F162"/>
  <c r="F163"/>
  <c r="F166"/>
  <c r="F167"/>
  <c r="F168"/>
  <c r="F170"/>
  <c r="F171"/>
  <c r="F172"/>
  <c r="F173"/>
  <c r="F176"/>
  <c r="F181"/>
  <c r="F182"/>
  <c r="F183"/>
  <c r="F187"/>
  <c r="F191"/>
  <c r="F194"/>
  <c r="F197"/>
  <c r="F202"/>
  <c r="F203"/>
  <c r="F204"/>
  <c r="F209"/>
  <c r="F214"/>
  <c r="F221"/>
  <c r="F224"/>
  <c r="F225"/>
  <c r="F226"/>
  <c r="F229"/>
  <c r="F232"/>
  <c r="F235"/>
  <c r="F238"/>
  <c r="F240"/>
  <c r="F241"/>
  <c r="F242"/>
  <c r="F245"/>
  <c r="F246"/>
  <c r="F248"/>
  <c r="D16" i="4" l="1"/>
  <c r="K8" i="12" l="1"/>
  <c r="L8"/>
  <c r="M8"/>
  <c r="N8"/>
  <c r="O8"/>
  <c r="P8"/>
  <c r="C16" i="4" l="1"/>
  <c r="B14"/>
  <c r="B15"/>
  <c r="E122" i="1"/>
  <c r="D122"/>
  <c r="E119"/>
  <c r="D119"/>
  <c r="D17" i="6"/>
  <c r="E17"/>
  <c r="F17"/>
  <c r="G17"/>
  <c r="H17"/>
  <c r="I17"/>
  <c r="J17"/>
  <c r="K17"/>
  <c r="L17"/>
  <c r="M17"/>
  <c r="N17"/>
  <c r="O17"/>
  <c r="P17"/>
  <c r="C17"/>
  <c r="B15"/>
  <c r="B16"/>
  <c r="C5" i="5"/>
  <c r="E5"/>
  <c r="D5" i="8"/>
  <c r="E5"/>
  <c r="F5"/>
  <c r="C5"/>
  <c r="B36"/>
  <c r="B24"/>
  <c r="B22"/>
  <c r="B19"/>
  <c r="B20"/>
  <c r="B11"/>
  <c r="B12"/>
  <c r="B7"/>
  <c r="B34"/>
  <c r="B32"/>
  <c r="B30"/>
  <c r="D47" i="1"/>
  <c r="F47" s="1"/>
  <c r="D46"/>
  <c r="F46" s="1"/>
  <c r="B16" i="4" l="1"/>
  <c r="F122" i="1"/>
  <c r="F119"/>
  <c r="D118"/>
  <c r="E118"/>
  <c r="B17" i="6"/>
  <c r="D72" i="1"/>
  <c r="E72"/>
  <c r="E83"/>
  <c r="D83"/>
  <c r="E79"/>
  <c r="D79"/>
  <c r="D100"/>
  <c r="F100" s="1"/>
  <c r="D101"/>
  <c r="F101" s="1"/>
  <c r="K35" i="6"/>
  <c r="O35"/>
  <c r="N35"/>
  <c r="I35"/>
  <c r="E35"/>
  <c r="C35"/>
  <c r="P35"/>
  <c r="N36"/>
  <c r="B37"/>
  <c r="B33"/>
  <c r="B34" s="1"/>
  <c r="C34"/>
  <c r="D34"/>
  <c r="E34"/>
  <c r="F34"/>
  <c r="G34"/>
  <c r="H34"/>
  <c r="I34"/>
  <c r="J34"/>
  <c r="K34"/>
  <c r="L34"/>
  <c r="M34"/>
  <c r="N34"/>
  <c r="O34"/>
  <c r="P34"/>
  <c r="E58" i="1"/>
  <c r="F58" s="1"/>
  <c r="D175"/>
  <c r="D174" s="1"/>
  <c r="F72" l="1"/>
  <c r="F83"/>
  <c r="F118"/>
  <c r="F79"/>
  <c r="D78"/>
  <c r="E78"/>
  <c r="F78" l="1"/>
  <c r="E244"/>
  <c r="D244"/>
  <c r="E239"/>
  <c r="F239" s="1"/>
  <c r="D215"/>
  <c r="E213"/>
  <c r="D218"/>
  <c r="F218" s="1"/>
  <c r="F217"/>
  <c r="E22"/>
  <c r="E36" i="2"/>
  <c r="G36"/>
  <c r="F38"/>
  <c r="G24"/>
  <c r="G23" s="1"/>
  <c r="G22" s="1"/>
  <c r="G21" s="1"/>
  <c r="G48"/>
  <c r="D60"/>
  <c r="F244" i="1" l="1"/>
  <c r="D213"/>
  <c r="F213" s="1"/>
  <c r="F215"/>
  <c r="G42" i="2"/>
  <c r="G13"/>
  <c r="F14"/>
  <c r="F13" s="1"/>
  <c r="F12" s="1"/>
  <c r="E13"/>
  <c r="E12" s="1"/>
  <c r="D13"/>
  <c r="D12" s="1"/>
  <c r="G17"/>
  <c r="G68"/>
  <c r="D22" i="1"/>
  <c r="D37" i="2"/>
  <c r="D36" s="1"/>
  <c r="E30"/>
  <c r="B7" i="5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F22" i="1" l="1"/>
  <c r="G12" i="2"/>
  <c r="Q10" i="12"/>
  <c r="J10"/>
  <c r="H10"/>
  <c r="G10"/>
  <c r="E10"/>
  <c r="I9"/>
  <c r="F10"/>
  <c r="Q8"/>
  <c r="J8"/>
  <c r="H8"/>
  <c r="G8"/>
  <c r="F8"/>
  <c r="E8"/>
  <c r="I7"/>
  <c r="D7"/>
  <c r="E14" i="6"/>
  <c r="B9"/>
  <c r="I8" i="12" l="1"/>
  <c r="I10"/>
  <c r="D8"/>
  <c r="D9"/>
  <c r="D10" l="1"/>
  <c r="B8" i="6" l="1"/>
  <c r="B10"/>
  <c r="B11"/>
  <c r="B12"/>
  <c r="D28" i="4" l="1"/>
  <c r="D13"/>
  <c r="C13"/>
  <c r="B6"/>
  <c r="B7"/>
  <c r="B8"/>
  <c r="B9"/>
  <c r="B10"/>
  <c r="B11"/>
  <c r="B12"/>
  <c r="E11" i="10"/>
  <c r="B8" i="8"/>
  <c r="B9"/>
  <c r="B10"/>
  <c r="B13"/>
  <c r="B14"/>
  <c r="B15"/>
  <c r="B16"/>
  <c r="B17"/>
  <c r="B18"/>
  <c r="B21"/>
  <c r="B23"/>
  <c r="B25"/>
  <c r="B26"/>
  <c r="B27"/>
  <c r="B28"/>
  <c r="B29"/>
  <c r="B31"/>
  <c r="B33"/>
  <c r="B35"/>
  <c r="B6"/>
  <c r="B13" i="4" l="1"/>
  <c r="B5" i="8"/>
  <c r="O39" i="6" l="1"/>
  <c r="N39"/>
  <c r="D39"/>
  <c r="G39"/>
  <c r="L39"/>
  <c r="M39"/>
  <c r="P39"/>
  <c r="B7"/>
  <c r="B13"/>
  <c r="C14"/>
  <c r="D14"/>
  <c r="F14"/>
  <c r="G14"/>
  <c r="H14"/>
  <c r="I14"/>
  <c r="J14"/>
  <c r="K14"/>
  <c r="L14"/>
  <c r="M14"/>
  <c r="N14"/>
  <c r="O14"/>
  <c r="P14"/>
  <c r="B19"/>
  <c r="B20"/>
  <c r="B21"/>
  <c r="B22"/>
  <c r="B23"/>
  <c r="B24"/>
  <c r="B25"/>
  <c r="B26"/>
  <c r="B27"/>
  <c r="B18"/>
  <c r="D28"/>
  <c r="E28"/>
  <c r="F28"/>
  <c r="G28"/>
  <c r="H28"/>
  <c r="I28"/>
  <c r="J28"/>
  <c r="K28"/>
  <c r="L28"/>
  <c r="M28"/>
  <c r="N28"/>
  <c r="O28"/>
  <c r="P28"/>
  <c r="C28"/>
  <c r="B30"/>
  <c r="B31"/>
  <c r="B29"/>
  <c r="C32"/>
  <c r="D32"/>
  <c r="E32"/>
  <c r="F32"/>
  <c r="G32"/>
  <c r="H32"/>
  <c r="I32"/>
  <c r="J32"/>
  <c r="K32"/>
  <c r="L32"/>
  <c r="M32"/>
  <c r="N32"/>
  <c r="O32"/>
  <c r="P32"/>
  <c r="B28" l="1"/>
  <c r="I39"/>
  <c r="K39"/>
  <c r="B38"/>
  <c r="C39"/>
  <c r="J39"/>
  <c r="E39"/>
  <c r="F39"/>
  <c r="H39"/>
  <c r="B14"/>
  <c r="B32"/>
  <c r="G5" i="5" l="1"/>
  <c r="E10" i="11" l="1"/>
  <c r="E7" l="1"/>
  <c r="E9"/>
  <c r="E8"/>
  <c r="E60" i="2"/>
  <c r="E59" s="1"/>
  <c r="G60"/>
  <c r="G59" s="1"/>
  <c r="E57"/>
  <c r="E56" s="1"/>
  <c r="G57"/>
  <c r="G56" s="1"/>
  <c r="E63"/>
  <c r="E62" s="1"/>
  <c r="G63"/>
  <c r="G62" s="1"/>
  <c r="E29"/>
  <c r="E28" s="1"/>
  <c r="E27" s="1"/>
  <c r="G29"/>
  <c r="G28" s="1"/>
  <c r="G27" s="1"/>
  <c r="E35"/>
  <c r="G35"/>
  <c r="G33"/>
  <c r="G32" s="1"/>
  <c r="G16"/>
  <c r="G15" s="1"/>
  <c r="D16"/>
  <c r="E19"/>
  <c r="E18" s="1"/>
  <c r="G19"/>
  <c r="G18" s="1"/>
  <c r="D19"/>
  <c r="D18" s="1"/>
  <c r="F20"/>
  <c r="F19" s="1"/>
  <c r="F18" s="1"/>
  <c r="F17"/>
  <c r="E16"/>
  <c r="G55" l="1"/>
  <c r="G11"/>
  <c r="G10" s="1"/>
  <c r="G31"/>
  <c r="G26" s="1"/>
  <c r="F51" i="7" l="1"/>
  <c r="E13" i="10"/>
  <c r="E6"/>
  <c r="E237" i="1"/>
  <c r="D237"/>
  <c r="D236" s="1"/>
  <c r="E247"/>
  <c r="D247"/>
  <c r="D243" s="1"/>
  <c r="E231"/>
  <c r="D231"/>
  <c r="D230" s="1"/>
  <c r="E234"/>
  <c r="D234"/>
  <c r="D233" s="1"/>
  <c r="E228"/>
  <c r="D228"/>
  <c r="D227" s="1"/>
  <c r="E223"/>
  <c r="D223"/>
  <c r="D222" s="1"/>
  <c r="E220"/>
  <c r="D220"/>
  <c r="D219" s="1"/>
  <c r="E216"/>
  <c r="D216"/>
  <c r="E208"/>
  <c r="D208"/>
  <c r="D207" s="1"/>
  <c r="D206" s="1"/>
  <c r="D205" s="1"/>
  <c r="E201"/>
  <c r="D201"/>
  <c r="D200" s="1"/>
  <c r="E196"/>
  <c r="D196"/>
  <c r="D195" s="1"/>
  <c r="E193"/>
  <c r="D193"/>
  <c r="D192" s="1"/>
  <c r="E190"/>
  <c r="D190"/>
  <c r="D189" s="1"/>
  <c r="E186"/>
  <c r="D186"/>
  <c r="D185" s="1"/>
  <c r="D184" s="1"/>
  <c r="E180"/>
  <c r="D180"/>
  <c r="D179" s="1"/>
  <c r="E175"/>
  <c r="F175" s="1"/>
  <c r="E169"/>
  <c r="D169"/>
  <c r="E165"/>
  <c r="F165" s="1"/>
  <c r="D165"/>
  <c r="E161"/>
  <c r="D161"/>
  <c r="D160" s="1"/>
  <c r="E155"/>
  <c r="F155" s="1"/>
  <c r="D155"/>
  <c r="E158"/>
  <c r="D158"/>
  <c r="E152"/>
  <c r="F152" s="1"/>
  <c r="D152"/>
  <c r="D151" s="1"/>
  <c r="E149"/>
  <c r="D149"/>
  <c r="E142"/>
  <c r="F142" s="1"/>
  <c r="D142"/>
  <c r="E136"/>
  <c r="D136"/>
  <c r="E132"/>
  <c r="F132" s="1"/>
  <c r="D132"/>
  <c r="D8" l="1"/>
  <c r="F180"/>
  <c r="F190"/>
  <c r="F196"/>
  <c r="F208"/>
  <c r="F220"/>
  <c r="F228"/>
  <c r="F231"/>
  <c r="F237"/>
  <c r="E8"/>
  <c r="F186"/>
  <c r="F193"/>
  <c r="F201"/>
  <c r="F216"/>
  <c r="F223"/>
  <c r="F234"/>
  <c r="F247"/>
  <c r="F136"/>
  <c r="F149"/>
  <c r="F158"/>
  <c r="F161"/>
  <c r="F169"/>
  <c r="E200"/>
  <c r="F200" s="1"/>
  <c r="E222"/>
  <c r="F222" s="1"/>
  <c r="E243"/>
  <c r="F243" s="1"/>
  <c r="E189"/>
  <c r="F189" s="1"/>
  <c r="E207"/>
  <c r="E227"/>
  <c r="F227" s="1"/>
  <c r="E236"/>
  <c r="F236" s="1"/>
  <c r="E160"/>
  <c r="F160" s="1"/>
  <c r="E174"/>
  <c r="F174" s="1"/>
  <c r="E192"/>
  <c r="E233"/>
  <c r="F233" s="1"/>
  <c r="E151"/>
  <c r="F151" s="1"/>
  <c r="E195"/>
  <c r="F195" s="1"/>
  <c r="E219"/>
  <c r="F219" s="1"/>
  <c r="E230"/>
  <c r="F230" s="1"/>
  <c r="E141"/>
  <c r="E131"/>
  <c r="D141"/>
  <c r="D164"/>
  <c r="E164"/>
  <c r="D131"/>
  <c r="D188"/>
  <c r="D154"/>
  <c r="E154"/>
  <c r="E179"/>
  <c r="F179" s="1"/>
  <c r="D212"/>
  <c r="D211" s="1"/>
  <c r="E212"/>
  <c r="D199"/>
  <c r="D198" s="1"/>
  <c r="E199"/>
  <c r="E185"/>
  <c r="F185" s="1"/>
  <c r="D178"/>
  <c r="F8" l="1"/>
  <c r="F199"/>
  <c r="F212"/>
  <c r="F207"/>
  <c r="F192"/>
  <c r="F131"/>
  <c r="F154"/>
  <c r="F164"/>
  <c r="F141"/>
  <c r="E211"/>
  <c r="F211" s="1"/>
  <c r="E178"/>
  <c r="F178" s="1"/>
  <c r="E206"/>
  <c r="F206" s="1"/>
  <c r="E188"/>
  <c r="F188" s="1"/>
  <c r="E198"/>
  <c r="F198" s="1"/>
  <c r="E130"/>
  <c r="D130"/>
  <c r="D129" s="1"/>
  <c r="D210"/>
  <c r="D177"/>
  <c r="E184"/>
  <c r="F184" s="1"/>
  <c r="F130" l="1"/>
  <c r="E177"/>
  <c r="F177" s="1"/>
  <c r="E205"/>
  <c r="F205" s="1"/>
  <c r="E210"/>
  <c r="E129"/>
  <c r="F129" s="1"/>
  <c r="F210" l="1"/>
  <c r="E126" l="1"/>
  <c r="D126"/>
  <c r="D125" s="1"/>
  <c r="E116"/>
  <c r="D116"/>
  <c r="D115" s="1"/>
  <c r="E108"/>
  <c r="D108"/>
  <c r="E105"/>
  <c r="D105"/>
  <c r="E102"/>
  <c r="D102"/>
  <c r="E99"/>
  <c r="D99"/>
  <c r="E75"/>
  <c r="D75"/>
  <c r="E63"/>
  <c r="D63"/>
  <c r="E60"/>
  <c r="D60"/>
  <c r="E57"/>
  <c r="D57"/>
  <c r="D56" s="1"/>
  <c r="E48"/>
  <c r="D48"/>
  <c r="E45"/>
  <c r="D45"/>
  <c r="E41"/>
  <c r="D41"/>
  <c r="E35"/>
  <c r="D35"/>
  <c r="D34" s="1"/>
  <c r="E20"/>
  <c r="D20"/>
  <c r="E27"/>
  <c r="D27"/>
  <c r="E30"/>
  <c r="D30"/>
  <c r="B36" i="6"/>
  <c r="C14" i="9"/>
  <c r="C13"/>
  <c r="Q12"/>
  <c r="P12"/>
  <c r="O12"/>
  <c r="N12"/>
  <c r="M12"/>
  <c r="L12"/>
  <c r="K12"/>
  <c r="J12"/>
  <c r="I12"/>
  <c r="H12"/>
  <c r="G12"/>
  <c r="F12"/>
  <c r="E12"/>
  <c r="D12"/>
  <c r="C11"/>
  <c r="C10"/>
  <c r="Q9"/>
  <c r="P9"/>
  <c r="O9"/>
  <c r="N9"/>
  <c r="M9"/>
  <c r="L9"/>
  <c r="K9"/>
  <c r="J9"/>
  <c r="I9"/>
  <c r="H9"/>
  <c r="G9"/>
  <c r="F9"/>
  <c r="E9"/>
  <c r="D9"/>
  <c r="C8"/>
  <c r="C7"/>
  <c r="C6"/>
  <c r="Q5"/>
  <c r="P5"/>
  <c r="O5"/>
  <c r="N5"/>
  <c r="M5"/>
  <c r="L5"/>
  <c r="K5"/>
  <c r="J5"/>
  <c r="I5"/>
  <c r="H5"/>
  <c r="G5"/>
  <c r="F5"/>
  <c r="E5"/>
  <c r="D5"/>
  <c r="G41" i="7"/>
  <c r="G53" s="1"/>
  <c r="J53"/>
  <c r="K53"/>
  <c r="J61" s="1"/>
  <c r="L53"/>
  <c r="K61" s="1"/>
  <c r="M53"/>
  <c r="L61" s="1"/>
  <c r="N53"/>
  <c r="M61" s="1"/>
  <c r="O53"/>
  <c r="N61" s="1"/>
  <c r="Q53"/>
  <c r="P61" s="1"/>
  <c r="R53"/>
  <c r="Q61" s="1"/>
  <c r="S53"/>
  <c r="R61" s="1"/>
  <c r="U53"/>
  <c r="T61" s="1"/>
  <c r="V53"/>
  <c r="U61" s="1"/>
  <c r="W53"/>
  <c r="V61" s="1"/>
  <c r="Z53"/>
  <c r="Y61" s="1"/>
  <c r="AA53"/>
  <c r="Z61" s="1"/>
  <c r="AB53"/>
  <c r="AA61" s="1"/>
  <c r="AC53"/>
  <c r="AB61" s="1"/>
  <c r="AG41"/>
  <c r="AG53" s="1"/>
  <c r="AF61" s="1"/>
  <c r="F52"/>
  <c r="F50"/>
  <c r="F49"/>
  <c r="F45"/>
  <c r="F43"/>
  <c r="F42"/>
  <c r="C28" i="4"/>
  <c r="B28"/>
  <c r="B17"/>
  <c r="B18"/>
  <c r="B19"/>
  <c r="B20"/>
  <c r="B21"/>
  <c r="B22"/>
  <c r="B23"/>
  <c r="B24"/>
  <c r="B25"/>
  <c r="B26"/>
  <c r="B27"/>
  <c r="B5"/>
  <c r="H5" i="5"/>
  <c r="D5"/>
  <c r="B6" s="1"/>
  <c r="F71" i="2"/>
  <c r="E70"/>
  <c r="E69" s="1"/>
  <c r="E68" s="1"/>
  <c r="D70"/>
  <c r="F67"/>
  <c r="F66" s="1"/>
  <c r="F65" s="1"/>
  <c r="E66"/>
  <c r="E65" s="1"/>
  <c r="E55" s="1"/>
  <c r="D66"/>
  <c r="D65" s="1"/>
  <c r="F64"/>
  <c r="F63" s="1"/>
  <c r="F62" s="1"/>
  <c r="D63"/>
  <c r="F61"/>
  <c r="F60" s="1"/>
  <c r="F59" s="1"/>
  <c r="D59"/>
  <c r="F58"/>
  <c r="F57" s="1"/>
  <c r="F56" s="1"/>
  <c r="D57"/>
  <c r="F54"/>
  <c r="E53"/>
  <c r="E52" s="1"/>
  <c r="D53"/>
  <c r="D52" s="1"/>
  <c r="F51"/>
  <c r="E50"/>
  <c r="E49" s="1"/>
  <c r="D50"/>
  <c r="F47"/>
  <c r="D46"/>
  <c r="F46" s="1"/>
  <c r="G44"/>
  <c r="F43"/>
  <c r="E42"/>
  <c r="E41" s="1"/>
  <c r="E40" s="1"/>
  <c r="D42"/>
  <c r="G41"/>
  <c r="G40" s="1"/>
  <c r="F37"/>
  <c r="D35"/>
  <c r="D33"/>
  <c r="D32" s="1"/>
  <c r="F30"/>
  <c r="F29" s="1"/>
  <c r="F28" s="1"/>
  <c r="F27" s="1"/>
  <c r="D29"/>
  <c r="D28" s="1"/>
  <c r="D27" s="1"/>
  <c r="F25"/>
  <c r="F24" s="1"/>
  <c r="F23" s="1"/>
  <c r="F22" s="1"/>
  <c r="F21" s="1"/>
  <c r="E24"/>
  <c r="E23" s="1"/>
  <c r="E22" s="1"/>
  <c r="E21" s="1"/>
  <c r="D24"/>
  <c r="D23" s="1"/>
  <c r="D22" s="1"/>
  <c r="D21" s="1"/>
  <c r="F16"/>
  <c r="F15" s="1"/>
  <c r="E15"/>
  <c r="G9"/>
  <c r="G7"/>
  <c r="F61" i="7" l="1"/>
  <c r="E61" s="1"/>
  <c r="D61" s="1"/>
  <c r="F35" i="2"/>
  <c r="F36"/>
  <c r="F44" i="7"/>
  <c r="D7" i="1"/>
  <c r="F35"/>
  <c r="F45"/>
  <c r="F57"/>
  <c r="F63"/>
  <c r="F99"/>
  <c r="F105"/>
  <c r="F116"/>
  <c r="E7"/>
  <c r="F30"/>
  <c r="F20"/>
  <c r="F126"/>
  <c r="E125"/>
  <c r="F125" s="1"/>
  <c r="F41"/>
  <c r="F48"/>
  <c r="F60"/>
  <c r="F75"/>
  <c r="F102"/>
  <c r="F108"/>
  <c r="F27"/>
  <c r="E34"/>
  <c r="F34" s="1"/>
  <c r="E56"/>
  <c r="F56" s="1"/>
  <c r="E115"/>
  <c r="F115" s="1"/>
  <c r="E44"/>
  <c r="D59"/>
  <c r="E104"/>
  <c r="E98"/>
  <c r="D44"/>
  <c r="D104"/>
  <c r="D98"/>
  <c r="E48" i="2"/>
  <c r="F55"/>
  <c r="F11"/>
  <c r="F10" s="1"/>
  <c r="E11"/>
  <c r="E10" s="1"/>
  <c r="D31"/>
  <c r="E40" i="1"/>
  <c r="E39"/>
  <c r="F39" s="1"/>
  <c r="D39"/>
  <c r="D40"/>
  <c r="B5" i="5"/>
  <c r="F50" i="2"/>
  <c r="D62"/>
  <c r="F70"/>
  <c r="D45"/>
  <c r="D44" s="1"/>
  <c r="F44" s="1"/>
  <c r="D49"/>
  <c r="D48" s="1"/>
  <c r="F34"/>
  <c r="F33" s="1"/>
  <c r="F32" s="1"/>
  <c r="F31" s="1"/>
  <c r="E33"/>
  <c r="E32" s="1"/>
  <c r="E31" s="1"/>
  <c r="E26" s="1"/>
  <c r="F53"/>
  <c r="G8"/>
  <c r="G6" s="1"/>
  <c r="F52"/>
  <c r="D69"/>
  <c r="D68" s="1"/>
  <c r="D9"/>
  <c r="F42"/>
  <c r="D56"/>
  <c r="D8"/>
  <c r="F41" i="7"/>
  <c r="E71" i="1"/>
  <c r="D71"/>
  <c r="E59"/>
  <c r="D33"/>
  <c r="D32" s="1"/>
  <c r="E26"/>
  <c r="D26"/>
  <c r="D25" s="1"/>
  <c r="D19"/>
  <c r="D18" s="1"/>
  <c r="E19"/>
  <c r="B35" i="6"/>
  <c r="B39" s="1"/>
  <c r="C12" i="9"/>
  <c r="C9"/>
  <c r="C5"/>
  <c r="F6" i="7"/>
  <c r="F5" i="5"/>
  <c r="D7" i="2"/>
  <c r="D15"/>
  <c r="D41"/>
  <c r="D40" s="1"/>
  <c r="E7"/>
  <c r="F53" i="7" l="1"/>
  <c r="F7" i="1"/>
  <c r="F26"/>
  <c r="F71"/>
  <c r="F19"/>
  <c r="F104"/>
  <c r="F59"/>
  <c r="F98"/>
  <c r="F40"/>
  <c r="F44"/>
  <c r="E33"/>
  <c r="E43"/>
  <c r="E25"/>
  <c r="F25" s="1"/>
  <c r="D43"/>
  <c r="D38" s="1"/>
  <c r="E18"/>
  <c r="F18" s="1"/>
  <c r="D17"/>
  <c r="D55" i="2"/>
  <c r="D11"/>
  <c r="D10" s="1"/>
  <c r="E8"/>
  <c r="F8" s="1"/>
  <c r="E39"/>
  <c r="G39"/>
  <c r="F49"/>
  <c r="F48" s="1"/>
  <c r="F45"/>
  <c r="E9"/>
  <c r="F69"/>
  <c r="F7"/>
  <c r="F41"/>
  <c r="F40" s="1"/>
  <c r="D6"/>
  <c r="F43" i="1" l="1"/>
  <c r="F33"/>
  <c r="E32"/>
  <c r="F32" s="1"/>
  <c r="E17"/>
  <c r="F17" s="1"/>
  <c r="E38"/>
  <c r="F68" i="2"/>
  <c r="E6"/>
  <c r="F6" s="1"/>
  <c r="H6" s="1"/>
  <c r="F26"/>
  <c r="D26"/>
  <c r="D39"/>
  <c r="F9"/>
  <c r="F38" i="1" l="1"/>
  <c r="F39" i="2"/>
  <c r="E12" i="1"/>
  <c r="E6" s="1"/>
  <c r="D12"/>
  <c r="D6" s="1"/>
  <c r="D11" l="1"/>
  <c r="D10" s="1"/>
  <c r="F6"/>
  <c r="F12"/>
  <c r="E11"/>
  <c r="F11" l="1"/>
  <c r="E10"/>
  <c r="F10" s="1"/>
  <c r="D9"/>
  <c r="E5"/>
  <c r="D5"/>
  <c r="F5" l="1"/>
  <c r="E9"/>
  <c r="F9" s="1"/>
</calcChain>
</file>

<file path=xl/comments1.xml><?xml version="1.0" encoding="utf-8"?>
<comments xmlns="http://schemas.openxmlformats.org/spreadsheetml/2006/main">
  <authors>
    <author>Author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<sst xmlns="http://schemas.openxmlformats.org/spreadsheetml/2006/main" count="842" uniqueCount="380">
  <si>
    <t>klassif</t>
  </si>
  <si>
    <t>valdkonna, tegevusala ja kululiigi nimetus</t>
  </si>
  <si>
    <t>KOKKU  KULUD</t>
  </si>
  <si>
    <t>personalikulud</t>
  </si>
  <si>
    <t>majandamiskulud</t>
  </si>
  <si>
    <t>muud kulud</t>
  </si>
  <si>
    <t>LINNAVOLIKOGU KANTSELEI</t>
  </si>
  <si>
    <t>01</t>
  </si>
  <si>
    <t>Üldised valitsussektori teenused</t>
  </si>
  <si>
    <t>01111</t>
  </si>
  <si>
    <t>VOLIKOGU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</si>
  <si>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</si>
  <si>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</si>
  <si>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</si>
  <si>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</si>
  <si>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erisoodustused</t>
  </si>
  <si>
    <t>personalikuludega kaasnevad maksud</t>
  </si>
  <si>
    <t>administreerimiskulud</t>
  </si>
  <si>
    <t>uurimis- ja arendustööde kulud</t>
  </si>
  <si>
    <t>lähetuskulud</t>
  </si>
  <si>
    <t>koolituskulud</t>
  </si>
  <si>
    <t>kinnistute, hoonete ja ruumide majandamiskulud</t>
  </si>
  <si>
    <t>rajatiste majandamiskulud</t>
  </si>
  <si>
    <t>sõidukite ülalpidamise kulud</t>
  </si>
  <si>
    <t>info- ja kommunikatsioonitehnoloogia kulud</t>
  </si>
  <si>
    <t>inventari kulud</t>
  </si>
  <si>
    <t>masinate ja seadmete ülalpidamise kulud</t>
  </si>
  <si>
    <t>toiduained ja toitlustusteenused</t>
  </si>
  <si>
    <t>meditsiinikulud ja hügieenitarbed</t>
  </si>
  <si>
    <t>teavikud ja kunstiesemed</t>
  </si>
  <si>
    <t>õppevahendite ja koolituse kulud</t>
  </si>
  <si>
    <t>tootmiskulud</t>
  </si>
  <si>
    <t>eri- ja vormiriietus</t>
  </si>
  <si>
    <t>muu erivarustus ja erimaterjalid</t>
  </si>
  <si>
    <t>toetused puuetega inimestele ja nande hooldajatele</t>
  </si>
  <si>
    <t>4500.00</t>
  </si>
  <si>
    <t>4500.8</t>
  </si>
  <si>
    <t>01112</t>
  </si>
  <si>
    <t>LINNAVALITSUS</t>
  </si>
  <si>
    <t>kommunikatsiooni-, kultuuri- ja vaba-aja sisustamise kulud</t>
  </si>
  <si>
    <t>04</t>
  </si>
  <si>
    <t>Majandus</t>
  </si>
  <si>
    <t>04740</t>
  </si>
  <si>
    <t>ÜLDMAJANDUSLIKUD ARENDUSPROJEKTID</t>
  </si>
  <si>
    <t>08</t>
  </si>
  <si>
    <t>Vabaaeg, kultuur</t>
  </si>
  <si>
    <t>08208</t>
  </si>
  <si>
    <t>KULTUURIÜRITUSED</t>
  </si>
  <si>
    <t>09</t>
  </si>
  <si>
    <t>Haridus</t>
  </si>
  <si>
    <t>09110</t>
  </si>
  <si>
    <t>LASTEAIAD</t>
  </si>
  <si>
    <t>09220</t>
  </si>
  <si>
    <t>09222</t>
  </si>
  <si>
    <t>ARHITEKTUURI JA EHITUSE OSAKOND</t>
  </si>
  <si>
    <t>ARHITEKTUUR</t>
  </si>
  <si>
    <t>04900</t>
  </si>
  <si>
    <t>MUU MAJANDUS</t>
  </si>
  <si>
    <t>08207</t>
  </si>
  <si>
    <t>MUINSUSKAITSE</t>
  </si>
  <si>
    <t>ETTEVÕTLUSE OSAKOND</t>
  </si>
  <si>
    <t>HARIDUSOSAKOND</t>
  </si>
  <si>
    <t>08105</t>
  </si>
  <si>
    <t>LASTE MUUSIKA- JA KUNSTIKOOLID</t>
  </si>
  <si>
    <t>09212</t>
  </si>
  <si>
    <t>09221</t>
  </si>
  <si>
    <t>TÄISKASVANUTE GÜMNAASIUMID</t>
  </si>
  <si>
    <t>09500</t>
  </si>
  <si>
    <t>09601</t>
  </si>
  <si>
    <t>09800</t>
  </si>
  <si>
    <t>MUU HARIDUS</t>
  </si>
  <si>
    <t>KULTUURIOSAKOND</t>
  </si>
  <si>
    <t>Vabaaeg ja kultuur</t>
  </si>
  <si>
    <t>08106</t>
  </si>
  <si>
    <t>LASTE HUVIALAMAJAD JA KESKUSED</t>
  </si>
  <si>
    <t>08109</t>
  </si>
  <si>
    <t>08201</t>
  </si>
  <si>
    <t>08202</t>
  </si>
  <si>
    <t>08203</t>
  </si>
  <si>
    <t>MUUSEUMID</t>
  </si>
  <si>
    <t>LINNAMAJANDUSE OSAKOND</t>
  </si>
  <si>
    <t>04510</t>
  </si>
  <si>
    <t>LINNA TEED JA TÄNAVAD</t>
  </si>
  <si>
    <t>05</t>
  </si>
  <si>
    <t>Keskkonnakaitse</t>
  </si>
  <si>
    <t>05100</t>
  </si>
  <si>
    <t>JÄÄTMEKÄITLUS</t>
  </si>
  <si>
    <t>TÄNAVATE PUHASTUS</t>
  </si>
  <si>
    <t>05400</t>
  </si>
  <si>
    <t>HALJASTUS</t>
  </si>
  <si>
    <t>06</t>
  </si>
  <si>
    <t>Elamu- ja kommunaalmajandus</t>
  </si>
  <si>
    <t>LINNAPLANEERIMISE JA MAAKORRALDUSE OSAKOND</t>
  </si>
  <si>
    <t>04210</t>
  </si>
  <si>
    <t>MAAKORRALDUS</t>
  </si>
  <si>
    <t>LINNAVARADE OSAKOND</t>
  </si>
  <si>
    <t>06100</t>
  </si>
  <si>
    <t>ELAMUMAJANDUSE ARENDAMINE</t>
  </si>
  <si>
    <t xml:space="preserve">Sotsiaalne kaitse </t>
  </si>
  <si>
    <t>10200</t>
  </si>
  <si>
    <t>TEATRID</t>
  </si>
  <si>
    <t>10121</t>
  </si>
  <si>
    <t>MUU PUUETEGA ISIKUTE SOTSIAALNE KAITSE</t>
  </si>
  <si>
    <t>10702</t>
  </si>
  <si>
    <t>MUU RISKIRÜHMADE SOTSIAALNE KAITSE</t>
  </si>
  <si>
    <t>10402</t>
  </si>
  <si>
    <t>MUU PEREDE JA LASTE SOTSIAALNE KAITSE</t>
  </si>
  <si>
    <t>sotsiaalteenused</t>
  </si>
  <si>
    <t>10400</t>
  </si>
  <si>
    <t>10700</t>
  </si>
  <si>
    <t>linn</t>
  </si>
  <si>
    <t>riik</t>
  </si>
  <si>
    <t>kokku</t>
  </si>
  <si>
    <t>struktuuriüksuste, valdkondade, tegevusalade ja kuluklassifikaatori lõikes (eurodes)</t>
  </si>
  <si>
    <t>KOOLITOIT</t>
  </si>
  <si>
    <t>09609</t>
  </si>
  <si>
    <t>MUUD HARIDUSE ABITEENUSED</t>
  </si>
  <si>
    <t>TASEME ALUSEL MITTEMÄÄRATLETAV HARIDUS</t>
  </si>
  <si>
    <t>09602</t>
  </si>
  <si>
    <t>valdkondade ja kululiikide lõikes (eurodes)</t>
  </si>
  <si>
    <t>tegevusala</t>
  </si>
  <si>
    <t>finantseerimiseelarve (11)</t>
  </si>
  <si>
    <t>omatulu
13</t>
  </si>
  <si>
    <t>materiaalsete ja immateriaalsete varade soetamine ja renoveerimine</t>
  </si>
  <si>
    <t>4502.8</t>
  </si>
  <si>
    <t>01700</t>
  </si>
  <si>
    <t>VÕLA TEENINDAMINE</t>
  </si>
  <si>
    <t>6502.8</t>
  </si>
  <si>
    <t>masinate ja seadmete soetamine</t>
  </si>
  <si>
    <t xml:space="preserve">intressid </t>
  </si>
  <si>
    <t>rajatiste ja hoonete soetamine ja renoveerimine</t>
  </si>
  <si>
    <t>LASTE HUVIKOOLID</t>
  </si>
  <si>
    <t>RAHANDUSOSAKOND</t>
  </si>
  <si>
    <t>/allkirjastatud digitaalselt/</t>
  </si>
  <si>
    <t>valdkonna, tegevusala ja 
kululiigi nimetus</t>
  </si>
  <si>
    <t>finantseerimistegevuse
sisu</t>
  </si>
  <si>
    <t>2082.6.8</t>
  </si>
  <si>
    <t>kapitaliliisingu maksed residentidele</t>
  </si>
  <si>
    <t>raamatukogu väikebussi rendimaksed</t>
  </si>
  <si>
    <t>eurodes</t>
  </si>
  <si>
    <t>KOKKU KULUD</t>
  </si>
  <si>
    <t>hoonete ja ruumide maj.kulud</t>
  </si>
  <si>
    <t>toitlustuskulud</t>
  </si>
  <si>
    <t>Koolieelsed lasteasutused 
kokku (09110), sh:</t>
  </si>
  <si>
    <t>Haridusosakond</t>
  </si>
  <si>
    <t>eelarve  liik 23</t>
  </si>
  <si>
    <t>õppevahendid</t>
  </si>
  <si>
    <t>KOKKU</t>
  </si>
  <si>
    <t>Töötajate
töötasu</t>
  </si>
  <si>
    <t>Personali-
kuludega
kaasnevad 
maksud</t>
  </si>
  <si>
    <t>Koolituskulud</t>
  </si>
  <si>
    <t>Õppevahendid</t>
  </si>
  <si>
    <t>Kultuuri-ja spordiüritused</t>
  </si>
  <si>
    <t>KOKKU 09212</t>
  </si>
  <si>
    <t>Hugo Treffneri Gümnaasium</t>
  </si>
  <si>
    <t>Miina Härma Gümnaasium</t>
  </si>
  <si>
    <t>KOKKU 09220</t>
  </si>
  <si>
    <t>Hariduse Tugiteenuste Keskus</t>
  </si>
  <si>
    <t>KOKKU 09609</t>
  </si>
  <si>
    <t xml:space="preserve"> KOKKU 
TULUD</t>
  </si>
  <si>
    <t>Töötajate 
töötasu</t>
  </si>
  <si>
    <t>lepinguline töötasu</t>
  </si>
  <si>
    <t>Lähetused</t>
  </si>
  <si>
    <t>Inventarikulud</t>
  </si>
  <si>
    <t>5514</t>
  </si>
  <si>
    <t>5521</t>
  </si>
  <si>
    <t>5529</t>
  </si>
  <si>
    <t xml:space="preserve">Hugo Treffneri Gümnaasium </t>
  </si>
  <si>
    <t xml:space="preserve">Miina Härma Gümnaasium </t>
  </si>
  <si>
    <t>KOKKU 09601</t>
  </si>
  <si>
    <t>Personalikuludega kaasnevad maksud</t>
  </si>
  <si>
    <t>Administreerimis- kulud</t>
  </si>
  <si>
    <t>Tootmiskulud</t>
  </si>
  <si>
    <t>Toitlustuskulud</t>
  </si>
  <si>
    <t>Tegevusala nimetus
ja eelarve liik</t>
  </si>
  <si>
    <t>Tege-
vus-
ala</t>
  </si>
  <si>
    <t>liikmemaksud</t>
  </si>
  <si>
    <t>maksud personalikuludelt</t>
  </si>
  <si>
    <t>hoonete, ruumide maj.kulud</t>
  </si>
  <si>
    <t>sõidukite ülalpidamine</t>
  </si>
  <si>
    <t>infotehnoloogia</t>
  </si>
  <si>
    <t>inventari maj. kulu</t>
  </si>
  <si>
    <t>meditsiini- ja hügieenitarbed</t>
  </si>
  <si>
    <t>teavikud</t>
  </si>
  <si>
    <t>vaba aja sisust. kulud</t>
  </si>
  <si>
    <t>erimaterjalid</t>
  </si>
  <si>
    <t>e/a klassifikaator</t>
  </si>
  <si>
    <t>452.8</t>
  </si>
  <si>
    <t>Laste muusika- ja kunstikoolid</t>
  </si>
  <si>
    <t>I Muusikakool</t>
  </si>
  <si>
    <t>II Muusikakool</t>
  </si>
  <si>
    <t>Laste Kunstikool</t>
  </si>
  <si>
    <t>Laste huvialamajad ja -keskused</t>
  </si>
  <si>
    <t>Lille Maja</t>
  </si>
  <si>
    <t>Anne Noortekeskus</t>
  </si>
  <si>
    <t>osakond</t>
  </si>
  <si>
    <t>Muuseumid</t>
  </si>
  <si>
    <t>Linnamuuseum</t>
  </si>
  <si>
    <t>Mänguasjamuuseum</t>
  </si>
  <si>
    <t>Kultuuriüritused</t>
  </si>
  <si>
    <t>Tiigi Seltsimaja</t>
  </si>
  <si>
    <t>Koolieelsed lasteasutused 
kokku (09110) liik 21, sh.</t>
  </si>
  <si>
    <t>Kesklinna Lastekeskus</t>
  </si>
  <si>
    <t>Lasteaed Annike</t>
  </si>
  <si>
    <t>Lasteaed Helika</t>
  </si>
  <si>
    <t>Lasteaed Hellik</t>
  </si>
  <si>
    <t>Lasteaed Kannike</t>
  </si>
  <si>
    <t>Lasteaed Karoliine</t>
  </si>
  <si>
    <t>Lasteaed Kelluke</t>
  </si>
  <si>
    <t>Lasteaed Kivike</t>
  </si>
  <si>
    <t>Lasteaed Klaabu</t>
  </si>
  <si>
    <t>Lasteaed Krõll</t>
  </si>
  <si>
    <t>Lasteaed Lotte</t>
  </si>
  <si>
    <t>Lasteaed Meelespea</t>
  </si>
  <si>
    <t>Lasteaed Midrimaa</t>
  </si>
  <si>
    <t>Lasteaed Mõmmik</t>
  </si>
  <si>
    <t>Lasteaed Nukitsamees</t>
  </si>
  <si>
    <t>Lasteaed Piilupesa</t>
  </si>
  <si>
    <t>Lasteaed Ploomike</t>
  </si>
  <si>
    <t>Lasteaed Poku</t>
  </si>
  <si>
    <t>Lasteaed Päkapikk</t>
  </si>
  <si>
    <t>Lasteaed Pääsupesa</t>
  </si>
  <si>
    <t>Lasteaed Ristikhein</t>
  </si>
  <si>
    <t>Lasteaed Rukkilill</t>
  </si>
  <si>
    <t>Lasteaed Sass</t>
  </si>
  <si>
    <t>Lasteaed Sipsik</t>
  </si>
  <si>
    <t>Lasteaed Sirel</t>
  </si>
  <si>
    <t>Lasteaed Triinu ja Taavi</t>
  </si>
  <si>
    <t>Lasteaed Tõruke</t>
  </si>
  <si>
    <t>Tähtvere Lasteaed</t>
  </si>
  <si>
    <t>Lastesõim Mesipuu</t>
  </si>
  <si>
    <t>Maarjamõisa Lasteaed</t>
  </si>
  <si>
    <t>tööjõukulude maksud</t>
  </si>
  <si>
    <t>majand.kulud</t>
  </si>
  <si>
    <t>kommun. kulud, üritused</t>
  </si>
  <si>
    <t>3500.03</t>
  </si>
  <si>
    <t>KOKKU KHK</t>
  </si>
  <si>
    <t>preemiad, stipendiumid</t>
  </si>
  <si>
    <t>NOORSOO- JA SPORDIPROJEKTID</t>
  </si>
  <si>
    <t>TIIGI SELTSIMAJA</t>
  </si>
  <si>
    <t>O. LUTSU nim LINNARAAMATKOGU</t>
  </si>
  <si>
    <t>08234</t>
  </si>
  <si>
    <t>SOTSIAALABI OSAKOND</t>
  </si>
  <si>
    <t>TÄHTVERE PÄEVAKESKUS ja teenuse ost</t>
  </si>
  <si>
    <t>HOOLDEKODU ja teenuse ost</t>
  </si>
  <si>
    <t>PÄEVAKESKUS KALDA</t>
  </si>
  <si>
    <t>LASTE TURVAKODU ja teenuse ost</t>
  </si>
  <si>
    <t>VARJUPAIK ja teenuse ost</t>
  </si>
  <si>
    <t>lepingu partner</t>
  </si>
  <si>
    <t>OÜ Anne Saun</t>
  </si>
  <si>
    <t>MTÜ Iseseisev Elu</t>
  </si>
  <si>
    <t>Kultuuriosakond</t>
  </si>
  <si>
    <t>summa
eurodes</t>
  </si>
  <si>
    <t>Linnavarade osakond</t>
  </si>
  <si>
    <t>Sotsiaalabi osakond</t>
  </si>
  <si>
    <t xml:space="preserve">kokku </t>
  </si>
  <si>
    <t xml:space="preserve"> /allkirjastatud digitaalselt/</t>
  </si>
  <si>
    <t>struktuuriüksuste, tegevusalade ja kontogrupi koodide lõikes</t>
  </si>
  <si>
    <t>kontogrupi
kood</t>
  </si>
  <si>
    <t>klassi- 
fikaator</t>
  </si>
  <si>
    <t>finantseerimis- 
eelarve 
(11; linn)</t>
  </si>
  <si>
    <t>VÕLA TEENINDAMINE; kohustuste vähendamine</t>
  </si>
  <si>
    <t>meditsiinikulud</t>
  </si>
  <si>
    <t>toetused</t>
  </si>
  <si>
    <t>toetused muudele residentidele</t>
  </si>
  <si>
    <t>toetused riigile ja riigiasutustele</t>
  </si>
  <si>
    <t>sihtotstarbelised toetused põhivara soetamiseks</t>
  </si>
  <si>
    <t>toetused tegevuskuludeks 
riigiasutustele</t>
  </si>
  <si>
    <t>toetused tegevuskuludeks 
muudele residentidele</t>
  </si>
  <si>
    <t>Kesklinna Kool</t>
  </si>
  <si>
    <t>Kroonuaia Kool</t>
  </si>
  <si>
    <t>Mart Reiniku Kool</t>
  </si>
  <si>
    <t>Maarja Kool</t>
  </si>
  <si>
    <t>Veeriku Kool</t>
  </si>
  <si>
    <t>Annelinna Gümnaasium</t>
  </si>
  <si>
    <t>Descartes´i Lütseum</t>
  </si>
  <si>
    <t>Herbert Masingu Kool</t>
  </si>
  <si>
    <t>Jaan Poska Gümnaasium</t>
  </si>
  <si>
    <t>Karlova Gümnaasium</t>
  </si>
  <si>
    <t>Kivilinna Gümnaasium</t>
  </si>
  <si>
    <t>Kommertsgümnaasium</t>
  </si>
  <si>
    <t>Kunstigümnaasium</t>
  </si>
  <si>
    <t>Tamme Gümnaasium</t>
  </si>
  <si>
    <t>Vene Lütseum</t>
  </si>
  <si>
    <t>Raatuse Kool</t>
  </si>
  <si>
    <t>Forseliuse Kool</t>
  </si>
  <si>
    <t>uurimis- ja arendustööd</t>
  </si>
  <si>
    <t>TASEME ALUSEL MITTEMÄÄRATLETAV HARIDUS (Kutsehariduskeskus)</t>
  </si>
  <si>
    <t xml:space="preserve">Kesklinna Kool </t>
  </si>
  <si>
    <t xml:space="preserve">Annelinna Gümnaasium </t>
  </si>
  <si>
    <t>Descartesi Lütseum</t>
  </si>
  <si>
    <t xml:space="preserve"> Kunstigümnaasium</t>
  </si>
  <si>
    <t>Kutsehariduskeskus (09222)</t>
  </si>
  <si>
    <t>Kutsehariduskeskus (09500)</t>
  </si>
  <si>
    <t>Kutsehariduskeskus (09602)</t>
  </si>
  <si>
    <t xml:space="preserve">KOKKU KULUD </t>
  </si>
  <si>
    <t>3500.00</t>
  </si>
  <si>
    <t>Toetus sihtasutustelt</t>
  </si>
  <si>
    <t>3500.8</t>
  </si>
  <si>
    <t>toetus muudelt residentidelt</t>
  </si>
  <si>
    <t>kulud inventarile</t>
  </si>
  <si>
    <t>Jüri Mölder</t>
  </si>
  <si>
    <t>Linnasekretär</t>
  </si>
  <si>
    <t>PÕHI- JA ÜLDKESKHARIDUSE KAUDSED KULUD</t>
  </si>
  <si>
    <t>PÕHIHARIDUSE OTSEKULUD</t>
  </si>
  <si>
    <t>KUTSEÕPPE KAUDSED KULUD</t>
  </si>
  <si>
    <t>põhivara soetamine</t>
  </si>
  <si>
    <t>PÕHIKOOLIDE OTSEKULUD</t>
  </si>
  <si>
    <t>Tartu linna 2014. a I lisaeelarve kultuuriosakonna majandamiseelarve põhitegevuskulude jaotus asutuste ning tulu- ja kuluklassifikaatori lõikes</t>
  </si>
  <si>
    <t xml:space="preserve">Tartu linna 2014. a I lisaeelarve investeerimistegevuse kulude jaotus eelarveliikide, ametiasutuste, </t>
  </si>
  <si>
    <r>
      <t xml:space="preserve">Tartu linna 2014. a I lisaeelarve finantseerimistegevuse kulude jaotus ametiasutuste, asutuste ja kululiikide lõikes </t>
    </r>
    <r>
      <rPr>
        <sz val="12"/>
        <rFont val="Times New Roman"/>
        <family val="1"/>
        <charset val="186"/>
      </rPr>
      <t>(eurodes)</t>
    </r>
  </si>
  <si>
    <t>Tartu linna 2014. a I lisaeelarve koolieelsete lasteasutuste majandamiseelarve põhitegevuskulude jaotus asutuste ning tulu- ja kuluklassifikaatori lõikes</t>
  </si>
  <si>
    <t>Lõuna Eesti pimedate Ühing</t>
  </si>
  <si>
    <t>Spordiklubi AK Rahinge</t>
  </si>
  <si>
    <t>Tähe Noorteklubi</t>
  </si>
  <si>
    <t>Rally Estonia MTÜ</t>
  </si>
  <si>
    <t xml:space="preserve"> Nafta Films OÜ</t>
  </si>
  <si>
    <t>ÖÖMAJA ( Kutsehariduskeskus (omatulud))</t>
  </si>
  <si>
    <t>Kutsehariduskeskus (09601)</t>
  </si>
  <si>
    <t>09213</t>
  </si>
  <si>
    <t>ÜLDKESKHARIDUSE OTSEKULUD</t>
  </si>
  <si>
    <t>Tartu linna 2014. a I lisaeelarve  koolieelsete lasteasutuste finantseerimiseelarve põhitegevuskulude jaotus asutuste ning kuluklassifikaatori lõikes</t>
  </si>
  <si>
    <t>KOKKU 09213</t>
  </si>
  <si>
    <t>Tartu linna 2014. a I lisaeelarve koolide ja Kutsehariduskeskuse majandamiseelarve põhitegevuskulude jaotus asutuste ning tulu- ja kuluklassifikaatori lõikes</t>
  </si>
  <si>
    <t>Kinnistute, hoonete ja ruumide majandamiskulud</t>
  </si>
  <si>
    <t>Info- ja kommunikatsiooni tehnoloogia kulud</t>
  </si>
  <si>
    <t>Masinate- ja seadmete ülal-pidamiskulud</t>
  </si>
  <si>
    <t>stipendiumid</t>
  </si>
  <si>
    <t>08600</t>
  </si>
  <si>
    <t>Maakorraldus</t>
  </si>
  <si>
    <t>tegevusala kood</t>
  </si>
  <si>
    <t>eelarve liik*</t>
  </si>
  <si>
    <t>*25 - majandamiseelarvesse laekunud sihtotstarbeliste kulude katteks saadud vahendite arvel</t>
  </si>
  <si>
    <t>Linnaplaneerimise ja maakorralduse osakond</t>
  </si>
  <si>
    <t>Ametnike töötasu</t>
  </si>
  <si>
    <t>Töötajate töötasu</t>
  </si>
  <si>
    <t>5500</t>
  </si>
  <si>
    <t>sõidukite ülalpidamiskulud</t>
  </si>
  <si>
    <t>kokku
2014
lisaeelarve</t>
  </si>
  <si>
    <t>finantseerimiseelarve (e/a 21)</t>
  </si>
  <si>
    <t>majandamis-
eelarve omatulud</t>
  </si>
  <si>
    <t xml:space="preserve">Linna 2014. a I lisaeelarve põhitegevuse kulude jaotus </t>
  </si>
  <si>
    <t>Tartu linna 2014. a lisaeelarve koolide finantseerimiseelarve põhitegevuskulude jaotus asutuste ja kuluklassifikaatori lõikes (eurodes)</t>
  </si>
  <si>
    <t>Tartu linna 2014. a lisaeelarvesse kinnitatud antavate toetuste jaotus Tartu LV</t>
  </si>
  <si>
    <t>Tartu linna 2014. a eelarvesse laekunud sihtotstarbeliste  vahendite suunamine kulude katteks (eurodes) ja vahendite ümberpaigutused</t>
  </si>
  <si>
    <t>Koolieelsed lasteasutused</t>
  </si>
  <si>
    <t>rajatiste korrashoid</t>
  </si>
  <si>
    <t>Põhihariduse otsekulud</t>
  </si>
  <si>
    <t>Põhi- ja üldkeskhariduse kaudsed kulud</t>
  </si>
  <si>
    <t>Tegevusala</t>
  </si>
  <si>
    <t>Üldkeskhariduse otsekulud</t>
  </si>
  <si>
    <t>intressid ja käibemaks</t>
  </si>
  <si>
    <t>H. Masingu Kool</t>
  </si>
  <si>
    <t>Valitsussektori võla teenindamine</t>
  </si>
  <si>
    <t>Kutsehariduskeskus</t>
  </si>
  <si>
    <t>Kutseõppe kaudsed kulud</t>
  </si>
  <si>
    <t>Põhihariduse baasil kutseõppe otsekulud</t>
  </si>
  <si>
    <t>09223</t>
  </si>
  <si>
    <t>Keskhariduse baasil kutseõppe otsekulud</t>
  </si>
  <si>
    <t>09300</t>
  </si>
  <si>
    <t>Ümberpaigutused Tartu linna 2014. a  eelarves</t>
  </si>
  <si>
    <t>asutuste, tegevusalade ja kuluklassifikaatori lõikes</t>
  </si>
  <si>
    <t>KOKKU TULUD</t>
  </si>
  <si>
    <t>majandustegevusest saadud tulud</t>
  </si>
  <si>
    <t xml:space="preserve">Rahandusministeerium </t>
  </si>
  <si>
    <t>Kaitseministeerium</t>
  </si>
  <si>
    <t>Taseme alusel mittemääratletav haridus</t>
  </si>
  <si>
    <t>Öömaja</t>
  </si>
  <si>
    <t>masinate ja seadmete ülalp</t>
  </si>
  <si>
    <t>muud majanduskulud</t>
  </si>
  <si>
    <t>KOKKU HARIDUSOSAKOND</t>
  </si>
  <si>
    <t>Info- ja kommunikatsiooni- tehnoloogia kulud</t>
  </si>
  <si>
    <t xml:space="preserve">Kokku </t>
  </si>
  <si>
    <t>Osakonna ülalpidamiskulud</t>
  </si>
  <si>
    <t>Noorsoo ja spordiprojektid</t>
  </si>
  <si>
    <t>Muu vabaaeg ja kultuur</t>
  </si>
  <si>
    <t>KOKKU KULTUURIOSAKOND</t>
  </si>
  <si>
    <t>KOKKU ÜMBERPAIGUTUSED</t>
  </si>
  <si>
    <t>majandamis-
eelarve (13)</t>
  </si>
  <si>
    <t>*11 - finantseerimiseelarve investeerimiskulud, 21 - finantseerimiseelarve põhitegevuse kulud, 23 - majandamiseelarve põhgitegevuse kulud omatulude arvel</t>
  </si>
</sst>
</file>

<file path=xl/styles.xml><?xml version="1.0" encoding="utf-8"?>
<styleSheet xmlns="http://schemas.openxmlformats.org/spreadsheetml/2006/main">
  <numFmts count="8">
    <numFmt numFmtId="43" formatCode="_-* #,##0.00\ _k_r_-;\-* #,##0.00\ _k_r_-;_-* &quot;-&quot;??\ _k_r_-;_-@_-"/>
    <numFmt numFmtId="164" formatCode="0.0"/>
    <numFmt numFmtId="165" formatCode="_(* #,##0.00_);_(* \(#,##0.00\);_(* &quot;-&quot;??_);_(@_)"/>
    <numFmt numFmtId="166" formatCode="#,##0.0"/>
    <numFmt numFmtId="167" formatCode="#,##0_ ;\-#,##0\ "/>
    <numFmt numFmtId="168" formatCode="_-* #,##0.0\ _k_r_-;\-* #,##0.0\ _k_r_-;_-* &quot;-&quot;??\ _k_r_-;_-@_-"/>
    <numFmt numFmtId="169" formatCode="_-* #,##0\ _k_r_-;\-* #,##0\ _k_r_-;_-* &quot;-&quot;??\ _k_r_-;_-@_-"/>
    <numFmt numFmtId="170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name val="Times New Roman"/>
      <family val="1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  <charset val="186"/>
    </font>
    <font>
      <b/>
      <sz val="9"/>
      <name val="Arial"/>
      <family val="2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2"/>
      <name val="Times New Roman"/>
      <family val="1"/>
      <charset val="186"/>
    </font>
    <font>
      <b/>
      <sz val="9"/>
      <color theme="0" tint="-0.499984740745262"/>
      <name val="Times New Roman"/>
      <family val="1"/>
      <charset val="186"/>
    </font>
    <font>
      <sz val="9"/>
      <color theme="0" tint="-0.49998474074526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186"/>
    </font>
    <font>
      <b/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3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 applyAlignment="1">
      <alignment horizontal="right"/>
    </xf>
    <xf numFmtId="16" fontId="6" fillId="0" borderId="1" xfId="0" quotePrefix="1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0" fontId="6" fillId="0" borderId="1" xfId="0" applyFont="1" applyBorder="1"/>
    <xf numFmtId="16" fontId="4" fillId="0" borderId="1" xfId="0" quotePrefix="1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9" fillId="0" borderId="1" xfId="0" applyNumberFormat="1" applyFont="1" applyBorder="1"/>
    <xf numFmtId="3" fontId="3" fillId="0" borderId="1" xfId="0" applyNumberFormat="1" applyFont="1" applyBorder="1"/>
    <xf numFmtId="0" fontId="7" fillId="0" borderId="1" xfId="0" quotePrefix="1" applyFont="1" applyFill="1" applyBorder="1" applyAlignment="1">
      <alignment horizontal="right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3" fontId="12" fillId="0" borderId="6" xfId="0" applyNumberFormat="1" applyFont="1" applyFill="1" applyBorder="1"/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3" fontId="13" fillId="0" borderId="7" xfId="0" applyNumberFormat="1" applyFont="1" applyBorder="1"/>
    <xf numFmtId="3" fontId="14" fillId="0" borderId="6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wrapText="1"/>
    </xf>
    <xf numFmtId="3" fontId="12" fillId="0" borderId="7" xfId="0" applyNumberFormat="1" applyFont="1" applyBorder="1"/>
    <xf numFmtId="0" fontId="5" fillId="0" borderId="0" xfId="0" applyFont="1"/>
    <xf numFmtId="0" fontId="5" fillId="0" borderId="7" xfId="0" quotePrefix="1" applyFont="1" applyBorder="1" applyAlignment="1">
      <alignment horizontal="right"/>
    </xf>
    <xf numFmtId="0" fontId="5" fillId="0" borderId="0" xfId="0" applyFont="1" applyFill="1"/>
    <xf numFmtId="16" fontId="4" fillId="0" borderId="7" xfId="0" quotePrefix="1" applyNumberFormat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3" fontId="13" fillId="0" borderId="6" xfId="0" applyNumberFormat="1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wrapText="1"/>
    </xf>
    <xf numFmtId="3" fontId="12" fillId="0" borderId="7" xfId="0" applyNumberFormat="1" applyFont="1" applyFill="1" applyBorder="1"/>
    <xf numFmtId="14" fontId="4" fillId="0" borderId="7" xfId="0" applyNumberFormat="1" applyFont="1" applyBorder="1" applyAlignment="1">
      <alignment horizontal="right"/>
    </xf>
    <xf numFmtId="0" fontId="5" fillId="0" borderId="7" xfId="0" quotePrefix="1" applyFont="1" applyFill="1" applyBorder="1" applyAlignment="1">
      <alignment horizontal="right"/>
    </xf>
    <xf numFmtId="0" fontId="4" fillId="0" borderId="7" xfId="0" quotePrefix="1" applyFont="1" applyFill="1" applyBorder="1" applyAlignment="1">
      <alignment horizontal="right"/>
    </xf>
    <xf numFmtId="0" fontId="4" fillId="0" borderId="6" xfId="0" quotePrefix="1" applyFont="1" applyFill="1" applyBorder="1" applyAlignment="1">
      <alignment horizontal="right"/>
    </xf>
    <xf numFmtId="0" fontId="4" fillId="0" borderId="7" xfId="0" applyFont="1" applyFill="1" applyBorder="1" applyAlignment="1">
      <alignment wrapText="1"/>
    </xf>
    <xf numFmtId="3" fontId="13" fillId="0" borderId="7" xfId="0" applyNumberFormat="1" applyFont="1" applyFill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3" fontId="12" fillId="0" borderId="6" xfId="0" applyNumberFormat="1" applyFont="1" applyBorder="1"/>
    <xf numFmtId="3" fontId="14" fillId="0" borderId="6" xfId="0" applyNumberFormat="1" applyFont="1" applyBorder="1"/>
    <xf numFmtId="0" fontId="7" fillId="0" borderId="7" xfId="0" quotePrefix="1" applyFont="1" applyBorder="1" applyAlignment="1">
      <alignment horizontal="right"/>
    </xf>
    <xf numFmtId="0" fontId="7" fillId="0" borderId="7" xfId="0" applyFont="1" applyBorder="1" applyAlignment="1">
      <alignment wrapText="1"/>
    </xf>
    <xf numFmtId="3" fontId="14" fillId="0" borderId="7" xfId="0" applyNumberFormat="1" applyFont="1" applyBorder="1"/>
    <xf numFmtId="3" fontId="5" fillId="0" borderId="0" xfId="0" applyNumberFormat="1" applyFont="1"/>
    <xf numFmtId="0" fontId="4" fillId="0" borderId="7" xfId="0" applyFont="1" applyFill="1" applyBorder="1" applyAlignment="1">
      <alignment horizontal="right"/>
    </xf>
    <xf numFmtId="16" fontId="4" fillId="0" borderId="0" xfId="0" quotePrefix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16" fontId="4" fillId="0" borderId="0" xfId="0" quotePrefix="1" applyNumberFormat="1" applyFont="1" applyBorder="1" applyAlignment="1">
      <alignment horizontal="left"/>
    </xf>
    <xf numFmtId="0" fontId="13" fillId="0" borderId="0" xfId="0" applyFont="1" applyFill="1"/>
    <xf numFmtId="0" fontId="4" fillId="0" borderId="0" xfId="0" applyFont="1" applyFill="1" applyAlignment="1">
      <alignment horizontal="right"/>
    </xf>
    <xf numFmtId="3" fontId="5" fillId="0" borderId="1" xfId="0" applyNumberFormat="1" applyFont="1" applyBorder="1"/>
    <xf numFmtId="3" fontId="4" fillId="0" borderId="1" xfId="0" applyNumberFormat="1" applyFont="1" applyBorder="1"/>
    <xf numFmtId="0" fontId="4" fillId="0" borderId="0" xfId="0" quotePrefix="1" applyFont="1"/>
    <xf numFmtId="0" fontId="4" fillId="0" borderId="1" xfId="0" applyFont="1" applyBorder="1" applyAlignment="1">
      <alignment horizontal="center" vertical="center"/>
    </xf>
    <xf numFmtId="167" fontId="0" fillId="0" borderId="1" xfId="1" applyNumberFormat="1" applyFont="1" applyFill="1" applyBorder="1"/>
    <xf numFmtId="0" fontId="7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3" xfId="2" applyFont="1" applyFill="1" applyBorder="1"/>
    <xf numFmtId="3" fontId="8" fillId="0" borderId="1" xfId="2" applyNumberFormat="1" applyFont="1" applyFill="1" applyBorder="1"/>
    <xf numFmtId="0" fontId="22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166" fontId="13" fillId="0" borderId="1" xfId="0" applyNumberFormat="1" applyFont="1" applyBorder="1" applyAlignment="1">
      <alignment horizontal="center" vertical="center" textRotation="90" wrapText="1"/>
    </xf>
    <xf numFmtId="0" fontId="23" fillId="0" borderId="0" xfId="0" applyFont="1"/>
    <xf numFmtId="0" fontId="2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4" fillId="0" borderId="0" xfId="0" applyFont="1"/>
    <xf numFmtId="0" fontId="25" fillId="0" borderId="1" xfId="0" quotePrefix="1" applyFont="1" applyFill="1" applyBorder="1" applyAlignment="1">
      <alignment horizontal="right"/>
    </xf>
    <xf numFmtId="3" fontId="5" fillId="0" borderId="1" xfId="0" applyNumberFormat="1" applyFont="1" applyFill="1" applyBorder="1"/>
    <xf numFmtId="0" fontId="24" fillId="0" borderId="1" xfId="0" quotePrefix="1" applyFont="1" applyFill="1" applyBorder="1" applyAlignment="1">
      <alignment horizontal="right"/>
    </xf>
    <xf numFmtId="3" fontId="4" fillId="0" borderId="1" xfId="0" applyNumberFormat="1" applyFont="1" applyFill="1" applyBorder="1"/>
    <xf numFmtId="0" fontId="26" fillId="0" borderId="0" xfId="0" applyFont="1"/>
    <xf numFmtId="0" fontId="19" fillId="0" borderId="0" xfId="0" applyFont="1"/>
    <xf numFmtId="0" fontId="4" fillId="0" borderId="0" xfId="0" applyFont="1" applyFill="1" applyBorder="1" applyAlignment="1">
      <alignment wrapText="1"/>
    </xf>
    <xf numFmtId="0" fontId="24" fillId="0" borderId="0" xfId="0" quotePrefix="1" applyFont="1" applyFill="1" applyBorder="1" applyAlignment="1">
      <alignment horizontal="right"/>
    </xf>
    <xf numFmtId="166" fontId="27" fillId="0" borderId="0" xfId="0" applyNumberFormat="1" applyFont="1" applyFill="1" applyBorder="1"/>
    <xf numFmtId="166" fontId="23" fillId="0" borderId="0" xfId="0" applyNumberFormat="1" applyFont="1" applyFill="1" applyBorder="1"/>
    <xf numFmtId="0" fontId="4" fillId="0" borderId="0" xfId="0" quotePrefix="1" applyFont="1" applyFill="1" applyBorder="1" applyAlignment="1">
      <alignment wrapText="1"/>
    </xf>
    <xf numFmtId="166" fontId="22" fillId="0" borderId="0" xfId="0" applyNumberFormat="1" applyFont="1"/>
    <xf numFmtId="166" fontId="0" fillId="0" borderId="0" xfId="0" applyNumberFormat="1"/>
    <xf numFmtId="0" fontId="0" fillId="0" borderId="0" xfId="0" applyFill="1"/>
    <xf numFmtId="0" fontId="0" fillId="0" borderId="0" xfId="0" applyBorder="1"/>
    <xf numFmtId="0" fontId="29" fillId="0" borderId="0" xfId="0" applyFont="1"/>
    <xf numFmtId="0" fontId="33" fillId="0" borderId="1" xfId="2" applyFont="1" applyFill="1" applyBorder="1" applyAlignment="1">
      <alignment horizontal="center" textRotation="90"/>
    </xf>
    <xf numFmtId="0" fontId="32" fillId="0" borderId="1" xfId="2" applyFont="1" applyFill="1" applyBorder="1" applyAlignment="1">
      <alignment horizontal="center"/>
    </xf>
    <xf numFmtId="0" fontId="32" fillId="0" borderId="8" xfId="2" applyFont="1" applyFill="1" applyBorder="1"/>
    <xf numFmtId="0" fontId="33" fillId="0" borderId="3" xfId="2" applyFont="1" applyFill="1" applyBorder="1"/>
    <xf numFmtId="0" fontId="21" fillId="0" borderId="1" xfId="0" applyFont="1" applyBorder="1"/>
    <xf numFmtId="0" fontId="29" fillId="0" borderId="0" xfId="0" applyFont="1" applyAlignment="1">
      <alignment wrapText="1"/>
    </xf>
    <xf numFmtId="0" fontId="32" fillId="0" borderId="1" xfId="0" applyFont="1" applyFill="1" applyBorder="1" applyAlignment="1">
      <alignment horizontal="center" wrapText="1"/>
    </xf>
    <xf numFmtId="168" fontId="7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14" xfId="2" applyFont="1" applyFill="1" applyBorder="1"/>
    <xf numFmtId="3" fontId="8" fillId="0" borderId="4" xfId="2" applyNumberFormat="1" applyFont="1" applyFill="1" applyBorder="1"/>
    <xf numFmtId="0" fontId="7" fillId="0" borderId="1" xfId="2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3" fontId="7" fillId="0" borderId="7" xfId="2" applyNumberFormat="1" applyFont="1" applyFill="1" applyBorder="1"/>
    <xf numFmtId="3" fontId="8" fillId="0" borderId="14" xfId="2" applyNumberFormat="1" applyFont="1" applyFill="1" applyBorder="1"/>
    <xf numFmtId="3" fontId="8" fillId="0" borderId="15" xfId="2" applyNumberFormat="1" applyFont="1" applyFill="1" applyBorder="1"/>
    <xf numFmtId="3" fontId="7" fillId="0" borderId="16" xfId="2" applyNumberFormat="1" applyFont="1" applyFill="1" applyBorder="1"/>
    <xf numFmtId="3" fontId="2" fillId="0" borderId="1" xfId="0" applyNumberFormat="1" applyFont="1" applyBorder="1"/>
    <xf numFmtId="3" fontId="0" fillId="0" borderId="5" xfId="0" applyNumberFormat="1" applyBorder="1"/>
    <xf numFmtId="0" fontId="6" fillId="0" borderId="1" xfId="0" applyFont="1" applyFill="1" applyBorder="1"/>
    <xf numFmtId="0" fontId="4" fillId="0" borderId="1" xfId="0" applyFont="1" applyFill="1" applyBorder="1"/>
    <xf numFmtId="0" fontId="21" fillId="0" borderId="0" xfId="0" applyFont="1" applyAlignment="1">
      <alignment horizontal="center"/>
    </xf>
    <xf numFmtId="0" fontId="5" fillId="0" borderId="3" xfId="0" applyFont="1" applyBorder="1"/>
    <xf numFmtId="3" fontId="0" fillId="0" borderId="1" xfId="0" applyNumberFormat="1" applyBorder="1" applyAlignment="1"/>
    <xf numFmtId="0" fontId="0" fillId="0" borderId="0" xfId="0"/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8" fillId="0" borderId="1" xfId="0" applyFont="1" applyBorder="1"/>
    <xf numFmtId="3" fontId="28" fillId="0" borderId="1" xfId="0" applyNumberFormat="1" applyFont="1" applyBorder="1"/>
    <xf numFmtId="0" fontId="29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quotePrefix="1" applyFont="1" applyBorder="1" applyAlignment="1">
      <alignment horizontal="left"/>
    </xf>
    <xf numFmtId="3" fontId="29" fillId="0" borderId="1" xfId="0" applyNumberFormat="1" applyFont="1" applyBorder="1"/>
    <xf numFmtId="0" fontId="28" fillId="0" borderId="1" xfId="0" quotePrefix="1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4" fillId="0" borderId="0" xfId="0" applyFont="1"/>
    <xf numFmtId="0" fontId="21" fillId="0" borderId="0" xfId="0" applyFont="1" applyAlignment="1">
      <alignment horizontal="left"/>
    </xf>
    <xf numFmtId="3" fontId="13" fillId="0" borderId="6" xfId="0" applyNumberFormat="1" applyFont="1" applyBorder="1"/>
    <xf numFmtId="0" fontId="4" fillId="0" borderId="6" xfId="0" applyFont="1" applyBorder="1" applyAlignment="1">
      <alignment horizontal="right"/>
    </xf>
    <xf numFmtId="0" fontId="7" fillId="0" borderId="7" xfId="0" applyFont="1" applyFill="1" applyBorder="1" applyAlignment="1">
      <alignment wrapText="1"/>
    </xf>
    <xf numFmtId="0" fontId="17" fillId="0" borderId="0" xfId="0" applyFont="1"/>
    <xf numFmtId="0" fontId="8" fillId="0" borderId="20" xfId="2" applyFont="1" applyFill="1" applyBorder="1"/>
    <xf numFmtId="0" fontId="7" fillId="0" borderId="11" xfId="2" applyFont="1" applyFill="1" applyBorder="1" applyAlignment="1">
      <alignment horizontal="right"/>
    </xf>
    <xf numFmtId="0" fontId="7" fillId="0" borderId="11" xfId="2" applyFont="1" applyFill="1" applyBorder="1" applyAlignment="1">
      <alignment wrapText="1"/>
    </xf>
    <xf numFmtId="3" fontId="15" fillId="0" borderId="21" xfId="2" applyNumberFormat="1" applyFont="1" applyFill="1" applyBorder="1"/>
    <xf numFmtId="0" fontId="8" fillId="0" borderId="8" xfId="2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8" fillId="0" borderId="0" xfId="2" applyFont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36" fillId="0" borderId="9" xfId="2" applyNumberFormat="1" applyFont="1" applyFill="1" applyBorder="1"/>
    <xf numFmtId="0" fontId="7" fillId="0" borderId="8" xfId="2" quotePrefix="1" applyFont="1" applyFill="1" applyBorder="1" applyAlignment="1">
      <alignment horizontal="right"/>
    </xf>
    <xf numFmtId="0" fontId="7" fillId="0" borderId="0" xfId="2" applyFont="1" applyBorder="1" applyAlignment="1">
      <alignment wrapText="1"/>
    </xf>
    <xf numFmtId="3" fontId="37" fillId="0" borderId="9" xfId="2" applyNumberFormat="1" applyFont="1" applyFill="1" applyBorder="1"/>
    <xf numFmtId="0" fontId="7" fillId="0" borderId="17" xfId="2" quotePrefix="1" applyFont="1" applyBorder="1" applyAlignment="1">
      <alignment horizontal="right"/>
    </xf>
    <xf numFmtId="14" fontId="7" fillId="0" borderId="18" xfId="2" quotePrefix="1" applyNumberFormat="1" applyFont="1" applyBorder="1" applyAlignment="1">
      <alignment horizontal="right"/>
    </xf>
    <xf numFmtId="0" fontId="7" fillId="0" borderId="18" xfId="2" applyFont="1" applyBorder="1" applyAlignment="1">
      <alignment wrapText="1"/>
    </xf>
    <xf numFmtId="0" fontId="8" fillId="0" borderId="22" xfId="2" applyFont="1" applyBorder="1" applyAlignment="1">
      <alignment horizontal="left" vertical="center"/>
    </xf>
    <xf numFmtId="0" fontId="8" fillId="0" borderId="12" xfId="2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16" fontId="7" fillId="0" borderId="0" xfId="2" quotePrefix="1" applyNumberFormat="1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3" fontId="14" fillId="0" borderId="0" xfId="3" applyNumberFormat="1" applyFont="1" applyFill="1" applyBorder="1"/>
    <xf numFmtId="0" fontId="7" fillId="0" borderId="0" xfId="2" applyFont="1" applyFill="1" applyAlignment="1">
      <alignment horizontal="left"/>
    </xf>
    <xf numFmtId="0" fontId="14" fillId="0" borderId="0" xfId="2" applyFont="1" applyFill="1"/>
    <xf numFmtId="0" fontId="7" fillId="0" borderId="0" xfId="2" applyFont="1"/>
    <xf numFmtId="3" fontId="14" fillId="0" borderId="19" xfId="2" applyNumberFormat="1" applyFont="1" applyBorder="1"/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7" fillId="0" borderId="4" xfId="2" applyFont="1" applyFill="1" applyBorder="1" applyAlignment="1">
      <alignment horizontal="center"/>
    </xf>
    <xf numFmtId="3" fontId="8" fillId="0" borderId="23" xfId="2" applyNumberFormat="1" applyFont="1" applyFill="1" applyBorder="1"/>
    <xf numFmtId="3" fontId="8" fillId="0" borderId="24" xfId="2" applyNumberFormat="1" applyFont="1" applyFill="1" applyBorder="1"/>
    <xf numFmtId="0" fontId="28" fillId="0" borderId="0" xfId="0" applyFont="1" applyAlignment="1">
      <alignment horizontal="center"/>
    </xf>
    <xf numFmtId="167" fontId="8" fillId="0" borderId="1" xfId="1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/>
    <xf numFmtId="0" fontId="7" fillId="0" borderId="1" xfId="2" applyFont="1" applyFill="1" applyBorder="1" applyAlignment="1">
      <alignment horizontal="center" vertical="center" textRotation="90" wrapText="1"/>
    </xf>
    <xf numFmtId="3" fontId="7" fillId="0" borderId="1" xfId="2" applyNumberFormat="1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wrapText="1"/>
    </xf>
    <xf numFmtId="3" fontId="8" fillId="0" borderId="1" xfId="2" applyNumberFormat="1" applyFont="1" applyFill="1" applyBorder="1" applyAlignment="1">
      <alignment horizontal="center" wrapText="1"/>
    </xf>
    <xf numFmtId="0" fontId="38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textRotation="90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7" xfId="0" quotePrefix="1" applyFont="1" applyFill="1" applyBorder="1" applyAlignment="1">
      <alignment horizontal="right"/>
    </xf>
    <xf numFmtId="3" fontId="39" fillId="0" borderId="1" xfId="0" applyNumberFormat="1" applyFont="1" applyBorder="1"/>
    <xf numFmtId="0" fontId="0" fillId="0" borderId="0" xfId="0" applyFont="1"/>
    <xf numFmtId="169" fontId="7" fillId="0" borderId="1" xfId="1" applyNumberFormat="1" applyFont="1" applyFill="1" applyBorder="1" applyAlignment="1">
      <alignment horizontal="center" textRotation="90" wrapText="1"/>
    </xf>
    <xf numFmtId="1" fontId="32" fillId="0" borderId="1" xfId="1" applyNumberFormat="1" applyFont="1" applyFill="1" applyBorder="1" applyAlignment="1">
      <alignment horizontal="center" wrapText="1"/>
    </xf>
    <xf numFmtId="169" fontId="7" fillId="0" borderId="1" xfId="1" applyNumberFormat="1" applyFont="1" applyFill="1" applyBorder="1"/>
    <xf numFmtId="167" fontId="20" fillId="0" borderId="1" xfId="5" applyNumberFormat="1" applyFont="1" applyFill="1" applyBorder="1"/>
    <xf numFmtId="1" fontId="32" fillId="0" borderId="1" xfId="1" applyNumberFormat="1" applyFont="1" applyFill="1" applyBorder="1" applyAlignment="1">
      <alignment horizontal="center"/>
    </xf>
    <xf numFmtId="0" fontId="32" fillId="0" borderId="1" xfId="2" applyFont="1" applyFill="1" applyBorder="1"/>
    <xf numFmtId="3" fontId="7" fillId="0" borderId="1" xfId="2" applyNumberFormat="1" applyFont="1" applyFill="1" applyBorder="1"/>
    <xf numFmtId="0" fontId="33" fillId="0" borderId="1" xfId="2" applyFont="1" applyFill="1" applyBorder="1"/>
    <xf numFmtId="3" fontId="32" fillId="0" borderId="1" xfId="2" applyNumberFormat="1" applyFont="1" applyFill="1" applyBorder="1"/>
    <xf numFmtId="0" fontId="2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3" fontId="7" fillId="0" borderId="10" xfId="2" applyNumberFormat="1" applyFont="1" applyFill="1" applyBorder="1"/>
    <xf numFmtId="0" fontId="32" fillId="0" borderId="14" xfId="2" quotePrefix="1" applyFont="1" applyFill="1" applyBorder="1"/>
    <xf numFmtId="0" fontId="32" fillId="0" borderId="0" xfId="2" applyFont="1" applyFill="1" applyBorder="1"/>
    <xf numFmtId="0" fontId="33" fillId="0" borderId="3" xfId="2" applyFont="1" applyFill="1" applyBorder="1" applyAlignment="1">
      <alignment wrapText="1"/>
    </xf>
    <xf numFmtId="3" fontId="7" fillId="0" borderId="25" xfId="2" applyNumberFormat="1" applyFont="1" applyFill="1" applyBorder="1"/>
    <xf numFmtId="3" fontId="1" fillId="0" borderId="1" xfId="0" applyNumberFormat="1" applyFont="1" applyBorder="1"/>
    <xf numFmtId="0" fontId="32" fillId="0" borderId="2" xfId="2" applyFont="1" applyFill="1" applyBorder="1"/>
    <xf numFmtId="3" fontId="8" fillId="0" borderId="2" xfId="2" applyNumberFormat="1" applyFont="1" applyFill="1" applyBorder="1"/>
    <xf numFmtId="3" fontId="7" fillId="0" borderId="2" xfId="2" applyNumberFormat="1" applyFont="1" applyFill="1" applyBorder="1"/>
    <xf numFmtId="0" fontId="32" fillId="0" borderId="5" xfId="2" applyFont="1" applyFill="1" applyBorder="1"/>
    <xf numFmtId="3" fontId="8" fillId="0" borderId="5" xfId="2" applyNumberFormat="1" applyFont="1" applyFill="1" applyBorder="1"/>
    <xf numFmtId="3" fontId="7" fillId="0" borderId="5" xfId="2" applyNumberFormat="1" applyFont="1" applyFill="1" applyBorder="1"/>
    <xf numFmtId="0" fontId="33" fillId="0" borderId="26" xfId="2" applyFont="1" applyFill="1" applyBorder="1"/>
    <xf numFmtId="3" fontId="8" fillId="0" borderId="26" xfId="2" applyNumberFormat="1" applyFont="1" applyFill="1" applyBorder="1"/>
    <xf numFmtId="3" fontId="32" fillId="0" borderId="2" xfId="2" applyNumberFormat="1" applyFont="1" applyFill="1" applyBorder="1"/>
    <xf numFmtId="0" fontId="32" fillId="0" borderId="10" xfId="2" applyFont="1" applyFill="1" applyBorder="1"/>
    <xf numFmtId="3" fontId="32" fillId="0" borderId="5" xfId="2" applyNumberFormat="1" applyFont="1" applyFill="1" applyBorder="1"/>
    <xf numFmtId="0" fontId="7" fillId="0" borderId="2" xfId="2" applyFont="1" applyBorder="1"/>
    <xf numFmtId="1" fontId="8" fillId="0" borderId="2" xfId="1" applyNumberFormat="1" applyFont="1" applyBorder="1" applyAlignment="1" applyProtection="1">
      <alignment horizontal="center"/>
      <protection locked="0"/>
    </xf>
    <xf numFmtId="0" fontId="7" fillId="0" borderId="27" xfId="2" applyFont="1" applyFill="1" applyBorder="1"/>
    <xf numFmtId="0" fontId="7" fillId="0" borderId="28" xfId="2" applyFont="1" applyFill="1" applyBorder="1"/>
    <xf numFmtId="3" fontId="8" fillId="0" borderId="29" xfId="2" applyNumberFormat="1" applyFont="1" applyFill="1" applyBorder="1"/>
    <xf numFmtId="3" fontId="7" fillId="0" borderId="29" xfId="2" applyNumberFormat="1" applyFont="1" applyFill="1" applyBorder="1"/>
    <xf numFmtId="0" fontId="7" fillId="0" borderId="30" xfId="2" applyFont="1" applyFill="1" applyBorder="1"/>
    <xf numFmtId="3" fontId="7" fillId="0" borderId="31" xfId="2" applyNumberFormat="1" applyFont="1" applyFill="1" applyBorder="1"/>
    <xf numFmtId="3" fontId="8" fillId="0" borderId="31" xfId="2" applyNumberFormat="1" applyFont="1" applyFill="1" applyBorder="1"/>
    <xf numFmtId="3" fontId="7" fillId="0" borderId="14" xfId="2" applyNumberFormat="1" applyFont="1" applyFill="1" applyBorder="1" applyAlignment="1">
      <alignment horizontal="right"/>
    </xf>
    <xf numFmtId="3" fontId="7" fillId="0" borderId="14" xfId="6" applyNumberFormat="1" applyFont="1" applyFill="1" applyBorder="1" applyAlignment="1" applyProtection="1">
      <alignment horizontal="right"/>
      <protection locked="0"/>
    </xf>
    <xf numFmtId="3" fontId="7" fillId="0" borderId="29" xfId="2" applyNumberFormat="1" applyFont="1" applyFill="1" applyBorder="1" applyAlignment="1">
      <alignment horizontal="right"/>
    </xf>
    <xf numFmtId="3" fontId="7" fillId="0" borderId="31" xfId="2" applyNumberFormat="1" applyFont="1" applyFill="1" applyBorder="1" applyAlignment="1">
      <alignment horizontal="right"/>
    </xf>
    <xf numFmtId="167" fontId="7" fillId="0" borderId="31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3" fontId="7" fillId="0" borderId="15" xfId="2" applyNumberFormat="1" applyFont="1" applyFill="1" applyBorder="1" applyAlignment="1">
      <alignment horizontal="right"/>
    </xf>
    <xf numFmtId="167" fontId="7" fillId="0" borderId="15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5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25" fillId="0" borderId="26" xfId="0" quotePrefix="1" applyFont="1" applyFill="1" applyBorder="1" applyAlignment="1">
      <alignment horizontal="right"/>
    </xf>
    <xf numFmtId="3" fontId="5" fillId="0" borderId="26" xfId="0" applyNumberFormat="1" applyFont="1" applyFill="1" applyBorder="1"/>
    <xf numFmtId="0" fontId="8" fillId="0" borderId="26" xfId="0" applyFont="1" applyFill="1" applyBorder="1" applyAlignment="1">
      <alignment horizontal="left" wrapText="1"/>
    </xf>
    <xf numFmtId="0" fontId="24" fillId="0" borderId="26" xfId="0" quotePrefix="1" applyFont="1" applyFill="1" applyBorder="1" applyAlignment="1">
      <alignment horizontal="right"/>
    </xf>
    <xf numFmtId="3" fontId="4" fillId="0" borderId="26" xfId="0" applyNumberFormat="1" applyFont="1" applyFill="1" applyBorder="1"/>
    <xf numFmtId="0" fontId="41" fillId="0" borderId="26" xfId="0" quotePrefix="1" applyFont="1" applyFill="1" applyBorder="1" applyAlignment="1">
      <alignment horizontal="right"/>
    </xf>
    <xf numFmtId="0" fontId="32" fillId="0" borderId="8" xfId="2" quotePrefix="1" applyFont="1" applyFill="1" applyBorder="1"/>
    <xf numFmtId="3" fontId="41" fillId="0" borderId="26" xfId="0" quotePrefix="1" applyNumberFormat="1" applyFont="1" applyFill="1" applyBorder="1" applyAlignment="1">
      <alignment horizontal="right"/>
    </xf>
    <xf numFmtId="3" fontId="25" fillId="0" borderId="26" xfId="0" quotePrefix="1" applyNumberFormat="1" applyFont="1" applyFill="1" applyBorder="1" applyAlignment="1">
      <alignment horizontal="right"/>
    </xf>
    <xf numFmtId="3" fontId="24" fillId="0" borderId="26" xfId="0" quotePrefix="1" applyNumberFormat="1" applyFont="1" applyFill="1" applyBorder="1" applyAlignment="1">
      <alignment horizontal="right"/>
    </xf>
    <xf numFmtId="0" fontId="9" fillId="0" borderId="0" xfId="0" applyFont="1"/>
    <xf numFmtId="0" fontId="4" fillId="0" borderId="26" xfId="0" applyFont="1" applyFill="1" applyBorder="1" applyAlignment="1">
      <alignment horizontal="left" wrapText="1"/>
    </xf>
    <xf numFmtId="0" fontId="33" fillId="0" borderId="8" xfId="2" applyFont="1" applyFill="1" applyBorder="1"/>
    <xf numFmtId="0" fontId="33" fillId="0" borderId="0" xfId="2" applyFont="1" applyFill="1" applyBorder="1"/>
    <xf numFmtId="3" fontId="8" fillId="0" borderId="0" xfId="2" applyNumberFormat="1" applyFont="1" applyFill="1" applyBorder="1"/>
    <xf numFmtId="0" fontId="33" fillId="0" borderId="1" xfId="2" applyFont="1" applyFill="1" applyBorder="1" applyAlignment="1">
      <alignment horizontal="right"/>
    </xf>
    <xf numFmtId="3" fontId="5" fillId="0" borderId="0" xfId="0" applyNumberFormat="1" applyFont="1" applyFill="1" applyBorder="1"/>
    <xf numFmtId="0" fontId="22" fillId="0" borderId="0" xfId="0" applyFont="1" applyBorder="1"/>
    <xf numFmtId="169" fontId="7" fillId="0" borderId="32" xfId="1" applyNumberFormat="1" applyFont="1" applyFill="1" applyBorder="1" applyAlignment="1">
      <alignment horizontal="right"/>
    </xf>
    <xf numFmtId="0" fontId="24" fillId="0" borderId="32" xfId="0" quotePrefix="1" applyFont="1" applyFill="1" applyBorder="1" applyAlignment="1">
      <alignment horizontal="right"/>
    </xf>
    <xf numFmtId="3" fontId="41" fillId="0" borderId="32" xfId="0" quotePrefix="1" applyNumberFormat="1" applyFont="1" applyFill="1" applyBorder="1" applyAlignment="1">
      <alignment horizontal="right"/>
    </xf>
    <xf numFmtId="3" fontId="24" fillId="0" borderId="32" xfId="0" quotePrefix="1" applyNumberFormat="1" applyFont="1" applyFill="1" applyBorder="1" applyAlignment="1">
      <alignment horizontal="right"/>
    </xf>
    <xf numFmtId="3" fontId="5" fillId="0" borderId="32" xfId="0" applyNumberFormat="1" applyFont="1" applyFill="1" applyBorder="1"/>
    <xf numFmtId="3" fontId="4" fillId="0" borderId="32" xfId="0" applyNumberFormat="1" applyFont="1" applyFill="1" applyBorder="1"/>
    <xf numFmtId="169" fontId="7" fillId="0" borderId="14" xfId="1" applyNumberFormat="1" applyFont="1" applyFill="1" applyBorder="1" applyAlignment="1">
      <alignment horizontal="right"/>
    </xf>
    <xf numFmtId="0" fontId="24" fillId="0" borderId="14" xfId="0" quotePrefix="1" applyFont="1" applyFill="1" applyBorder="1" applyAlignment="1">
      <alignment horizontal="right"/>
    </xf>
    <xf numFmtId="3" fontId="41" fillId="0" borderId="14" xfId="0" quotePrefix="1" applyNumberFormat="1" applyFont="1" applyFill="1" applyBorder="1" applyAlignment="1">
      <alignment horizontal="right"/>
    </xf>
    <xf numFmtId="3" fontId="24" fillId="0" borderId="14" xfId="0" quotePrefix="1" applyNumberFormat="1" applyFont="1" applyFill="1" applyBorder="1" applyAlignment="1">
      <alignment horizontal="right"/>
    </xf>
    <xf numFmtId="3" fontId="5" fillId="0" borderId="14" xfId="0" applyNumberFormat="1" applyFont="1" applyFill="1" applyBorder="1"/>
    <xf numFmtId="3" fontId="4" fillId="0" borderId="14" xfId="0" applyNumberFormat="1" applyFont="1" applyFill="1" applyBorder="1"/>
    <xf numFmtId="0" fontId="4" fillId="0" borderId="33" xfId="0" applyFont="1" applyFill="1" applyBorder="1" applyAlignment="1">
      <alignment horizontal="right" wrapText="1"/>
    </xf>
    <xf numFmtId="0" fontId="24" fillId="0" borderId="33" xfId="0" quotePrefix="1" applyFont="1" applyFill="1" applyBorder="1" applyAlignment="1">
      <alignment horizontal="right"/>
    </xf>
    <xf numFmtId="3" fontId="41" fillId="0" borderId="33" xfId="0" quotePrefix="1" applyNumberFormat="1" applyFont="1" applyFill="1" applyBorder="1" applyAlignment="1">
      <alignment horizontal="right"/>
    </xf>
    <xf numFmtId="3" fontId="24" fillId="0" borderId="33" xfId="0" quotePrefix="1" applyNumberFormat="1" applyFont="1" applyFill="1" applyBorder="1" applyAlignment="1">
      <alignment horizontal="right"/>
    </xf>
    <xf numFmtId="3" fontId="5" fillId="0" borderId="33" xfId="0" applyNumberFormat="1" applyFont="1" applyFill="1" applyBorder="1"/>
    <xf numFmtId="3" fontId="4" fillId="0" borderId="33" xfId="0" applyNumberFormat="1" applyFont="1" applyFill="1" applyBorder="1"/>
    <xf numFmtId="0" fontId="7" fillId="0" borderId="32" xfId="0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5" fillId="0" borderId="34" xfId="0" quotePrefix="1" applyFont="1" applyFill="1" applyBorder="1" applyAlignment="1">
      <alignment horizontal="right"/>
    </xf>
    <xf numFmtId="3" fontId="13" fillId="0" borderId="25" xfId="0" applyNumberFormat="1" applyFont="1" applyFill="1" applyBorder="1"/>
    <xf numFmtId="0" fontId="5" fillId="0" borderId="3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31" fillId="0" borderId="0" xfId="2" applyFont="1" applyFill="1" applyAlignment="1">
      <alignment horizontal="center" wrapText="1"/>
    </xf>
    <xf numFmtId="0" fontId="31" fillId="0" borderId="0" xfId="2" applyFont="1" applyFill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9" fontId="8" fillId="0" borderId="1" xfId="1" applyNumberFormat="1" applyFont="1" applyFill="1" applyBorder="1" applyAlignment="1">
      <alignment horizontal="center" wrapText="1"/>
    </xf>
    <xf numFmtId="169" fontId="30" fillId="0" borderId="1" xfId="1" applyNumberFormat="1" applyFont="1" applyFill="1" applyBorder="1" applyAlignment="1">
      <alignment horizontal="center" wrapText="1"/>
    </xf>
    <xf numFmtId="169" fontId="31" fillId="0" borderId="1" xfId="1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8" fillId="0" borderId="3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4" fillId="0" borderId="36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8" fillId="0" borderId="0" xfId="0" applyFont="1" applyAlignment="1">
      <alignment horizontal="center"/>
    </xf>
  </cellXfs>
  <cellStyles count="8">
    <cellStyle name="Comma" xfId="1" builtinId="3"/>
    <cellStyle name="Comma 2" xfId="3"/>
    <cellStyle name="Comma 2 2" xfId="7"/>
    <cellStyle name="Comma 3" xfId="4"/>
    <cellStyle name="Comma 4" xfId="5"/>
    <cellStyle name="Comma 5" xfId="6"/>
    <cellStyle name="Normal" xfId="0" builtinId="0"/>
    <cellStyle name="Normal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3"/>
  <sheetViews>
    <sheetView zoomScaleNormal="100" workbookViewId="0">
      <selection activeCell="D13" sqref="D13"/>
    </sheetView>
  </sheetViews>
  <sheetFormatPr defaultRowHeight="15"/>
  <cols>
    <col min="1" max="1" width="7" customWidth="1"/>
    <col min="2" max="2" width="6.5703125" bestFit="1" customWidth="1"/>
    <col min="3" max="3" width="28.28515625" style="1" customWidth="1"/>
    <col min="4" max="4" width="13.140625" bestFit="1" customWidth="1"/>
    <col min="5" max="5" width="15.85546875" customWidth="1"/>
    <col min="6" max="6" width="12" customWidth="1"/>
  </cols>
  <sheetData>
    <row r="1" spans="1:6">
      <c r="A1" s="309" t="s">
        <v>341</v>
      </c>
      <c r="B1" s="309"/>
      <c r="C1" s="309"/>
      <c r="D1" s="309"/>
      <c r="E1" s="309"/>
      <c r="F1" s="309"/>
    </row>
    <row r="2" spans="1:6">
      <c r="A2" s="309" t="s">
        <v>113</v>
      </c>
      <c r="B2" s="309"/>
      <c r="C2" s="309"/>
      <c r="D2" s="309"/>
      <c r="E2" s="309"/>
      <c r="F2" s="309"/>
    </row>
    <row r="3" spans="1:6">
      <c r="A3" s="116"/>
      <c r="B3" s="116"/>
      <c r="C3" s="122"/>
      <c r="D3" s="116"/>
      <c r="E3" s="116"/>
      <c r="F3" s="116"/>
    </row>
    <row r="4" spans="1:6" ht="45">
      <c r="A4" s="310" t="s">
        <v>0</v>
      </c>
      <c r="B4" s="310"/>
      <c r="C4" s="123" t="s">
        <v>1</v>
      </c>
      <c r="D4" s="213" t="s">
        <v>339</v>
      </c>
      <c r="E4" s="213" t="s">
        <v>340</v>
      </c>
      <c r="F4" s="213" t="s">
        <v>338</v>
      </c>
    </row>
    <row r="5" spans="1:6">
      <c r="A5" s="5" t="s">
        <v>2</v>
      </c>
      <c r="B5" s="6"/>
      <c r="C5" s="27"/>
      <c r="D5" s="28">
        <f>SUM(D6:D8)</f>
        <v>956961</v>
      </c>
      <c r="E5" s="28">
        <f>SUM(E6:E8)</f>
        <v>584065</v>
      </c>
      <c r="F5" s="28">
        <f t="shared" ref="F5:F68" si="0">E5+D5</f>
        <v>1541026</v>
      </c>
    </row>
    <row r="6" spans="1:6">
      <c r="A6" s="9"/>
      <c r="B6" s="10">
        <v>50</v>
      </c>
      <c r="C6" s="11" t="s">
        <v>3</v>
      </c>
      <c r="D6" s="7">
        <f>SUMIF($B12:$B248,$B6,D12:D248)</f>
        <v>453708</v>
      </c>
      <c r="E6" s="7">
        <f>SUMIF($B12:$B248,$B6,E12:E248)</f>
        <v>59436</v>
      </c>
      <c r="F6" s="221">
        <f t="shared" si="0"/>
        <v>513144</v>
      </c>
    </row>
    <row r="7" spans="1:6">
      <c r="A7" s="9"/>
      <c r="B7" s="10">
        <v>55</v>
      </c>
      <c r="C7" s="11" t="s">
        <v>4</v>
      </c>
      <c r="D7" s="7">
        <f>SUMIF($B13:$B249,$B7,D13:D249)</f>
        <v>284532</v>
      </c>
      <c r="E7" s="7">
        <f>SUMIF($B13:$B249,$B7,E13:E249)</f>
        <v>524629</v>
      </c>
      <c r="F7" s="221">
        <f t="shared" si="0"/>
        <v>809161</v>
      </c>
    </row>
    <row r="8" spans="1:6">
      <c r="A8" s="9"/>
      <c r="B8" s="10">
        <v>4</v>
      </c>
      <c r="C8" s="11" t="s">
        <v>263</v>
      </c>
      <c r="D8" s="7">
        <f t="shared" ref="D8:E8" si="1">SUMIF($B15:$B251,$B8,D15:D251)</f>
        <v>218721</v>
      </c>
      <c r="E8" s="7">
        <f t="shared" si="1"/>
        <v>0</v>
      </c>
      <c r="F8" s="221">
        <f t="shared" si="0"/>
        <v>218721</v>
      </c>
    </row>
    <row r="9" spans="1:6">
      <c r="A9" s="12" t="s">
        <v>6</v>
      </c>
      <c r="B9" s="13"/>
      <c r="C9" s="25"/>
      <c r="D9" s="29">
        <f>D10</f>
        <v>16310</v>
      </c>
      <c r="E9" s="29">
        <f t="shared" ref="E9" si="2">E10</f>
        <v>0</v>
      </c>
      <c r="F9" s="29">
        <f t="shared" si="0"/>
        <v>16310</v>
      </c>
    </row>
    <row r="10" spans="1:6">
      <c r="A10" s="14" t="s">
        <v>7</v>
      </c>
      <c r="B10" s="14"/>
      <c r="C10" s="25" t="s">
        <v>8</v>
      </c>
      <c r="D10" s="29">
        <f>SUM(D11)</f>
        <v>16310</v>
      </c>
      <c r="E10" s="29">
        <f t="shared" ref="E10:E11" si="3">SUM(E11)</f>
        <v>0</v>
      </c>
      <c r="F10" s="29">
        <f t="shared" si="0"/>
        <v>16310</v>
      </c>
    </row>
    <row r="11" spans="1:6">
      <c r="A11" s="15" t="s">
        <v>9</v>
      </c>
      <c r="B11" s="16"/>
      <c r="C11" s="26" t="s">
        <v>10</v>
      </c>
      <c r="D11" s="7">
        <f>SUM(D12)</f>
        <v>16310</v>
      </c>
      <c r="E11" s="7">
        <f t="shared" si="3"/>
        <v>0</v>
      </c>
      <c r="F11" s="221">
        <f t="shared" si="0"/>
        <v>16310</v>
      </c>
    </row>
    <row r="12" spans="1:6">
      <c r="A12" s="15"/>
      <c r="B12" s="10">
        <v>50</v>
      </c>
      <c r="C12" s="11" t="s">
        <v>3</v>
      </c>
      <c r="D12" s="7">
        <f>SUM(D13:D16)</f>
        <v>16310</v>
      </c>
      <c r="E12" s="7">
        <f t="shared" ref="E12" si="4">SUM(E13:E16)</f>
        <v>0</v>
      </c>
      <c r="F12" s="221">
        <f t="shared" si="0"/>
        <v>16310</v>
      </c>
    </row>
    <row r="13" spans="1:6" ht="26.25">
      <c r="A13" s="15"/>
      <c r="B13" s="9">
        <v>5000</v>
      </c>
      <c r="C13" s="11" t="s">
        <v>11</v>
      </c>
      <c r="D13" s="7">
        <v>9248</v>
      </c>
      <c r="E13" s="7"/>
      <c r="F13" s="221">
        <f t="shared" si="0"/>
        <v>9248</v>
      </c>
    </row>
    <row r="14" spans="1:6">
      <c r="A14" s="15"/>
      <c r="B14" s="9">
        <v>5002</v>
      </c>
      <c r="C14" s="8" t="s">
        <v>13</v>
      </c>
      <c r="D14" s="7">
        <v>2328</v>
      </c>
      <c r="E14" s="7"/>
      <c r="F14" s="221">
        <f t="shared" si="0"/>
        <v>2328</v>
      </c>
    </row>
    <row r="15" spans="1:6">
      <c r="A15" s="15"/>
      <c r="B15" s="9">
        <v>505</v>
      </c>
      <c r="C15" s="11" t="s">
        <v>15</v>
      </c>
      <c r="D15" s="7">
        <v>528</v>
      </c>
      <c r="E15" s="7"/>
      <c r="F15" s="221">
        <f t="shared" si="0"/>
        <v>528</v>
      </c>
    </row>
    <row r="16" spans="1:6" ht="26.25">
      <c r="A16" s="15"/>
      <c r="B16" s="9">
        <v>506</v>
      </c>
      <c r="C16" s="11" t="s">
        <v>16</v>
      </c>
      <c r="D16" s="7">
        <v>4206</v>
      </c>
      <c r="E16" s="7"/>
      <c r="F16" s="221">
        <f t="shared" si="0"/>
        <v>4206</v>
      </c>
    </row>
    <row r="17" spans="1:6">
      <c r="A17" s="306" t="s">
        <v>54</v>
      </c>
      <c r="B17" s="307"/>
      <c r="C17" s="307"/>
      <c r="D17" s="29">
        <f>SUM(D18,D25)</f>
        <v>15070</v>
      </c>
      <c r="E17" s="29">
        <f t="shared" ref="E17" si="5">SUM(E18,E25)</f>
        <v>0</v>
      </c>
      <c r="F17" s="29">
        <f t="shared" si="0"/>
        <v>15070</v>
      </c>
    </row>
    <row r="18" spans="1:6">
      <c r="A18" s="14" t="s">
        <v>40</v>
      </c>
      <c r="B18" s="14"/>
      <c r="C18" s="12" t="s">
        <v>41</v>
      </c>
      <c r="D18" s="29">
        <f>SUM(D19)</f>
        <v>9000</v>
      </c>
      <c r="E18" s="29">
        <f t="shared" ref="E18" si="6">SUM(E19)</f>
        <v>0</v>
      </c>
      <c r="F18" s="29">
        <f t="shared" si="0"/>
        <v>9000</v>
      </c>
    </row>
    <row r="19" spans="1:6">
      <c r="A19" s="16" t="s">
        <v>42</v>
      </c>
      <c r="B19" s="16"/>
      <c r="C19" s="17" t="s">
        <v>55</v>
      </c>
      <c r="D19" s="7">
        <f>SUM(D20,D22)</f>
        <v>9000</v>
      </c>
      <c r="E19" s="7">
        <f>SUM(E20,E22)</f>
        <v>0</v>
      </c>
      <c r="F19" s="221">
        <f t="shared" si="0"/>
        <v>9000</v>
      </c>
    </row>
    <row r="20" spans="1:6">
      <c r="A20" s="19"/>
      <c r="B20" s="10">
        <v>55</v>
      </c>
      <c r="C20" s="8" t="s">
        <v>4</v>
      </c>
      <c r="D20" s="7">
        <f>SUM(D21:D21)</f>
        <v>1000</v>
      </c>
      <c r="E20" s="7">
        <f>SUM(E21:E21)</f>
        <v>0</v>
      </c>
      <c r="F20" s="221">
        <f t="shared" si="0"/>
        <v>1000</v>
      </c>
    </row>
    <row r="21" spans="1:6">
      <c r="A21" s="19"/>
      <c r="B21" s="9">
        <v>5502</v>
      </c>
      <c r="C21" s="8" t="s">
        <v>18</v>
      </c>
      <c r="D21" s="7">
        <v>1000</v>
      </c>
      <c r="E21" s="7"/>
      <c r="F21" s="221">
        <f t="shared" si="0"/>
        <v>1000</v>
      </c>
    </row>
    <row r="22" spans="1:6">
      <c r="A22" s="19"/>
      <c r="B22" s="10">
        <v>4</v>
      </c>
      <c r="C22" s="8" t="s">
        <v>263</v>
      </c>
      <c r="D22" s="7">
        <f>SUM(D23:D24)</f>
        <v>8000</v>
      </c>
      <c r="E22" s="7">
        <f t="shared" ref="E22" si="7">SUM(E23:E24)</f>
        <v>0</v>
      </c>
      <c r="F22" s="221">
        <f t="shared" si="0"/>
        <v>8000</v>
      </c>
    </row>
    <row r="23" spans="1:6">
      <c r="A23" s="19"/>
      <c r="B23" s="9">
        <v>4139</v>
      </c>
      <c r="C23" s="11" t="s">
        <v>237</v>
      </c>
      <c r="D23" s="7">
        <v>3000</v>
      </c>
      <c r="E23" s="7"/>
      <c r="F23" s="221">
        <f t="shared" si="0"/>
        <v>3000</v>
      </c>
    </row>
    <row r="24" spans="1:6" s="191" customFormat="1">
      <c r="A24" s="19"/>
      <c r="B24" s="9" t="s">
        <v>36</v>
      </c>
      <c r="C24" s="136" t="s">
        <v>264</v>
      </c>
      <c r="D24" s="7">
        <v>5000</v>
      </c>
      <c r="E24" s="7"/>
      <c r="F24" s="221">
        <f t="shared" si="0"/>
        <v>5000</v>
      </c>
    </row>
    <row r="25" spans="1:6">
      <c r="A25" s="14" t="s">
        <v>44</v>
      </c>
      <c r="B25" s="14"/>
      <c r="C25" s="12" t="s">
        <v>45</v>
      </c>
      <c r="D25" s="28">
        <f>SUM(D26)</f>
        <v>6070</v>
      </c>
      <c r="E25" s="28">
        <f t="shared" ref="E25" si="8">SUM(E26)</f>
        <v>0</v>
      </c>
      <c r="F25" s="29">
        <f t="shared" si="0"/>
        <v>6070</v>
      </c>
    </row>
    <row r="26" spans="1:6">
      <c r="A26" s="16" t="s">
        <v>58</v>
      </c>
      <c r="B26" s="16"/>
      <c r="C26" s="17" t="s">
        <v>59</v>
      </c>
      <c r="D26" s="7">
        <f>SUM(D27,D30)</f>
        <v>6070</v>
      </c>
      <c r="E26" s="7">
        <f t="shared" ref="E26" si="9">SUM(E27,E30)</f>
        <v>0</v>
      </c>
      <c r="F26" s="221">
        <f t="shared" si="0"/>
        <v>6070</v>
      </c>
    </row>
    <row r="27" spans="1:6">
      <c r="A27" s="19"/>
      <c r="B27" s="10">
        <v>50</v>
      </c>
      <c r="C27" s="8" t="s">
        <v>3</v>
      </c>
      <c r="D27" s="133">
        <f>SUM(D28:D29)</f>
        <v>3106</v>
      </c>
      <c r="E27" s="133">
        <f>SUM(E28:E29)</f>
        <v>0</v>
      </c>
      <c r="F27" s="221">
        <f t="shared" si="0"/>
        <v>3106</v>
      </c>
    </row>
    <row r="28" spans="1:6">
      <c r="A28" s="19"/>
      <c r="B28" s="9">
        <v>5001</v>
      </c>
      <c r="C28" s="8" t="s">
        <v>12</v>
      </c>
      <c r="D28" s="7">
        <v>2318</v>
      </c>
      <c r="E28" s="7"/>
      <c r="F28" s="221">
        <f t="shared" si="0"/>
        <v>2318</v>
      </c>
    </row>
    <row r="29" spans="1:6">
      <c r="A29" s="19"/>
      <c r="B29" s="9">
        <v>506</v>
      </c>
      <c r="C29" s="8" t="s">
        <v>16</v>
      </c>
      <c r="D29" s="7">
        <v>788</v>
      </c>
      <c r="E29" s="7"/>
      <c r="F29" s="221">
        <f t="shared" si="0"/>
        <v>788</v>
      </c>
    </row>
    <row r="30" spans="1:6">
      <c r="A30" s="19"/>
      <c r="B30" s="10">
        <v>55</v>
      </c>
      <c r="C30" s="8" t="s">
        <v>4</v>
      </c>
      <c r="D30" s="7">
        <f>SUM(D31:D31)</f>
        <v>2964</v>
      </c>
      <c r="E30" s="7">
        <f>SUM(E31:E31)</f>
        <v>0</v>
      </c>
      <c r="F30" s="221">
        <f t="shared" si="0"/>
        <v>2964</v>
      </c>
    </row>
    <row r="31" spans="1:6">
      <c r="A31" s="19"/>
      <c r="B31" s="9">
        <v>5502</v>
      </c>
      <c r="C31" s="8" t="s">
        <v>18</v>
      </c>
      <c r="D31" s="7">
        <v>2964</v>
      </c>
      <c r="E31" s="7"/>
      <c r="F31" s="221">
        <f t="shared" si="0"/>
        <v>2964</v>
      </c>
    </row>
    <row r="32" spans="1:6">
      <c r="A32" s="306" t="s">
        <v>60</v>
      </c>
      <c r="B32" s="307"/>
      <c r="C32" s="307"/>
      <c r="D32" s="29">
        <f>SUM(D33)</f>
        <v>0</v>
      </c>
      <c r="E32" s="29">
        <f t="shared" ref="E32" si="10">SUM(E33)</f>
        <v>1563</v>
      </c>
      <c r="F32" s="29">
        <f t="shared" si="0"/>
        <v>1563</v>
      </c>
    </row>
    <row r="33" spans="1:6">
      <c r="A33" s="14" t="s">
        <v>40</v>
      </c>
      <c r="B33" s="14"/>
      <c r="C33" s="12" t="s">
        <v>41</v>
      </c>
      <c r="D33" s="29">
        <f>SUM(D34)</f>
        <v>0</v>
      </c>
      <c r="E33" s="29">
        <f t="shared" ref="E33:E34" si="11">SUM(E34)</f>
        <v>1563</v>
      </c>
      <c r="F33" s="29">
        <f t="shared" si="0"/>
        <v>1563</v>
      </c>
    </row>
    <row r="34" spans="1:6">
      <c r="A34" s="16" t="s">
        <v>42</v>
      </c>
      <c r="B34" s="16"/>
      <c r="C34" s="17" t="s">
        <v>43</v>
      </c>
      <c r="D34" s="7">
        <f>SUM(D35)</f>
        <v>0</v>
      </c>
      <c r="E34" s="7">
        <f t="shared" si="11"/>
        <v>1563</v>
      </c>
      <c r="F34" s="221">
        <f t="shared" si="0"/>
        <v>1563</v>
      </c>
    </row>
    <row r="35" spans="1:6">
      <c r="A35" s="19"/>
      <c r="B35" s="10">
        <v>55</v>
      </c>
      <c r="C35" s="8" t="s">
        <v>4</v>
      </c>
      <c r="D35" s="7">
        <f>SUM(D36:D37)</f>
        <v>0</v>
      </c>
      <c r="E35" s="7">
        <f>SUM(E36:E37)</f>
        <v>1563</v>
      </c>
      <c r="F35" s="221">
        <f t="shared" si="0"/>
        <v>1563</v>
      </c>
    </row>
    <row r="36" spans="1:6">
      <c r="A36" s="19"/>
      <c r="B36" s="9">
        <v>5503</v>
      </c>
      <c r="C36" s="8" t="s">
        <v>19</v>
      </c>
      <c r="D36" s="7"/>
      <c r="E36" s="7">
        <v>800</v>
      </c>
      <c r="F36" s="221">
        <f t="shared" si="0"/>
        <v>800</v>
      </c>
    </row>
    <row r="37" spans="1:6">
      <c r="A37" s="19"/>
      <c r="B37" s="9">
        <v>5504</v>
      </c>
      <c r="C37" s="8" t="s">
        <v>20</v>
      </c>
      <c r="D37" s="7"/>
      <c r="E37" s="7">
        <v>763</v>
      </c>
      <c r="F37" s="221">
        <f t="shared" si="0"/>
        <v>763</v>
      </c>
    </row>
    <row r="38" spans="1:6">
      <c r="A38" s="308" t="s">
        <v>61</v>
      </c>
      <c r="B38" s="307"/>
      <c r="C38" s="307"/>
      <c r="D38" s="29">
        <f>SUM(D39,D43)</f>
        <v>522481</v>
      </c>
      <c r="E38" s="29">
        <f>SUM(E39,E43)</f>
        <v>485274</v>
      </c>
      <c r="F38" s="29">
        <f t="shared" si="0"/>
        <v>1007755</v>
      </c>
    </row>
    <row r="39" spans="1:6">
      <c r="A39" s="20" t="s">
        <v>7</v>
      </c>
      <c r="B39" s="20"/>
      <c r="C39" s="5" t="s">
        <v>8</v>
      </c>
      <c r="D39" s="29">
        <f>SUM(D41)</f>
        <v>0</v>
      </c>
      <c r="E39" s="29">
        <f t="shared" ref="E39" si="12">SUM(E41)</f>
        <v>24</v>
      </c>
      <c r="F39" s="29">
        <f t="shared" si="0"/>
        <v>24</v>
      </c>
    </row>
    <row r="40" spans="1:6">
      <c r="A40" s="21" t="s">
        <v>37</v>
      </c>
      <c r="B40" s="21"/>
      <c r="C40" s="135" t="s">
        <v>38</v>
      </c>
      <c r="D40" s="7">
        <f>SUM(D41)</f>
        <v>0</v>
      </c>
      <c r="E40" s="7">
        <f t="shared" ref="E40" si="13">SUM(E41)</f>
        <v>24</v>
      </c>
      <c r="F40" s="221">
        <f t="shared" si="0"/>
        <v>24</v>
      </c>
    </row>
    <row r="41" spans="1:6">
      <c r="A41" s="22"/>
      <c r="B41" s="23">
        <v>55</v>
      </c>
      <c r="C41" s="136" t="s">
        <v>4</v>
      </c>
      <c r="D41" s="7">
        <f>SUM(D42:D42)</f>
        <v>0</v>
      </c>
      <c r="E41" s="7">
        <f>SUM(E42:E42)</f>
        <v>24</v>
      </c>
      <c r="F41" s="221">
        <f t="shared" si="0"/>
        <v>24</v>
      </c>
    </row>
    <row r="42" spans="1:6">
      <c r="A42" s="22"/>
      <c r="B42" s="2">
        <v>5504</v>
      </c>
      <c r="C42" s="136" t="s">
        <v>20</v>
      </c>
      <c r="D42" s="7"/>
      <c r="E42" s="3">
        <v>24</v>
      </c>
      <c r="F42" s="221">
        <f t="shared" si="0"/>
        <v>24</v>
      </c>
    </row>
    <row r="43" spans="1:6">
      <c r="A43" s="20" t="s">
        <v>48</v>
      </c>
      <c r="B43" s="20"/>
      <c r="C43" s="5" t="s">
        <v>49</v>
      </c>
      <c r="D43" s="29">
        <f>SUM(D44,D56,D59,D71,D78,D98,D104,D115,D118,D125)</f>
        <v>522481</v>
      </c>
      <c r="E43" s="29">
        <f t="shared" ref="E43" si="14">SUM(E44,E56,E59,E71,E78,E98,E104,E115,E118,E125)</f>
        <v>485250</v>
      </c>
      <c r="F43" s="29">
        <f t="shared" si="0"/>
        <v>1007731</v>
      </c>
    </row>
    <row r="44" spans="1:6">
      <c r="A44" s="21" t="s">
        <v>50</v>
      </c>
      <c r="B44" s="21"/>
      <c r="C44" s="135" t="s">
        <v>51</v>
      </c>
      <c r="D44" s="7">
        <f>SUM(D45,D48)</f>
        <v>149435</v>
      </c>
      <c r="E44" s="7">
        <f t="shared" ref="E44" si="15">SUM(E45,E48)</f>
        <v>135641</v>
      </c>
      <c r="F44" s="221">
        <f t="shared" si="0"/>
        <v>285076</v>
      </c>
    </row>
    <row r="45" spans="1:6">
      <c r="A45" s="22"/>
      <c r="B45" s="23">
        <v>50</v>
      </c>
      <c r="C45" s="136" t="s">
        <v>3</v>
      </c>
      <c r="D45" s="7">
        <f>SUM(D46:D47)</f>
        <v>48700</v>
      </c>
      <c r="E45" s="7">
        <f t="shared" ref="E45" si="16">SUM(E46:E47)</f>
        <v>0</v>
      </c>
      <c r="F45" s="221">
        <f t="shared" si="0"/>
        <v>48700</v>
      </c>
    </row>
    <row r="46" spans="1:6">
      <c r="A46" s="22"/>
      <c r="B46" s="2">
        <v>5002</v>
      </c>
      <c r="C46" s="136" t="s">
        <v>13</v>
      </c>
      <c r="D46" s="7">
        <f>6460+29851</f>
        <v>36311</v>
      </c>
      <c r="E46" s="7"/>
      <c r="F46" s="221">
        <f t="shared" si="0"/>
        <v>36311</v>
      </c>
    </row>
    <row r="47" spans="1:6">
      <c r="A47" s="22"/>
      <c r="B47" s="2">
        <v>506</v>
      </c>
      <c r="C47" s="136" t="s">
        <v>16</v>
      </c>
      <c r="D47" s="7">
        <f>10149+2240</f>
        <v>12389</v>
      </c>
      <c r="E47" s="7"/>
      <c r="F47" s="221">
        <f t="shared" si="0"/>
        <v>12389</v>
      </c>
    </row>
    <row r="48" spans="1:6">
      <c r="A48" s="22"/>
      <c r="B48" s="23">
        <v>55</v>
      </c>
      <c r="C48" s="136" t="s">
        <v>4</v>
      </c>
      <c r="D48" s="7">
        <f>SUM(D49:D55)</f>
        <v>100735</v>
      </c>
      <c r="E48" s="7">
        <f>SUM(E49:E55)</f>
        <v>135641</v>
      </c>
      <c r="F48" s="221">
        <f t="shared" si="0"/>
        <v>236376</v>
      </c>
    </row>
    <row r="49" spans="1:6">
      <c r="A49" s="22"/>
      <c r="B49" s="2">
        <v>5504</v>
      </c>
      <c r="C49" s="136" t="s">
        <v>20</v>
      </c>
      <c r="D49" s="7"/>
      <c r="E49" s="7">
        <v>1656</v>
      </c>
      <c r="F49" s="221">
        <f t="shared" si="0"/>
        <v>1656</v>
      </c>
    </row>
    <row r="50" spans="1:6">
      <c r="A50" s="22"/>
      <c r="B50" s="2">
        <v>5511</v>
      </c>
      <c r="C50" s="136" t="s">
        <v>21</v>
      </c>
      <c r="D50" s="7">
        <v>95000</v>
      </c>
      <c r="E50" s="7">
        <v>2158</v>
      </c>
      <c r="F50" s="221">
        <f t="shared" si="0"/>
        <v>97158</v>
      </c>
    </row>
    <row r="51" spans="1:6">
      <c r="A51" s="22"/>
      <c r="B51" s="2">
        <v>5515</v>
      </c>
      <c r="C51" s="136" t="s">
        <v>25</v>
      </c>
      <c r="D51" s="7"/>
      <c r="E51" s="7">
        <v>1830</v>
      </c>
      <c r="F51" s="221">
        <f t="shared" si="0"/>
        <v>1830</v>
      </c>
    </row>
    <row r="52" spans="1:6">
      <c r="A52" s="22"/>
      <c r="B52" s="2">
        <v>5521</v>
      </c>
      <c r="C52" s="136" t="s">
        <v>27</v>
      </c>
      <c r="D52" s="7"/>
      <c r="E52" s="7">
        <v>129835</v>
      </c>
      <c r="F52" s="221">
        <f t="shared" si="0"/>
        <v>129835</v>
      </c>
    </row>
    <row r="53" spans="1:6">
      <c r="A53" s="22"/>
      <c r="B53" s="2">
        <v>5522</v>
      </c>
      <c r="C53" s="136" t="s">
        <v>28</v>
      </c>
      <c r="D53" s="7"/>
      <c r="E53" s="7">
        <v>157</v>
      </c>
      <c r="F53" s="221">
        <f t="shared" si="0"/>
        <v>157</v>
      </c>
    </row>
    <row r="54" spans="1:6">
      <c r="A54" s="22"/>
      <c r="B54" s="2">
        <v>5524</v>
      </c>
      <c r="C54" s="136" t="s">
        <v>30</v>
      </c>
      <c r="D54" s="7"/>
      <c r="E54" s="7">
        <v>5</v>
      </c>
      <c r="F54" s="221">
        <f t="shared" si="0"/>
        <v>5</v>
      </c>
    </row>
    <row r="55" spans="1:6" ht="26.25">
      <c r="A55" s="22"/>
      <c r="B55" s="2">
        <v>5525</v>
      </c>
      <c r="C55" s="24" t="s">
        <v>39</v>
      </c>
      <c r="D55" s="7">
        <v>5735</v>
      </c>
      <c r="E55" s="7"/>
      <c r="F55" s="221">
        <f t="shared" si="0"/>
        <v>5735</v>
      </c>
    </row>
    <row r="56" spans="1:6" ht="26.25">
      <c r="A56" s="21" t="s">
        <v>118</v>
      </c>
      <c r="B56" s="21"/>
      <c r="C56" s="190" t="s">
        <v>317</v>
      </c>
      <c r="D56" s="7">
        <f>SUM(D57)</f>
        <v>0</v>
      </c>
      <c r="E56" s="7">
        <f t="shared" ref="E56" si="17">SUM(E57)</f>
        <v>-12716</v>
      </c>
      <c r="F56" s="221">
        <f t="shared" si="0"/>
        <v>-12716</v>
      </c>
    </row>
    <row r="57" spans="1:6">
      <c r="A57" s="30"/>
      <c r="B57" s="23">
        <v>55</v>
      </c>
      <c r="C57" s="136" t="s">
        <v>4</v>
      </c>
      <c r="D57" s="7">
        <f>SUM(D58:D58)</f>
        <v>0</v>
      </c>
      <c r="E57" s="7">
        <f>SUM(E58:E58)</f>
        <v>-12716</v>
      </c>
      <c r="F57" s="221">
        <f t="shared" si="0"/>
        <v>-12716</v>
      </c>
    </row>
    <row r="58" spans="1:6">
      <c r="A58" s="30"/>
      <c r="B58" s="2">
        <v>5511</v>
      </c>
      <c r="C58" s="136" t="s">
        <v>21</v>
      </c>
      <c r="D58" s="7"/>
      <c r="E58" s="7">
        <f>113+223-13052</f>
        <v>-12716</v>
      </c>
      <c r="F58" s="221">
        <f t="shared" si="0"/>
        <v>-12716</v>
      </c>
    </row>
    <row r="59" spans="1:6">
      <c r="A59" s="21" t="s">
        <v>64</v>
      </c>
      <c r="B59" s="21"/>
      <c r="C59" s="135" t="s">
        <v>304</v>
      </c>
      <c r="D59" s="7">
        <f>SUM(D60,D63)</f>
        <v>120054</v>
      </c>
      <c r="E59" s="7">
        <f t="shared" ref="E59" si="18">SUM(E60,E63)</f>
        <v>67232</v>
      </c>
      <c r="F59" s="221">
        <f t="shared" si="0"/>
        <v>187286</v>
      </c>
    </row>
    <row r="60" spans="1:6">
      <c r="A60" s="22"/>
      <c r="B60" s="23">
        <v>50</v>
      </c>
      <c r="C60" s="136" t="s">
        <v>3</v>
      </c>
      <c r="D60" s="7">
        <f>SUM(D61:D62)</f>
        <v>120054</v>
      </c>
      <c r="E60" s="7">
        <f t="shared" ref="E60" si="19">SUM(E61:E62)</f>
        <v>10886</v>
      </c>
      <c r="F60" s="221">
        <f t="shared" si="0"/>
        <v>130940</v>
      </c>
    </row>
    <row r="61" spans="1:6">
      <c r="A61" s="22"/>
      <c r="B61" s="2">
        <v>5002</v>
      </c>
      <c r="C61" s="136" t="s">
        <v>13</v>
      </c>
      <c r="D61" s="7">
        <v>89594</v>
      </c>
      <c r="E61" s="7">
        <v>8124</v>
      </c>
      <c r="F61" s="221">
        <f t="shared" si="0"/>
        <v>97718</v>
      </c>
    </row>
    <row r="62" spans="1:6">
      <c r="A62" s="22"/>
      <c r="B62" s="2">
        <v>506</v>
      </c>
      <c r="C62" s="136" t="s">
        <v>16</v>
      </c>
      <c r="D62" s="7">
        <v>30460</v>
      </c>
      <c r="E62" s="7">
        <v>2762</v>
      </c>
      <c r="F62" s="221">
        <f t="shared" si="0"/>
        <v>33222</v>
      </c>
    </row>
    <row r="63" spans="1:6">
      <c r="A63" s="22"/>
      <c r="B63" s="23">
        <v>55</v>
      </c>
      <c r="C63" s="136" t="s">
        <v>4</v>
      </c>
      <c r="D63" s="7">
        <f>SUM(D64:D70)</f>
        <v>0</v>
      </c>
      <c r="E63" s="7">
        <f t="shared" ref="E63" si="20">SUM(E64:E70)</f>
        <v>56346</v>
      </c>
      <c r="F63" s="221">
        <f t="shared" si="0"/>
        <v>56346</v>
      </c>
    </row>
    <row r="64" spans="1:6">
      <c r="A64" s="22"/>
      <c r="B64" s="2">
        <v>5500</v>
      </c>
      <c r="C64" s="136" t="s">
        <v>17</v>
      </c>
      <c r="D64" s="7"/>
      <c r="E64" s="7">
        <v>4803</v>
      </c>
      <c r="F64" s="221">
        <f t="shared" si="0"/>
        <v>4803</v>
      </c>
    </row>
    <row r="65" spans="1:6">
      <c r="A65" s="22"/>
      <c r="B65" s="2">
        <v>5511</v>
      </c>
      <c r="C65" s="136" t="s">
        <v>21</v>
      </c>
      <c r="D65" s="7"/>
      <c r="E65" s="7">
        <v>30047</v>
      </c>
      <c r="F65" s="221">
        <f t="shared" si="0"/>
        <v>30047</v>
      </c>
    </row>
    <row r="66" spans="1:6">
      <c r="A66" s="22"/>
      <c r="B66" s="2">
        <v>5514</v>
      </c>
      <c r="C66" s="136" t="s">
        <v>24</v>
      </c>
      <c r="D66" s="7"/>
      <c r="E66" s="7">
        <v>3548</v>
      </c>
      <c r="F66" s="221">
        <f t="shared" si="0"/>
        <v>3548</v>
      </c>
    </row>
    <row r="67" spans="1:6">
      <c r="A67" s="22"/>
      <c r="B67" s="2">
        <v>5515</v>
      </c>
      <c r="C67" s="136" t="s">
        <v>25</v>
      </c>
      <c r="D67" s="7"/>
      <c r="E67" s="7">
        <v>7840</v>
      </c>
      <c r="F67" s="221">
        <f t="shared" si="0"/>
        <v>7840</v>
      </c>
    </row>
    <row r="68" spans="1:6">
      <c r="A68" s="22"/>
      <c r="B68" s="2">
        <v>5521</v>
      </c>
      <c r="C68" s="136" t="s">
        <v>27</v>
      </c>
      <c r="D68" s="7"/>
      <c r="E68" s="7">
        <v>326</v>
      </c>
      <c r="F68" s="221">
        <f t="shared" si="0"/>
        <v>326</v>
      </c>
    </row>
    <row r="69" spans="1:6">
      <c r="A69" s="22"/>
      <c r="B69" s="2">
        <v>5524</v>
      </c>
      <c r="C69" s="136" t="s">
        <v>30</v>
      </c>
      <c r="D69" s="7"/>
      <c r="E69" s="7">
        <v>5565</v>
      </c>
      <c r="F69" s="221">
        <f t="shared" ref="F69:F132" si="21">E69+D69</f>
        <v>5565</v>
      </c>
    </row>
    <row r="70" spans="1:6" ht="26.25">
      <c r="A70" s="22"/>
      <c r="B70" s="2">
        <v>5525</v>
      </c>
      <c r="C70" s="24" t="s">
        <v>39</v>
      </c>
      <c r="D70" s="7"/>
      <c r="E70" s="7">
        <v>4217</v>
      </c>
      <c r="F70" s="221">
        <f t="shared" si="21"/>
        <v>4217</v>
      </c>
    </row>
    <row r="71" spans="1:6" ht="26.25">
      <c r="A71" s="21" t="s">
        <v>319</v>
      </c>
      <c r="B71" s="21"/>
      <c r="C71" s="190" t="s">
        <v>320</v>
      </c>
      <c r="D71" s="7">
        <f>SUM(D72,D75)</f>
        <v>30310</v>
      </c>
      <c r="E71" s="7">
        <f>SUM(E72,E75)</f>
        <v>4829</v>
      </c>
      <c r="F71" s="221">
        <f t="shared" si="21"/>
        <v>35139</v>
      </c>
    </row>
    <row r="72" spans="1:6">
      <c r="A72" s="22"/>
      <c r="B72" s="23">
        <v>50</v>
      </c>
      <c r="C72" s="136" t="s">
        <v>3</v>
      </c>
      <c r="D72" s="7">
        <f>SUM(D73:D74)</f>
        <v>30310</v>
      </c>
      <c r="E72" s="7">
        <f>SUM(E73:E74)</f>
        <v>0</v>
      </c>
      <c r="F72" s="221">
        <f t="shared" si="21"/>
        <v>30310</v>
      </c>
    </row>
    <row r="73" spans="1:6">
      <c r="A73" s="22"/>
      <c r="B73" s="2">
        <v>5002</v>
      </c>
      <c r="C73" s="136" t="s">
        <v>13</v>
      </c>
      <c r="D73" s="7">
        <v>22620</v>
      </c>
      <c r="E73" s="7"/>
      <c r="F73" s="221">
        <f t="shared" si="21"/>
        <v>22620</v>
      </c>
    </row>
    <row r="74" spans="1:6">
      <c r="A74" s="22"/>
      <c r="B74" s="2">
        <v>506</v>
      </c>
      <c r="C74" s="136" t="s">
        <v>16</v>
      </c>
      <c r="D74" s="7">
        <v>7690</v>
      </c>
      <c r="E74" s="7"/>
      <c r="F74" s="221">
        <f t="shared" si="21"/>
        <v>7690</v>
      </c>
    </row>
    <row r="75" spans="1:6">
      <c r="A75" s="22"/>
      <c r="B75" s="23">
        <v>55</v>
      </c>
      <c r="C75" s="136" t="s">
        <v>4</v>
      </c>
      <c r="D75" s="7">
        <f>SUM(D76:D77)</f>
        <v>0</v>
      </c>
      <c r="E75" s="7">
        <f>SUM(E76:E77)</f>
        <v>4829</v>
      </c>
      <c r="F75" s="221">
        <f t="shared" si="21"/>
        <v>4829</v>
      </c>
    </row>
    <row r="76" spans="1:6">
      <c r="A76" s="22"/>
      <c r="B76" s="2">
        <v>5504</v>
      </c>
      <c r="C76" s="136" t="s">
        <v>20</v>
      </c>
      <c r="D76" s="7"/>
      <c r="E76" s="7">
        <v>4090</v>
      </c>
      <c r="F76" s="221">
        <f t="shared" si="21"/>
        <v>4090</v>
      </c>
    </row>
    <row r="77" spans="1:6">
      <c r="A77" s="22"/>
      <c r="B77" s="2">
        <v>5515</v>
      </c>
      <c r="C77" s="136" t="s">
        <v>25</v>
      </c>
      <c r="D77" s="7"/>
      <c r="E77" s="7">
        <v>739</v>
      </c>
      <c r="F77" s="221">
        <f t="shared" si="21"/>
        <v>739</v>
      </c>
    </row>
    <row r="78" spans="1:6" s="191" customFormat="1" ht="26.25">
      <c r="A78" s="21" t="s">
        <v>52</v>
      </c>
      <c r="B78" s="21"/>
      <c r="C78" s="190" t="s">
        <v>303</v>
      </c>
      <c r="D78" s="7">
        <f>SUM(D79,D83)</f>
        <v>195403</v>
      </c>
      <c r="E78" s="7">
        <f t="shared" ref="E78" si="22">SUM(E79,E83)</f>
        <v>139351</v>
      </c>
      <c r="F78" s="221">
        <f t="shared" si="21"/>
        <v>334754</v>
      </c>
    </row>
    <row r="79" spans="1:6" s="191" customFormat="1">
      <c r="A79" s="22"/>
      <c r="B79" s="23">
        <v>50</v>
      </c>
      <c r="C79" s="136" t="s">
        <v>3</v>
      </c>
      <c r="D79" s="7">
        <f>SUM(D80:D82)</f>
        <v>195403</v>
      </c>
      <c r="E79" s="7">
        <f t="shared" ref="E79" si="23">SUM(E80:E82)</f>
        <v>28313</v>
      </c>
      <c r="F79" s="221">
        <f t="shared" si="21"/>
        <v>223716</v>
      </c>
    </row>
    <row r="80" spans="1:6" s="191" customFormat="1">
      <c r="A80" s="22"/>
      <c r="B80" s="2">
        <v>5002</v>
      </c>
      <c r="C80" s="136" t="s">
        <v>13</v>
      </c>
      <c r="D80" s="7">
        <v>145825</v>
      </c>
      <c r="E80" s="7">
        <v>19629</v>
      </c>
      <c r="F80" s="221">
        <f t="shared" si="21"/>
        <v>165454</v>
      </c>
    </row>
    <row r="81" spans="1:6" s="191" customFormat="1">
      <c r="A81" s="22"/>
      <c r="B81" s="2">
        <v>5005</v>
      </c>
      <c r="C81" s="136" t="s">
        <v>14</v>
      </c>
      <c r="D81" s="7"/>
      <c r="E81" s="7">
        <v>1500</v>
      </c>
      <c r="F81" s="221">
        <f t="shared" si="21"/>
        <v>1500</v>
      </c>
    </row>
    <row r="82" spans="1:6" s="191" customFormat="1">
      <c r="A82" s="22"/>
      <c r="B82" s="2">
        <v>506</v>
      </c>
      <c r="C82" s="136" t="s">
        <v>16</v>
      </c>
      <c r="D82" s="7">
        <v>49578</v>
      </c>
      <c r="E82" s="7">
        <v>7184</v>
      </c>
      <c r="F82" s="221">
        <f t="shared" si="21"/>
        <v>56762</v>
      </c>
    </row>
    <row r="83" spans="1:6" s="191" customFormat="1">
      <c r="A83" s="22"/>
      <c r="B83" s="23">
        <v>55</v>
      </c>
      <c r="C83" s="136" t="s">
        <v>4</v>
      </c>
      <c r="D83" s="7">
        <f>SUM(D84:D97)</f>
        <v>0</v>
      </c>
      <c r="E83" s="7">
        <f t="shared" ref="E83" si="24">SUM(E84:E97)</f>
        <v>111038</v>
      </c>
      <c r="F83" s="221">
        <f t="shared" si="21"/>
        <v>111038</v>
      </c>
    </row>
    <row r="84" spans="1:6" s="191" customFormat="1">
      <c r="A84" s="22"/>
      <c r="B84" s="2">
        <v>5500</v>
      </c>
      <c r="C84" s="136" t="s">
        <v>17</v>
      </c>
      <c r="D84" s="7"/>
      <c r="E84" s="7">
        <v>3367</v>
      </c>
      <c r="F84" s="221">
        <f t="shared" si="21"/>
        <v>3367</v>
      </c>
    </row>
    <row r="85" spans="1:6" s="191" customFormat="1">
      <c r="A85" s="22"/>
      <c r="B85" s="2">
        <v>5502</v>
      </c>
      <c r="C85" s="136" t="s">
        <v>18</v>
      </c>
      <c r="D85" s="7"/>
      <c r="E85" s="7"/>
      <c r="F85" s="221">
        <f t="shared" si="21"/>
        <v>0</v>
      </c>
    </row>
    <row r="86" spans="1:6" s="191" customFormat="1">
      <c r="A86" s="22"/>
      <c r="B86" s="2">
        <v>5503</v>
      </c>
      <c r="C86" s="136" t="s">
        <v>19</v>
      </c>
      <c r="D86" s="7"/>
      <c r="E86" s="7">
        <v>2851</v>
      </c>
      <c r="F86" s="221">
        <f t="shared" si="21"/>
        <v>2851</v>
      </c>
    </row>
    <row r="87" spans="1:6" s="191" customFormat="1">
      <c r="A87" s="22"/>
      <c r="B87" s="2">
        <v>5504</v>
      </c>
      <c r="C87" s="136" t="s">
        <v>20</v>
      </c>
      <c r="D87" s="7"/>
      <c r="E87" s="7">
        <v>1700</v>
      </c>
      <c r="F87" s="221">
        <f t="shared" si="21"/>
        <v>1700</v>
      </c>
    </row>
    <row r="88" spans="1:6" s="191" customFormat="1">
      <c r="A88" s="22"/>
      <c r="B88" s="2">
        <v>5511</v>
      </c>
      <c r="C88" s="136" t="s">
        <v>21</v>
      </c>
      <c r="D88" s="7"/>
      <c r="E88" s="7">
        <v>53911</v>
      </c>
      <c r="F88" s="221">
        <f t="shared" si="21"/>
        <v>53911</v>
      </c>
    </row>
    <row r="89" spans="1:6" s="191" customFormat="1">
      <c r="A89" s="22"/>
      <c r="B89" s="2">
        <v>5513</v>
      </c>
      <c r="C89" s="136" t="s">
        <v>23</v>
      </c>
      <c r="D89" s="7"/>
      <c r="E89" s="7"/>
      <c r="F89" s="221">
        <f t="shared" si="21"/>
        <v>0</v>
      </c>
    </row>
    <row r="90" spans="1:6" s="191" customFormat="1">
      <c r="A90" s="22"/>
      <c r="B90" s="2">
        <v>5514</v>
      </c>
      <c r="C90" s="136" t="s">
        <v>24</v>
      </c>
      <c r="D90" s="7"/>
      <c r="E90" s="7">
        <v>3499</v>
      </c>
      <c r="F90" s="221">
        <f t="shared" si="21"/>
        <v>3499</v>
      </c>
    </row>
    <row r="91" spans="1:6" s="191" customFormat="1">
      <c r="A91" s="22"/>
      <c r="B91" s="2">
        <v>5515</v>
      </c>
      <c r="C91" s="136" t="s">
        <v>25</v>
      </c>
      <c r="D91" s="7"/>
      <c r="E91" s="7">
        <v>14428</v>
      </c>
      <c r="F91" s="221">
        <f t="shared" si="21"/>
        <v>14428</v>
      </c>
    </row>
    <row r="92" spans="1:6" s="191" customFormat="1">
      <c r="A92" s="22"/>
      <c r="B92" s="2">
        <v>5516</v>
      </c>
      <c r="C92" s="136" t="s">
        <v>26</v>
      </c>
      <c r="D92" s="7"/>
      <c r="E92" s="7"/>
      <c r="F92" s="221">
        <f t="shared" si="21"/>
        <v>0</v>
      </c>
    </row>
    <row r="93" spans="1:6" s="191" customFormat="1">
      <c r="A93" s="22"/>
      <c r="B93" s="2">
        <v>5522</v>
      </c>
      <c r="C93" s="136" t="s">
        <v>28</v>
      </c>
      <c r="D93" s="7"/>
      <c r="E93" s="7"/>
      <c r="F93" s="221">
        <f t="shared" si="21"/>
        <v>0</v>
      </c>
    </row>
    <row r="94" spans="1:6" s="191" customFormat="1">
      <c r="A94" s="22"/>
      <c r="B94" s="2">
        <v>5524</v>
      </c>
      <c r="C94" s="136" t="s">
        <v>30</v>
      </c>
      <c r="D94" s="7"/>
      <c r="E94" s="7">
        <v>9820</v>
      </c>
      <c r="F94" s="221">
        <f t="shared" si="21"/>
        <v>9820</v>
      </c>
    </row>
    <row r="95" spans="1:6" s="191" customFormat="1" ht="26.25">
      <c r="A95" s="22"/>
      <c r="B95" s="2">
        <v>5525</v>
      </c>
      <c r="C95" s="24" t="s">
        <v>39</v>
      </c>
      <c r="D95" s="7"/>
      <c r="E95" s="7">
        <v>21462</v>
      </c>
      <c r="F95" s="221">
        <f t="shared" si="21"/>
        <v>21462</v>
      </c>
    </row>
    <row r="96" spans="1:6" s="191" customFormat="1">
      <c r="A96" s="22"/>
      <c r="B96" s="2">
        <v>5532</v>
      </c>
      <c r="C96" s="136" t="s">
        <v>32</v>
      </c>
      <c r="D96" s="7"/>
      <c r="E96" s="7"/>
      <c r="F96" s="221">
        <f t="shared" si="21"/>
        <v>0</v>
      </c>
    </row>
    <row r="97" spans="1:6" s="191" customFormat="1">
      <c r="A97" s="22"/>
      <c r="B97" s="2">
        <v>5539</v>
      </c>
      <c r="C97" s="136" t="s">
        <v>33</v>
      </c>
      <c r="D97" s="7"/>
      <c r="E97" s="7"/>
      <c r="F97" s="221">
        <f t="shared" si="21"/>
        <v>0</v>
      </c>
    </row>
    <row r="98" spans="1:6">
      <c r="A98" s="21" t="s">
        <v>65</v>
      </c>
      <c r="B98" s="21"/>
      <c r="C98" s="135" t="s">
        <v>66</v>
      </c>
      <c r="D98" s="7">
        <f>SUM(D99,D102)</f>
        <v>9263</v>
      </c>
      <c r="E98" s="7">
        <f t="shared" ref="E98" si="25">SUM(E99,E102)</f>
        <v>151</v>
      </c>
      <c r="F98" s="221">
        <f t="shared" si="21"/>
        <v>9414</v>
      </c>
    </row>
    <row r="99" spans="1:6">
      <c r="A99" s="22"/>
      <c r="B99" s="23">
        <v>50</v>
      </c>
      <c r="C99" s="136" t="s">
        <v>3</v>
      </c>
      <c r="D99" s="7">
        <f>SUM(D100:D101)</f>
        <v>9263</v>
      </c>
      <c r="E99" s="7">
        <f t="shared" ref="E99" si="26">SUM(E100:E101)</f>
        <v>0</v>
      </c>
      <c r="F99" s="221">
        <f t="shared" si="21"/>
        <v>9263</v>
      </c>
    </row>
    <row r="100" spans="1:6">
      <c r="A100" s="22"/>
      <c r="B100" s="2">
        <v>5002</v>
      </c>
      <c r="C100" s="136" t="s">
        <v>13</v>
      </c>
      <c r="D100" s="7">
        <f>6121+792</f>
        <v>6913</v>
      </c>
      <c r="E100" s="7"/>
      <c r="F100" s="221">
        <f t="shared" si="21"/>
        <v>6913</v>
      </c>
    </row>
    <row r="101" spans="1:6">
      <c r="A101" s="22"/>
      <c r="B101" s="2">
        <v>506</v>
      </c>
      <c r="C101" s="136" t="s">
        <v>16</v>
      </c>
      <c r="D101" s="7">
        <f>269+2081</f>
        <v>2350</v>
      </c>
      <c r="E101" s="7"/>
      <c r="F101" s="221">
        <f t="shared" si="21"/>
        <v>2350</v>
      </c>
    </row>
    <row r="102" spans="1:6">
      <c r="A102" s="22"/>
      <c r="B102" s="23">
        <v>55</v>
      </c>
      <c r="C102" s="136" t="s">
        <v>4</v>
      </c>
      <c r="D102" s="7">
        <f>SUM(D103:D103)</f>
        <v>0</v>
      </c>
      <c r="E102" s="7">
        <f>SUM(E103:E103)</f>
        <v>151</v>
      </c>
      <c r="F102" s="221">
        <f t="shared" si="21"/>
        <v>151</v>
      </c>
    </row>
    <row r="103" spans="1:6">
      <c r="A103" s="22"/>
      <c r="B103" s="2">
        <v>5511</v>
      </c>
      <c r="C103" s="136" t="s">
        <v>21</v>
      </c>
      <c r="D103" s="7"/>
      <c r="E103" s="7">
        <v>151</v>
      </c>
      <c r="F103" s="221">
        <f t="shared" si="21"/>
        <v>151</v>
      </c>
    </row>
    <row r="104" spans="1:6">
      <c r="A104" s="21" t="s">
        <v>53</v>
      </c>
      <c r="B104" s="21" t="s">
        <v>53</v>
      </c>
      <c r="C104" s="135" t="s">
        <v>305</v>
      </c>
      <c r="D104" s="7">
        <f>SUM(D105,D108)</f>
        <v>0</v>
      </c>
      <c r="E104" s="7">
        <f t="shared" ref="E104" si="27">SUM(E105,E108)</f>
        <v>117494</v>
      </c>
      <c r="F104" s="221">
        <f t="shared" si="21"/>
        <v>117494</v>
      </c>
    </row>
    <row r="105" spans="1:6">
      <c r="A105" s="22"/>
      <c r="B105" s="23">
        <v>50</v>
      </c>
      <c r="C105" s="136" t="s">
        <v>3</v>
      </c>
      <c r="D105" s="7">
        <f>SUM(D106:D107)</f>
        <v>0</v>
      </c>
      <c r="E105" s="7">
        <f>SUM(E106:E107)</f>
        <v>1206</v>
      </c>
      <c r="F105" s="221">
        <f t="shared" si="21"/>
        <v>1206</v>
      </c>
    </row>
    <row r="106" spans="1:6">
      <c r="A106" s="22"/>
      <c r="B106" s="2">
        <v>5002</v>
      </c>
      <c r="C106" s="136" t="s">
        <v>13</v>
      </c>
      <c r="D106" s="7"/>
      <c r="E106" s="7">
        <v>900</v>
      </c>
      <c r="F106" s="221">
        <f t="shared" si="21"/>
        <v>900</v>
      </c>
    </row>
    <row r="107" spans="1:6">
      <c r="A107" s="22"/>
      <c r="B107" s="2">
        <v>506</v>
      </c>
      <c r="C107" s="136" t="s">
        <v>16</v>
      </c>
      <c r="D107" s="7"/>
      <c r="E107" s="7">
        <v>306</v>
      </c>
      <c r="F107" s="221">
        <f t="shared" si="21"/>
        <v>306</v>
      </c>
    </row>
    <row r="108" spans="1:6">
      <c r="A108" s="22"/>
      <c r="B108" s="23">
        <v>55</v>
      </c>
      <c r="C108" s="136" t="s">
        <v>4</v>
      </c>
      <c r="D108" s="7">
        <f>SUM(D109:D114)</f>
        <v>0</v>
      </c>
      <c r="E108" s="7">
        <f>SUM(E109:E114)</f>
        <v>116288</v>
      </c>
      <c r="F108" s="221">
        <f t="shared" si="21"/>
        <v>116288</v>
      </c>
    </row>
    <row r="109" spans="1:6">
      <c r="A109" s="22"/>
      <c r="B109" s="2">
        <v>5511</v>
      </c>
      <c r="C109" s="136" t="s">
        <v>21</v>
      </c>
      <c r="D109" s="7"/>
      <c r="E109" s="7">
        <v>59445</v>
      </c>
      <c r="F109" s="221">
        <f t="shared" si="21"/>
        <v>59445</v>
      </c>
    </row>
    <row r="110" spans="1:6">
      <c r="A110" s="22"/>
      <c r="B110" s="2">
        <v>5515</v>
      </c>
      <c r="C110" s="136" t="s">
        <v>25</v>
      </c>
      <c r="D110" s="7"/>
      <c r="E110" s="7">
        <v>15470</v>
      </c>
      <c r="F110" s="221">
        <f t="shared" si="21"/>
        <v>15470</v>
      </c>
    </row>
    <row r="111" spans="1:6">
      <c r="A111" s="22"/>
      <c r="B111" s="2">
        <v>5516</v>
      </c>
      <c r="C111" s="136" t="s">
        <v>26</v>
      </c>
      <c r="D111" s="7"/>
      <c r="E111" s="7">
        <v>5000</v>
      </c>
      <c r="F111" s="221">
        <f t="shared" si="21"/>
        <v>5000</v>
      </c>
    </row>
    <row r="112" spans="1:6">
      <c r="A112" s="22"/>
      <c r="B112" s="2">
        <v>5524</v>
      </c>
      <c r="C112" s="136" t="s">
        <v>30</v>
      </c>
      <c r="D112" s="7"/>
      <c r="E112" s="7">
        <v>20201</v>
      </c>
      <c r="F112" s="221">
        <f t="shared" si="21"/>
        <v>20201</v>
      </c>
    </row>
    <row r="113" spans="1:6" ht="26.25">
      <c r="A113" s="22"/>
      <c r="B113" s="2">
        <v>5525</v>
      </c>
      <c r="C113" s="24" t="s">
        <v>39</v>
      </c>
      <c r="D113" s="7"/>
      <c r="E113" s="7">
        <v>7000</v>
      </c>
      <c r="F113" s="221">
        <f t="shared" si="21"/>
        <v>7000</v>
      </c>
    </row>
    <row r="114" spans="1:6">
      <c r="A114" s="22"/>
      <c r="B114" s="2">
        <v>5529</v>
      </c>
      <c r="C114" s="136" t="s">
        <v>31</v>
      </c>
      <c r="D114" s="7"/>
      <c r="E114" s="7">
        <v>9172</v>
      </c>
      <c r="F114" s="221">
        <f t="shared" si="21"/>
        <v>9172</v>
      </c>
    </row>
    <row r="115" spans="1:6" ht="39">
      <c r="A115" s="21" t="s">
        <v>67</v>
      </c>
      <c r="B115" s="21"/>
      <c r="C115" s="190" t="s">
        <v>287</v>
      </c>
      <c r="D115" s="7">
        <f>SUM(D116)</f>
        <v>0</v>
      </c>
      <c r="E115" s="7">
        <f t="shared" ref="E115" si="28">SUM(E116)</f>
        <v>16769</v>
      </c>
      <c r="F115" s="221">
        <f t="shared" si="21"/>
        <v>16769</v>
      </c>
    </row>
    <row r="116" spans="1:6">
      <c r="A116" s="22"/>
      <c r="B116" s="23">
        <v>55</v>
      </c>
      <c r="C116" s="136" t="s">
        <v>4</v>
      </c>
      <c r="D116" s="7">
        <f>SUM(D117:D117)</f>
        <v>0</v>
      </c>
      <c r="E116" s="7">
        <f>SUM(E117:E117)</f>
        <v>16769</v>
      </c>
      <c r="F116" s="221">
        <f t="shared" si="21"/>
        <v>16769</v>
      </c>
    </row>
    <row r="117" spans="1:6">
      <c r="A117" s="22"/>
      <c r="B117" s="2">
        <v>5524</v>
      </c>
      <c r="C117" s="136" t="s">
        <v>30</v>
      </c>
      <c r="D117" s="7"/>
      <c r="E117" s="7">
        <v>16769</v>
      </c>
      <c r="F117" s="221">
        <f t="shared" si="21"/>
        <v>16769</v>
      </c>
    </row>
    <row r="118" spans="1:6">
      <c r="A118" s="21" t="s">
        <v>68</v>
      </c>
      <c r="B118" s="21"/>
      <c r="C118" s="135" t="s">
        <v>114</v>
      </c>
      <c r="D118" s="7">
        <f>SUM(D119,D122)</f>
        <v>0</v>
      </c>
      <c r="E118" s="7">
        <f t="shared" ref="E118" si="29">SUM(E119,E122)</f>
        <v>16286</v>
      </c>
      <c r="F118" s="221">
        <f t="shared" si="21"/>
        <v>16286</v>
      </c>
    </row>
    <row r="119" spans="1:6" s="191" customFormat="1">
      <c r="A119" s="21"/>
      <c r="B119" s="23">
        <v>50</v>
      </c>
      <c r="C119" s="136" t="s">
        <v>3</v>
      </c>
      <c r="D119" s="7">
        <f>SUM(D120:D121)</f>
        <v>0</v>
      </c>
      <c r="E119" s="7">
        <f>SUM(E120:E121)</f>
        <v>1953</v>
      </c>
      <c r="F119" s="221">
        <f t="shared" si="21"/>
        <v>1953</v>
      </c>
    </row>
    <row r="120" spans="1:6" s="191" customFormat="1">
      <c r="A120" s="21"/>
      <c r="B120" s="2">
        <v>5002</v>
      </c>
      <c r="C120" s="136" t="s">
        <v>13</v>
      </c>
      <c r="D120" s="7"/>
      <c r="E120" s="7">
        <v>1457</v>
      </c>
      <c r="F120" s="221">
        <f t="shared" si="21"/>
        <v>1457</v>
      </c>
    </row>
    <row r="121" spans="1:6" s="191" customFormat="1">
      <c r="A121" s="21"/>
      <c r="B121" s="2">
        <v>506</v>
      </c>
      <c r="C121" s="136" t="s">
        <v>16</v>
      </c>
      <c r="D121" s="7"/>
      <c r="E121" s="7">
        <v>496</v>
      </c>
      <c r="F121" s="221">
        <f t="shared" si="21"/>
        <v>496</v>
      </c>
    </row>
    <row r="122" spans="1:6">
      <c r="A122" s="22"/>
      <c r="B122" s="23">
        <v>55</v>
      </c>
      <c r="C122" s="136" t="s">
        <v>4</v>
      </c>
      <c r="D122" s="7">
        <f>SUM(D123,D124)</f>
        <v>0</v>
      </c>
      <c r="E122" s="7">
        <f t="shared" ref="E122" si="30">SUM(E123,E124)</f>
        <v>14333</v>
      </c>
      <c r="F122" s="221">
        <f t="shared" si="21"/>
        <v>14333</v>
      </c>
    </row>
    <row r="123" spans="1:6" s="191" customFormat="1">
      <c r="A123" s="22"/>
      <c r="B123" s="2">
        <v>5521</v>
      </c>
      <c r="C123" s="136" t="s">
        <v>27</v>
      </c>
      <c r="D123" s="7"/>
      <c r="E123" s="7">
        <v>14233</v>
      </c>
      <c r="F123" s="221">
        <f t="shared" si="21"/>
        <v>14233</v>
      </c>
    </row>
    <row r="124" spans="1:6" s="191" customFormat="1">
      <c r="A124" s="22"/>
      <c r="B124" s="2">
        <v>5529</v>
      </c>
      <c r="C124" s="136" t="s">
        <v>31</v>
      </c>
      <c r="D124" s="7"/>
      <c r="E124" s="7">
        <v>100</v>
      </c>
      <c r="F124" s="221">
        <f t="shared" si="21"/>
        <v>100</v>
      </c>
    </row>
    <row r="125" spans="1:6">
      <c r="A125" s="21" t="s">
        <v>115</v>
      </c>
      <c r="B125" s="21"/>
      <c r="C125" s="135" t="s">
        <v>116</v>
      </c>
      <c r="D125" s="7">
        <f>SUM(D126)</f>
        <v>18016</v>
      </c>
      <c r="E125" s="7">
        <f t="shared" ref="E125" si="31">SUM(E126)</f>
        <v>213</v>
      </c>
      <c r="F125" s="221">
        <f t="shared" si="21"/>
        <v>18229</v>
      </c>
    </row>
    <row r="126" spans="1:6">
      <c r="A126" s="30"/>
      <c r="B126" s="23">
        <v>55</v>
      </c>
      <c r="C126" s="136" t="s">
        <v>4</v>
      </c>
      <c r="D126" s="7">
        <f>SUM(D127:D128)</f>
        <v>18016</v>
      </c>
      <c r="E126" s="7">
        <f>SUM(E127:E128)</f>
        <v>213</v>
      </c>
      <c r="F126" s="221">
        <f t="shared" si="21"/>
        <v>18229</v>
      </c>
    </row>
    <row r="127" spans="1:6">
      <c r="A127" s="30"/>
      <c r="B127" s="2">
        <v>5511</v>
      </c>
      <c r="C127" s="136" t="s">
        <v>21</v>
      </c>
      <c r="D127" s="7"/>
      <c r="E127" s="7">
        <v>213</v>
      </c>
      <c r="F127" s="221">
        <f t="shared" si="21"/>
        <v>213</v>
      </c>
    </row>
    <row r="128" spans="1:6">
      <c r="A128" s="30"/>
      <c r="B128" s="2">
        <v>5514</v>
      </c>
      <c r="C128" s="136" t="s">
        <v>24</v>
      </c>
      <c r="D128" s="7">
        <v>18016</v>
      </c>
      <c r="E128" s="7"/>
      <c r="F128" s="221">
        <f t="shared" si="21"/>
        <v>18016</v>
      </c>
    </row>
    <row r="129" spans="1:6">
      <c r="A129" s="306" t="s">
        <v>71</v>
      </c>
      <c r="B129" s="311"/>
      <c r="C129" s="312"/>
      <c r="D129" s="29">
        <f>SUM(D130)</f>
        <v>111132</v>
      </c>
      <c r="E129" s="29">
        <f t="shared" ref="E129" si="32">SUM(E130)</f>
        <v>53282</v>
      </c>
      <c r="F129" s="29">
        <f t="shared" si="21"/>
        <v>164414</v>
      </c>
    </row>
    <row r="130" spans="1:6">
      <c r="A130" s="14" t="s">
        <v>44</v>
      </c>
      <c r="B130" s="14"/>
      <c r="C130" s="138" t="s">
        <v>72</v>
      </c>
      <c r="D130" s="29">
        <f>SUM(D131,D141,D151,D154,D160,D164,D174)</f>
        <v>111132</v>
      </c>
      <c r="E130" s="29">
        <f t="shared" ref="E130" si="33">SUM(E131,E141,E151,E154,E160,E164,E174)</f>
        <v>53282</v>
      </c>
      <c r="F130" s="29">
        <f t="shared" si="21"/>
        <v>164414</v>
      </c>
    </row>
    <row r="131" spans="1:6">
      <c r="A131" s="15" t="s">
        <v>62</v>
      </c>
      <c r="B131" s="16"/>
      <c r="C131" s="17" t="s">
        <v>63</v>
      </c>
      <c r="D131" s="7">
        <f>SUM(D132,D136)</f>
        <v>0</v>
      </c>
      <c r="E131" s="7">
        <f t="shared" ref="E131" si="34">SUM(E132,E136)</f>
        <v>14528</v>
      </c>
      <c r="F131" s="221">
        <f t="shared" si="21"/>
        <v>14528</v>
      </c>
    </row>
    <row r="132" spans="1:6">
      <c r="A132" s="18"/>
      <c r="B132" s="10">
        <v>50</v>
      </c>
      <c r="C132" s="8" t="s">
        <v>3</v>
      </c>
      <c r="D132" s="7">
        <f>SUM(D133:D135)</f>
        <v>0</v>
      </c>
      <c r="E132" s="7">
        <f t="shared" ref="E132" si="35">SUM(E133:E135)</f>
        <v>8227</v>
      </c>
      <c r="F132" s="221">
        <f t="shared" si="21"/>
        <v>8227</v>
      </c>
    </row>
    <row r="133" spans="1:6">
      <c r="A133" s="18"/>
      <c r="B133" s="9">
        <v>5002</v>
      </c>
      <c r="C133" s="8" t="s">
        <v>13</v>
      </c>
      <c r="D133" s="7"/>
      <c r="E133" s="7">
        <v>6012</v>
      </c>
      <c r="F133" s="221">
        <f t="shared" ref="F133:F196" si="36">E133+D133</f>
        <v>6012</v>
      </c>
    </row>
    <row r="134" spans="1:6">
      <c r="A134" s="18"/>
      <c r="B134" s="9">
        <v>5005</v>
      </c>
      <c r="C134" s="8" t="s">
        <v>14</v>
      </c>
      <c r="D134" s="7"/>
      <c r="E134" s="7">
        <v>127</v>
      </c>
      <c r="F134" s="221">
        <f t="shared" si="36"/>
        <v>127</v>
      </c>
    </row>
    <row r="135" spans="1:6">
      <c r="A135" s="18"/>
      <c r="B135" s="9">
        <v>506</v>
      </c>
      <c r="C135" s="8" t="s">
        <v>16</v>
      </c>
      <c r="D135" s="7"/>
      <c r="E135" s="7">
        <v>2088</v>
      </c>
      <c r="F135" s="221">
        <f t="shared" si="36"/>
        <v>2088</v>
      </c>
    </row>
    <row r="136" spans="1:6">
      <c r="A136" s="18"/>
      <c r="B136" s="10">
        <v>55</v>
      </c>
      <c r="C136" s="8" t="s">
        <v>4</v>
      </c>
      <c r="D136" s="7">
        <f>SUM(D137:D140)</f>
        <v>0</v>
      </c>
      <c r="E136" s="7">
        <f t="shared" ref="E136" si="37">SUM(E137:E140)</f>
        <v>6301</v>
      </c>
      <c r="F136" s="221">
        <f t="shared" si="36"/>
        <v>6301</v>
      </c>
    </row>
    <row r="137" spans="1:6">
      <c r="A137" s="18"/>
      <c r="B137" s="9">
        <v>5500</v>
      </c>
      <c r="C137" s="8" t="s">
        <v>17</v>
      </c>
      <c r="D137" s="7"/>
      <c r="E137" s="7">
        <v>2017</v>
      </c>
      <c r="F137" s="221">
        <f t="shared" si="36"/>
        <v>2017</v>
      </c>
    </row>
    <row r="138" spans="1:6">
      <c r="A138" s="18"/>
      <c r="B138" s="9">
        <v>5515</v>
      </c>
      <c r="C138" s="8" t="s">
        <v>25</v>
      </c>
      <c r="D138" s="7"/>
      <c r="E138" s="7">
        <v>3726</v>
      </c>
      <c r="F138" s="221">
        <f t="shared" si="36"/>
        <v>3726</v>
      </c>
    </row>
    <row r="139" spans="1:6">
      <c r="A139" s="18"/>
      <c r="B139" s="9">
        <v>5524</v>
      </c>
      <c r="C139" s="8" t="s">
        <v>30</v>
      </c>
      <c r="D139" s="7"/>
      <c r="E139" s="7">
        <v>109</v>
      </c>
      <c r="F139" s="221">
        <f t="shared" si="36"/>
        <v>109</v>
      </c>
    </row>
    <row r="140" spans="1:6" ht="26.25">
      <c r="A140" s="18"/>
      <c r="B140" s="9">
        <v>5525</v>
      </c>
      <c r="C140" s="11" t="s">
        <v>39</v>
      </c>
      <c r="D140" s="7"/>
      <c r="E140" s="7">
        <v>449</v>
      </c>
      <c r="F140" s="221">
        <f t="shared" si="36"/>
        <v>449</v>
      </c>
    </row>
    <row r="141" spans="1:6">
      <c r="A141" s="15" t="s">
        <v>73</v>
      </c>
      <c r="B141" s="16"/>
      <c r="C141" s="17" t="s">
        <v>74</v>
      </c>
      <c r="D141" s="7">
        <f>SUM(D142,D149)</f>
        <v>6132</v>
      </c>
      <c r="E141" s="7">
        <f t="shared" ref="E141" si="38">SUM(E142,E149)</f>
        <v>8958</v>
      </c>
      <c r="F141" s="221">
        <f t="shared" si="36"/>
        <v>15090</v>
      </c>
    </row>
    <row r="142" spans="1:6">
      <c r="A142" s="18"/>
      <c r="B142" s="10">
        <v>55</v>
      </c>
      <c r="C142" s="8" t="s">
        <v>4</v>
      </c>
      <c r="D142" s="7">
        <f>SUM(D143:D148)</f>
        <v>0</v>
      </c>
      <c r="E142" s="7">
        <f>SUM(E143:E148)</f>
        <v>8958</v>
      </c>
      <c r="F142" s="221">
        <f t="shared" si="36"/>
        <v>8958</v>
      </c>
    </row>
    <row r="143" spans="1:6">
      <c r="A143" s="18"/>
      <c r="B143" s="9">
        <v>5503</v>
      </c>
      <c r="C143" s="8" t="s">
        <v>19</v>
      </c>
      <c r="D143" s="7"/>
      <c r="E143" s="7">
        <v>600</v>
      </c>
      <c r="F143" s="221">
        <f t="shared" si="36"/>
        <v>600</v>
      </c>
    </row>
    <row r="144" spans="1:6">
      <c r="A144" s="18"/>
      <c r="B144" s="9">
        <v>5504</v>
      </c>
      <c r="C144" s="8" t="s">
        <v>20</v>
      </c>
      <c r="D144" s="7"/>
      <c r="E144" s="7">
        <v>512</v>
      </c>
      <c r="F144" s="221">
        <f t="shared" si="36"/>
        <v>512</v>
      </c>
    </row>
    <row r="145" spans="1:6">
      <c r="A145" s="18"/>
      <c r="B145" s="9">
        <v>5511</v>
      </c>
      <c r="C145" s="8" t="s">
        <v>21</v>
      </c>
      <c r="D145" s="7"/>
      <c r="E145" s="7">
        <v>3000</v>
      </c>
      <c r="F145" s="221">
        <f t="shared" si="36"/>
        <v>3000</v>
      </c>
    </row>
    <row r="146" spans="1:6">
      <c r="A146" s="18"/>
      <c r="B146" s="9">
        <v>5515</v>
      </c>
      <c r="C146" s="8" t="s">
        <v>25</v>
      </c>
      <c r="D146" s="7"/>
      <c r="E146" s="7">
        <v>689</v>
      </c>
      <c r="F146" s="221">
        <f t="shared" si="36"/>
        <v>689</v>
      </c>
    </row>
    <row r="147" spans="1:6">
      <c r="A147" s="18"/>
      <c r="B147" s="9">
        <v>5522</v>
      </c>
      <c r="C147" s="8" t="s">
        <v>28</v>
      </c>
      <c r="D147" s="7"/>
      <c r="E147" s="7">
        <v>100</v>
      </c>
      <c r="F147" s="221">
        <f t="shared" si="36"/>
        <v>100</v>
      </c>
    </row>
    <row r="148" spans="1:6" ht="26.25">
      <c r="A148" s="18"/>
      <c r="B148" s="9">
        <v>5525</v>
      </c>
      <c r="C148" s="11" t="s">
        <v>39</v>
      </c>
      <c r="D148" s="7"/>
      <c r="E148" s="7">
        <v>4057</v>
      </c>
      <c r="F148" s="221">
        <f t="shared" si="36"/>
        <v>4057</v>
      </c>
    </row>
    <row r="149" spans="1:6">
      <c r="A149" s="18"/>
      <c r="B149" s="10">
        <v>4</v>
      </c>
      <c r="C149" s="8" t="s">
        <v>263</v>
      </c>
      <c r="D149" s="7">
        <f>SUM(D150)</f>
        <v>6132</v>
      </c>
      <c r="E149" s="7">
        <f t="shared" ref="E149" si="39">SUM(E150)</f>
        <v>0</v>
      </c>
      <c r="F149" s="221">
        <f t="shared" si="36"/>
        <v>6132</v>
      </c>
    </row>
    <row r="150" spans="1:6">
      <c r="A150" s="18"/>
      <c r="B150" s="9" t="s">
        <v>36</v>
      </c>
      <c r="C150" s="8" t="s">
        <v>264</v>
      </c>
      <c r="D150" s="202">
        <v>6132</v>
      </c>
      <c r="E150" s="7"/>
      <c r="F150" s="221">
        <f t="shared" si="36"/>
        <v>6132</v>
      </c>
    </row>
    <row r="151" spans="1:6">
      <c r="A151" s="15" t="s">
        <v>75</v>
      </c>
      <c r="B151" s="16"/>
      <c r="C151" s="17" t="s">
        <v>238</v>
      </c>
      <c r="D151" s="7">
        <f>SUM(D152)</f>
        <v>30000</v>
      </c>
      <c r="E151" s="7">
        <f t="shared" ref="E151" si="40">SUM(E152)</f>
        <v>0</v>
      </c>
      <c r="F151" s="221">
        <f t="shared" si="36"/>
        <v>30000</v>
      </c>
    </row>
    <row r="152" spans="1:6">
      <c r="A152" s="18"/>
      <c r="B152" s="10">
        <v>4</v>
      </c>
      <c r="C152" s="8" t="s">
        <v>263</v>
      </c>
      <c r="D152" s="7">
        <f>SUM(D153)</f>
        <v>30000</v>
      </c>
      <c r="E152" s="7">
        <f t="shared" ref="E152" si="41">SUM(E153)</f>
        <v>0</v>
      </c>
      <c r="F152" s="221">
        <f t="shared" si="36"/>
        <v>30000</v>
      </c>
    </row>
    <row r="153" spans="1:6">
      <c r="A153" s="18"/>
      <c r="B153" s="9" t="s">
        <v>36</v>
      </c>
      <c r="C153" s="8" t="s">
        <v>264</v>
      </c>
      <c r="D153" s="202">
        <v>30000</v>
      </c>
      <c r="E153" s="7"/>
      <c r="F153" s="221">
        <f t="shared" si="36"/>
        <v>30000</v>
      </c>
    </row>
    <row r="154" spans="1:6" ht="26.25">
      <c r="A154" s="15" t="s">
        <v>76</v>
      </c>
      <c r="B154" s="16"/>
      <c r="C154" s="26" t="s">
        <v>240</v>
      </c>
      <c r="D154" s="134">
        <f>SUM(D155,D158)</f>
        <v>0</v>
      </c>
      <c r="E154" s="134">
        <f t="shared" ref="E154" si="42">SUM(E155,E158)</f>
        <v>5422</v>
      </c>
      <c r="F154" s="221">
        <f t="shared" si="36"/>
        <v>5422</v>
      </c>
    </row>
    <row r="155" spans="1:6">
      <c r="A155" s="18"/>
      <c r="B155" s="10">
        <v>50</v>
      </c>
      <c r="C155" s="8" t="s">
        <v>3</v>
      </c>
      <c r="D155" s="7">
        <f>SUM(D156:D157)</f>
        <v>0</v>
      </c>
      <c r="E155" s="7">
        <f>SUM(E156:E157)</f>
        <v>3000</v>
      </c>
      <c r="F155" s="221">
        <f t="shared" si="36"/>
        <v>3000</v>
      </c>
    </row>
    <row r="156" spans="1:6">
      <c r="A156" s="18"/>
      <c r="B156" s="9">
        <v>5002</v>
      </c>
      <c r="C156" s="8" t="s">
        <v>13</v>
      </c>
      <c r="D156" s="7"/>
      <c r="E156" s="7">
        <v>2240</v>
      </c>
      <c r="F156" s="221">
        <f t="shared" si="36"/>
        <v>2240</v>
      </c>
    </row>
    <row r="157" spans="1:6">
      <c r="A157" s="18"/>
      <c r="B157" s="9">
        <v>506</v>
      </c>
      <c r="C157" s="8" t="s">
        <v>16</v>
      </c>
      <c r="D157" s="7"/>
      <c r="E157" s="7">
        <v>760</v>
      </c>
      <c r="F157" s="221">
        <f t="shared" si="36"/>
        <v>760</v>
      </c>
    </row>
    <row r="158" spans="1:6">
      <c r="A158" s="18"/>
      <c r="B158" s="10">
        <v>55</v>
      </c>
      <c r="C158" s="8" t="s">
        <v>4</v>
      </c>
      <c r="D158" s="7">
        <f>SUM(D159:D159)</f>
        <v>0</v>
      </c>
      <c r="E158" s="7">
        <f>SUM(E159:E159)</f>
        <v>2422</v>
      </c>
      <c r="F158" s="221">
        <f t="shared" si="36"/>
        <v>2422</v>
      </c>
    </row>
    <row r="159" spans="1:6">
      <c r="A159" s="18"/>
      <c r="B159" s="9">
        <v>5523</v>
      </c>
      <c r="C159" s="8" t="s">
        <v>29</v>
      </c>
      <c r="D159" s="7"/>
      <c r="E159" s="7">
        <v>2422</v>
      </c>
      <c r="F159" s="221">
        <f t="shared" si="36"/>
        <v>2422</v>
      </c>
    </row>
    <row r="160" spans="1:6">
      <c r="A160" s="15" t="s">
        <v>77</v>
      </c>
      <c r="B160" s="16"/>
      <c r="C160" s="17" t="s">
        <v>239</v>
      </c>
      <c r="D160" s="7">
        <f>SUM(D161)</f>
        <v>0</v>
      </c>
      <c r="E160" s="7">
        <f t="shared" ref="E160" si="43">SUM(E161)</f>
        <v>215</v>
      </c>
      <c r="F160" s="221">
        <f t="shared" si="36"/>
        <v>215</v>
      </c>
    </row>
    <row r="161" spans="1:6">
      <c r="A161" s="18"/>
      <c r="B161" s="10">
        <v>55</v>
      </c>
      <c r="C161" s="8" t="s">
        <v>4</v>
      </c>
      <c r="D161" s="7">
        <f>SUM(D162:D163)</f>
        <v>0</v>
      </c>
      <c r="E161" s="7">
        <f>SUM(E162:E163)</f>
        <v>215</v>
      </c>
      <c r="F161" s="221">
        <f t="shared" si="36"/>
        <v>215</v>
      </c>
    </row>
    <row r="162" spans="1:6">
      <c r="A162" s="18"/>
      <c r="B162" s="9">
        <v>5511</v>
      </c>
      <c r="C162" s="8" t="s">
        <v>21</v>
      </c>
      <c r="D162" s="7"/>
      <c r="E162" s="7">
        <v>114</v>
      </c>
      <c r="F162" s="221">
        <f t="shared" si="36"/>
        <v>114</v>
      </c>
    </row>
    <row r="163" spans="1:6" ht="26.25">
      <c r="A163" s="18"/>
      <c r="B163" s="9">
        <v>5525</v>
      </c>
      <c r="C163" s="11" t="s">
        <v>39</v>
      </c>
      <c r="D163" s="7"/>
      <c r="E163" s="7">
        <v>101</v>
      </c>
      <c r="F163" s="221">
        <f t="shared" si="36"/>
        <v>101</v>
      </c>
    </row>
    <row r="164" spans="1:6">
      <c r="A164" s="15" t="s">
        <v>78</v>
      </c>
      <c r="B164" s="16"/>
      <c r="C164" s="17" t="s">
        <v>79</v>
      </c>
      <c r="D164" s="7">
        <f>SUM(D165,D169)</f>
        <v>0</v>
      </c>
      <c r="E164" s="7">
        <f t="shared" ref="E164" si="44">SUM(E165,E169)</f>
        <v>24159</v>
      </c>
      <c r="F164" s="221">
        <f t="shared" si="36"/>
        <v>24159</v>
      </c>
    </row>
    <row r="165" spans="1:6">
      <c r="A165" s="18"/>
      <c r="B165" s="10">
        <v>50</v>
      </c>
      <c r="C165" s="8" t="s">
        <v>3</v>
      </c>
      <c r="D165" s="7">
        <f>SUM(D166:D168)</f>
        <v>0</v>
      </c>
      <c r="E165" s="7">
        <f>SUM(E166:E168)</f>
        <v>5851</v>
      </c>
      <c r="F165" s="221">
        <f t="shared" si="36"/>
        <v>5851</v>
      </c>
    </row>
    <row r="166" spans="1:6">
      <c r="A166" s="18"/>
      <c r="B166" s="9">
        <v>5002</v>
      </c>
      <c r="C166" s="8" t="s">
        <v>13</v>
      </c>
      <c r="D166" s="7"/>
      <c r="E166" s="7">
        <v>3123</v>
      </c>
      <c r="F166" s="221">
        <f t="shared" si="36"/>
        <v>3123</v>
      </c>
    </row>
    <row r="167" spans="1:6">
      <c r="A167" s="18"/>
      <c r="B167" s="9">
        <v>5005</v>
      </c>
      <c r="C167" s="8" t="s">
        <v>14</v>
      </c>
      <c r="D167" s="7"/>
      <c r="E167" s="7">
        <v>1244</v>
      </c>
      <c r="F167" s="221">
        <f t="shared" si="36"/>
        <v>1244</v>
      </c>
    </row>
    <row r="168" spans="1:6">
      <c r="A168" s="18"/>
      <c r="B168" s="9">
        <v>506</v>
      </c>
      <c r="C168" s="8" t="s">
        <v>16</v>
      </c>
      <c r="D168" s="7"/>
      <c r="E168" s="7">
        <v>1484</v>
      </c>
      <c r="F168" s="221">
        <f t="shared" si="36"/>
        <v>1484</v>
      </c>
    </row>
    <row r="169" spans="1:6">
      <c r="A169" s="18"/>
      <c r="B169" s="10">
        <v>55</v>
      </c>
      <c r="C169" s="8" t="s">
        <v>4</v>
      </c>
      <c r="D169" s="7">
        <f>SUM(D170:D173)</f>
        <v>0</v>
      </c>
      <c r="E169" s="7">
        <f>SUM(E170:E173)</f>
        <v>18308</v>
      </c>
      <c r="F169" s="221">
        <f t="shared" si="36"/>
        <v>18308</v>
      </c>
    </row>
    <row r="170" spans="1:6">
      <c r="A170" s="18"/>
      <c r="B170" s="9">
        <v>5500</v>
      </c>
      <c r="C170" s="8" t="s">
        <v>17</v>
      </c>
      <c r="D170" s="7"/>
      <c r="E170" s="7">
        <v>1080</v>
      </c>
      <c r="F170" s="221">
        <f t="shared" si="36"/>
        <v>1080</v>
      </c>
    </row>
    <row r="171" spans="1:6">
      <c r="A171" s="18"/>
      <c r="B171" s="9">
        <v>5503</v>
      </c>
      <c r="C171" s="8" t="s">
        <v>19</v>
      </c>
      <c r="D171" s="7"/>
      <c r="E171" s="7">
        <v>2700</v>
      </c>
      <c r="F171" s="221">
        <f t="shared" si="36"/>
        <v>2700</v>
      </c>
    </row>
    <row r="172" spans="1:6">
      <c r="A172" s="18"/>
      <c r="B172" s="9">
        <v>5504</v>
      </c>
      <c r="C172" s="8" t="s">
        <v>20</v>
      </c>
      <c r="D172" s="7"/>
      <c r="E172" s="7">
        <v>1200</v>
      </c>
      <c r="F172" s="221">
        <f t="shared" si="36"/>
        <v>1200</v>
      </c>
    </row>
    <row r="173" spans="1:6" ht="26.25">
      <c r="A173" s="18"/>
      <c r="B173" s="9">
        <v>5525</v>
      </c>
      <c r="C173" s="11" t="s">
        <v>39</v>
      </c>
      <c r="D173" s="7"/>
      <c r="E173" s="7">
        <v>13328</v>
      </c>
      <c r="F173" s="221">
        <f t="shared" si="36"/>
        <v>13328</v>
      </c>
    </row>
    <row r="174" spans="1:6">
      <c r="A174" s="15" t="s">
        <v>46</v>
      </c>
      <c r="B174" s="16"/>
      <c r="C174" s="17" t="s">
        <v>47</v>
      </c>
      <c r="D174" s="7">
        <f>SUM(D175)</f>
        <v>75000</v>
      </c>
      <c r="E174" s="7">
        <f t="shared" ref="E174" si="45">SUM(E175)</f>
        <v>0</v>
      </c>
      <c r="F174" s="221">
        <f t="shared" si="36"/>
        <v>75000</v>
      </c>
    </row>
    <row r="175" spans="1:6">
      <c r="A175" s="18"/>
      <c r="B175" s="10">
        <v>4</v>
      </c>
      <c r="C175" s="8" t="s">
        <v>263</v>
      </c>
      <c r="D175" s="7">
        <f>SUM(D176:D176)</f>
        <v>75000</v>
      </c>
      <c r="E175" s="7">
        <f>SUM(E176:E176)</f>
        <v>0</v>
      </c>
      <c r="F175" s="221">
        <f t="shared" si="36"/>
        <v>75000</v>
      </c>
    </row>
    <row r="176" spans="1:6">
      <c r="A176" s="18"/>
      <c r="B176" s="9" t="s">
        <v>36</v>
      </c>
      <c r="C176" s="8" t="s">
        <v>264</v>
      </c>
      <c r="D176" s="202">
        <v>75000</v>
      </c>
      <c r="E176" s="7"/>
      <c r="F176" s="221">
        <f t="shared" si="36"/>
        <v>75000</v>
      </c>
    </row>
    <row r="177" spans="1:6">
      <c r="A177" s="306" t="s">
        <v>80</v>
      </c>
      <c r="B177" s="313"/>
      <c r="C177" s="313"/>
      <c r="D177" s="28">
        <f>SUM(D178,D184,D188)</f>
        <v>208282</v>
      </c>
      <c r="E177" s="28">
        <f t="shared" ref="E177" si="46">SUM(E178,E184,E188)</f>
        <v>0</v>
      </c>
      <c r="F177" s="29">
        <f t="shared" si="36"/>
        <v>208282</v>
      </c>
    </row>
    <row r="178" spans="1:6">
      <c r="A178" s="14" t="s">
        <v>7</v>
      </c>
      <c r="B178" s="14"/>
      <c r="C178" s="12" t="s">
        <v>8</v>
      </c>
      <c r="D178" s="28">
        <f>SUM(D179)</f>
        <v>30562</v>
      </c>
      <c r="E178" s="28">
        <f t="shared" ref="E178:E179" si="47">SUM(E179)</f>
        <v>0</v>
      </c>
      <c r="F178" s="29">
        <f t="shared" si="36"/>
        <v>30562</v>
      </c>
    </row>
    <row r="179" spans="1:6">
      <c r="A179" s="16" t="s">
        <v>37</v>
      </c>
      <c r="B179" s="16"/>
      <c r="C179" s="17" t="s">
        <v>38</v>
      </c>
      <c r="D179" s="7">
        <f>SUM(D180)</f>
        <v>30562</v>
      </c>
      <c r="E179" s="7">
        <f t="shared" si="47"/>
        <v>0</v>
      </c>
      <c r="F179" s="221">
        <f t="shared" si="36"/>
        <v>30562</v>
      </c>
    </row>
    <row r="180" spans="1:6">
      <c r="A180" s="19"/>
      <c r="B180" s="10">
        <v>50</v>
      </c>
      <c r="C180" s="8" t="s">
        <v>3</v>
      </c>
      <c r="D180" s="7">
        <f>SUM(D181:D183)</f>
        <v>30562</v>
      </c>
      <c r="E180" s="7">
        <f t="shared" ref="E180" si="48">SUM(E181:E183)</f>
        <v>0</v>
      </c>
      <c r="F180" s="221">
        <f t="shared" si="36"/>
        <v>30562</v>
      </c>
    </row>
    <row r="181" spans="1:6">
      <c r="A181" s="19"/>
      <c r="B181" s="9">
        <v>5001</v>
      </c>
      <c r="C181" s="8" t="s">
        <v>12</v>
      </c>
      <c r="D181" s="7">
        <v>830</v>
      </c>
      <c r="E181" s="7"/>
      <c r="F181" s="221">
        <f t="shared" si="36"/>
        <v>830</v>
      </c>
    </row>
    <row r="182" spans="1:6">
      <c r="A182" s="19"/>
      <c r="B182" s="9">
        <v>5002</v>
      </c>
      <c r="C182" s="8" t="s">
        <v>13</v>
      </c>
      <c r="D182" s="7">
        <v>21978</v>
      </c>
      <c r="E182" s="7"/>
      <c r="F182" s="221">
        <f t="shared" si="36"/>
        <v>21978</v>
      </c>
    </row>
    <row r="183" spans="1:6">
      <c r="A183" s="19"/>
      <c r="B183" s="9">
        <v>506</v>
      </c>
      <c r="C183" s="8" t="s">
        <v>16</v>
      </c>
      <c r="D183" s="7">
        <v>7754</v>
      </c>
      <c r="E183" s="7"/>
      <c r="F183" s="221">
        <f t="shared" si="36"/>
        <v>7754</v>
      </c>
    </row>
    <row r="184" spans="1:6">
      <c r="A184" s="14" t="s">
        <v>40</v>
      </c>
      <c r="B184" s="14"/>
      <c r="C184" s="12" t="s">
        <v>41</v>
      </c>
      <c r="D184" s="28">
        <f>SUM(D185)</f>
        <v>205000</v>
      </c>
      <c r="E184" s="28">
        <f t="shared" ref="E184" si="49">SUM(E185)</f>
        <v>0</v>
      </c>
      <c r="F184" s="29">
        <f t="shared" si="36"/>
        <v>205000</v>
      </c>
    </row>
    <row r="185" spans="1:6">
      <c r="A185" s="16" t="s">
        <v>81</v>
      </c>
      <c r="B185" s="16"/>
      <c r="C185" s="17" t="s">
        <v>82</v>
      </c>
      <c r="D185" s="7">
        <f>SUM(D186)</f>
        <v>205000</v>
      </c>
      <c r="E185" s="7">
        <f t="shared" ref="E185:E186" si="50">SUM(E186)</f>
        <v>0</v>
      </c>
      <c r="F185" s="221">
        <f t="shared" si="36"/>
        <v>205000</v>
      </c>
    </row>
    <row r="186" spans="1:6">
      <c r="A186" s="19"/>
      <c r="B186" s="10">
        <v>55</v>
      </c>
      <c r="C186" s="8" t="s">
        <v>4</v>
      </c>
      <c r="D186" s="7">
        <f>SUM(D187)</f>
        <v>205000</v>
      </c>
      <c r="E186" s="7">
        <f t="shared" si="50"/>
        <v>0</v>
      </c>
      <c r="F186" s="221">
        <f t="shared" si="36"/>
        <v>205000</v>
      </c>
    </row>
    <row r="187" spans="1:6">
      <c r="A187" s="19"/>
      <c r="B187" s="9">
        <v>5512</v>
      </c>
      <c r="C187" s="8" t="s">
        <v>22</v>
      </c>
      <c r="D187" s="7">
        <v>205000</v>
      </c>
      <c r="E187" s="7"/>
      <c r="F187" s="221">
        <f t="shared" si="36"/>
        <v>205000</v>
      </c>
    </row>
    <row r="188" spans="1:6">
      <c r="A188" s="14" t="s">
        <v>83</v>
      </c>
      <c r="B188" s="14"/>
      <c r="C188" s="12" t="s">
        <v>84</v>
      </c>
      <c r="D188" s="28">
        <f>SUM(D189,D192,D195)</f>
        <v>-27280</v>
      </c>
      <c r="E188" s="28">
        <f t="shared" ref="E188" si="51">SUM(E189,E192,E195)</f>
        <v>0</v>
      </c>
      <c r="F188" s="29">
        <f t="shared" si="36"/>
        <v>-27280</v>
      </c>
    </row>
    <row r="189" spans="1:6">
      <c r="A189" s="16" t="s">
        <v>85</v>
      </c>
      <c r="B189" s="16"/>
      <c r="C189" s="17" t="s">
        <v>86</v>
      </c>
      <c r="D189" s="7">
        <f>SUM(D190)</f>
        <v>-8280</v>
      </c>
      <c r="E189" s="7">
        <f t="shared" ref="E189" si="52">SUM(E190)</f>
        <v>0</v>
      </c>
      <c r="F189" s="221">
        <f t="shared" si="36"/>
        <v>-8280</v>
      </c>
    </row>
    <row r="190" spans="1:6">
      <c r="A190" s="19"/>
      <c r="B190" s="10">
        <v>55</v>
      </c>
      <c r="C190" s="8" t="s">
        <v>4</v>
      </c>
      <c r="D190" s="7">
        <f>SUM(D191)</f>
        <v>-8280</v>
      </c>
      <c r="E190" s="7">
        <f t="shared" ref="E190" si="53">SUM(E191)</f>
        <v>0</v>
      </c>
      <c r="F190" s="221">
        <f t="shared" si="36"/>
        <v>-8280</v>
      </c>
    </row>
    <row r="191" spans="1:6">
      <c r="A191" s="19"/>
      <c r="B191" s="9">
        <v>5512</v>
      </c>
      <c r="C191" s="8" t="s">
        <v>22</v>
      </c>
      <c r="D191" s="7">
        <v>-8280</v>
      </c>
      <c r="E191" s="7"/>
      <c r="F191" s="221">
        <f t="shared" si="36"/>
        <v>-8280</v>
      </c>
    </row>
    <row r="192" spans="1:6">
      <c r="A192" s="16" t="s">
        <v>85</v>
      </c>
      <c r="B192" s="16"/>
      <c r="C192" s="17" t="s">
        <v>87</v>
      </c>
      <c r="D192" s="7">
        <f>SUM(D193)</f>
        <v>-22000</v>
      </c>
      <c r="E192" s="7">
        <f t="shared" ref="E192" si="54">SUM(E193)</f>
        <v>0</v>
      </c>
      <c r="F192" s="221">
        <f t="shared" si="36"/>
        <v>-22000</v>
      </c>
    </row>
    <row r="193" spans="1:6">
      <c r="A193" s="19"/>
      <c r="B193" s="10">
        <v>55</v>
      </c>
      <c r="C193" s="8" t="s">
        <v>4</v>
      </c>
      <c r="D193" s="7">
        <f>SUM(D194:D194)</f>
        <v>-22000</v>
      </c>
      <c r="E193" s="7">
        <f>SUM(E194:E194)</f>
        <v>0</v>
      </c>
      <c r="F193" s="221">
        <f t="shared" si="36"/>
        <v>-22000</v>
      </c>
    </row>
    <row r="194" spans="1:6">
      <c r="A194" s="19"/>
      <c r="B194" s="9">
        <v>5512</v>
      </c>
      <c r="C194" s="8" t="s">
        <v>22</v>
      </c>
      <c r="D194" s="7">
        <v>-22000</v>
      </c>
      <c r="E194" s="7"/>
      <c r="F194" s="221">
        <f t="shared" si="36"/>
        <v>-22000</v>
      </c>
    </row>
    <row r="195" spans="1:6">
      <c r="A195" s="16" t="s">
        <v>88</v>
      </c>
      <c r="B195" s="16"/>
      <c r="C195" s="17" t="s">
        <v>89</v>
      </c>
      <c r="D195" s="7">
        <f>SUM(D196)</f>
        <v>3000</v>
      </c>
      <c r="E195" s="7">
        <f t="shared" ref="E195" si="55">SUM(E196)</f>
        <v>0</v>
      </c>
      <c r="F195" s="221">
        <f t="shared" si="36"/>
        <v>3000</v>
      </c>
    </row>
    <row r="196" spans="1:6">
      <c r="A196" s="19"/>
      <c r="B196" s="10">
        <v>55</v>
      </c>
      <c r="C196" s="8" t="s">
        <v>4</v>
      </c>
      <c r="D196" s="7">
        <f>SUM(D197:D197)</f>
        <v>3000</v>
      </c>
      <c r="E196" s="7">
        <f>SUM(E197:E197)</f>
        <v>0</v>
      </c>
      <c r="F196" s="221">
        <f t="shared" si="36"/>
        <v>3000</v>
      </c>
    </row>
    <row r="197" spans="1:6">
      <c r="A197" s="19"/>
      <c r="B197" s="9">
        <v>5512</v>
      </c>
      <c r="C197" s="8" t="s">
        <v>22</v>
      </c>
      <c r="D197" s="7">
        <v>3000</v>
      </c>
      <c r="E197" s="7"/>
      <c r="F197" s="221">
        <f t="shared" ref="F197:F248" si="56">E197+D197</f>
        <v>3000</v>
      </c>
    </row>
    <row r="198" spans="1:6" ht="31.5" customHeight="1">
      <c r="A198" s="306" t="s">
        <v>92</v>
      </c>
      <c r="B198" s="307"/>
      <c r="C198" s="307"/>
      <c r="D198" s="29">
        <f>SUM(D199)</f>
        <v>0</v>
      </c>
      <c r="E198" s="29">
        <f t="shared" ref="E198:E200" si="57">SUM(E199)</f>
        <v>1105</v>
      </c>
      <c r="F198" s="29">
        <f t="shared" si="56"/>
        <v>1105</v>
      </c>
    </row>
    <row r="199" spans="1:6">
      <c r="A199" s="14" t="s">
        <v>40</v>
      </c>
      <c r="B199" s="14"/>
      <c r="C199" s="12" t="s">
        <v>41</v>
      </c>
      <c r="D199" s="29">
        <f>SUM(D200)</f>
        <v>0</v>
      </c>
      <c r="E199" s="29">
        <f t="shared" si="57"/>
        <v>1105</v>
      </c>
      <c r="F199" s="29">
        <f t="shared" si="56"/>
        <v>1105</v>
      </c>
    </row>
    <row r="200" spans="1:6">
      <c r="A200" s="15" t="s">
        <v>93</v>
      </c>
      <c r="B200" s="16"/>
      <c r="C200" s="17" t="s">
        <v>94</v>
      </c>
      <c r="D200" s="7">
        <f>SUM(D201)</f>
        <v>0</v>
      </c>
      <c r="E200" s="7">
        <f t="shared" si="57"/>
        <v>1105</v>
      </c>
      <c r="F200" s="221">
        <f t="shared" si="56"/>
        <v>1105</v>
      </c>
    </row>
    <row r="201" spans="1:6">
      <c r="A201" s="18"/>
      <c r="B201" s="10">
        <v>55</v>
      </c>
      <c r="C201" s="8" t="s">
        <v>4</v>
      </c>
      <c r="D201" s="7">
        <f>SUM(D202:D204)</f>
        <v>0</v>
      </c>
      <c r="E201" s="7">
        <f t="shared" ref="E201" si="58">SUM(E202:E204)</f>
        <v>1105</v>
      </c>
      <c r="F201" s="221">
        <f t="shared" si="56"/>
        <v>1105</v>
      </c>
    </row>
    <row r="202" spans="1:6">
      <c r="A202" s="18"/>
      <c r="B202" s="9">
        <v>5500</v>
      </c>
      <c r="C202" s="8" t="s">
        <v>17</v>
      </c>
      <c r="D202" s="7"/>
      <c r="E202" s="7">
        <v>84</v>
      </c>
      <c r="F202" s="221">
        <f t="shared" si="56"/>
        <v>84</v>
      </c>
    </row>
    <row r="203" spans="1:6">
      <c r="A203" s="18"/>
      <c r="B203" s="9">
        <v>5514</v>
      </c>
      <c r="C203" s="8" t="s">
        <v>24</v>
      </c>
      <c r="D203" s="7"/>
      <c r="E203" s="7">
        <v>859</v>
      </c>
      <c r="F203" s="221">
        <f t="shared" si="56"/>
        <v>859</v>
      </c>
    </row>
    <row r="204" spans="1:6">
      <c r="A204" s="18"/>
      <c r="B204" s="9">
        <v>5515</v>
      </c>
      <c r="C204" s="8" t="s">
        <v>25</v>
      </c>
      <c r="D204" s="7"/>
      <c r="E204" s="7">
        <v>162</v>
      </c>
      <c r="F204" s="221">
        <f t="shared" si="56"/>
        <v>162</v>
      </c>
    </row>
    <row r="205" spans="1:6">
      <c r="A205" s="306" t="s">
        <v>132</v>
      </c>
      <c r="B205" s="307"/>
      <c r="C205" s="307"/>
      <c r="D205" s="29">
        <f>SUM(,D206)</f>
        <v>41712</v>
      </c>
      <c r="E205" s="29">
        <f t="shared" ref="E205" si="59">SUM(,E206)</f>
        <v>0</v>
      </c>
      <c r="F205" s="29">
        <f t="shared" si="56"/>
        <v>41712</v>
      </c>
    </row>
    <row r="206" spans="1:6">
      <c r="A206" s="14" t="s">
        <v>44</v>
      </c>
      <c r="B206" s="14"/>
      <c r="C206" s="12" t="s">
        <v>72</v>
      </c>
      <c r="D206" s="29">
        <f>SUM(D207)</f>
        <v>41712</v>
      </c>
      <c r="E206" s="29">
        <f t="shared" ref="E206" si="60">SUM(E207)</f>
        <v>0</v>
      </c>
      <c r="F206" s="29">
        <f t="shared" si="56"/>
        <v>41712</v>
      </c>
    </row>
    <row r="207" spans="1:6">
      <c r="A207" s="15" t="s">
        <v>241</v>
      </c>
      <c r="B207" s="16"/>
      <c r="C207" s="17" t="s">
        <v>100</v>
      </c>
      <c r="D207" s="7">
        <f>SUM(D208)</f>
        <v>41712</v>
      </c>
      <c r="E207" s="7">
        <f t="shared" ref="E207:E208" si="61">SUM(E208)</f>
        <v>0</v>
      </c>
      <c r="F207" s="221">
        <f t="shared" si="56"/>
        <v>41712</v>
      </c>
    </row>
    <row r="208" spans="1:6">
      <c r="A208" s="18"/>
      <c r="B208" s="10">
        <v>4</v>
      </c>
      <c r="C208" s="8" t="s">
        <v>263</v>
      </c>
      <c r="D208" s="7">
        <f>SUM(D209)</f>
        <v>41712</v>
      </c>
      <c r="E208" s="7">
        <f t="shared" si="61"/>
        <v>0</v>
      </c>
      <c r="F208" s="221">
        <f t="shared" si="56"/>
        <v>41712</v>
      </c>
    </row>
    <row r="209" spans="1:6">
      <c r="A209" s="18"/>
      <c r="B209" s="9" t="s">
        <v>35</v>
      </c>
      <c r="C209" s="8" t="s">
        <v>265</v>
      </c>
      <c r="D209" s="7">
        <v>41712</v>
      </c>
      <c r="E209" s="139"/>
      <c r="F209" s="221">
        <f t="shared" si="56"/>
        <v>41712</v>
      </c>
    </row>
    <row r="210" spans="1:6">
      <c r="A210" s="306" t="s">
        <v>242</v>
      </c>
      <c r="B210" s="307"/>
      <c r="C210" s="307"/>
      <c r="D210" s="29">
        <f>SUM(D211)</f>
        <v>41974</v>
      </c>
      <c r="E210" s="29">
        <f t="shared" ref="E210" si="62">SUM(E211)</f>
        <v>42841</v>
      </c>
      <c r="F210" s="29">
        <f t="shared" si="56"/>
        <v>84815</v>
      </c>
    </row>
    <row r="211" spans="1:6">
      <c r="A211" s="13">
        <v>10</v>
      </c>
      <c r="B211" s="13"/>
      <c r="C211" s="12" t="s">
        <v>98</v>
      </c>
      <c r="D211" s="29">
        <f>SUM(D212,D219,D222,D227,D230,D233,D236,D243)</f>
        <v>41974</v>
      </c>
      <c r="E211" s="29">
        <f t="shared" ref="E211" si="63">SUM(E212,E219,E222,E227,E230,E233,E236,E243)</f>
        <v>42841</v>
      </c>
      <c r="F211" s="29">
        <f t="shared" si="56"/>
        <v>84815</v>
      </c>
    </row>
    <row r="212" spans="1:6" ht="26.25">
      <c r="A212" s="15" t="s">
        <v>101</v>
      </c>
      <c r="B212" s="16"/>
      <c r="C212" s="26" t="s">
        <v>102</v>
      </c>
      <c r="D212" s="7">
        <f>SUM(D213,D216)</f>
        <v>47963</v>
      </c>
      <c r="E212" s="7">
        <f t="shared" ref="E212" si="64">SUM(E213,E216)</f>
        <v>0</v>
      </c>
      <c r="F212" s="221">
        <f t="shared" si="56"/>
        <v>47963</v>
      </c>
    </row>
    <row r="213" spans="1:6">
      <c r="A213" s="18"/>
      <c r="B213" s="10">
        <v>55</v>
      </c>
      <c r="C213" s="8" t="s">
        <v>4</v>
      </c>
      <c r="D213" s="7">
        <f>SUM(D214,D215)</f>
        <v>-5000</v>
      </c>
      <c r="E213" s="7">
        <f t="shared" ref="E213" si="65">SUM(E214,E215)</f>
        <v>0</v>
      </c>
      <c r="F213" s="221">
        <f t="shared" si="56"/>
        <v>-5000</v>
      </c>
    </row>
    <row r="214" spans="1:6" s="191" customFormat="1">
      <c r="A214" s="18"/>
      <c r="B214" s="9">
        <v>5514</v>
      </c>
      <c r="C214" s="8" t="s">
        <v>24</v>
      </c>
      <c r="D214" s="7">
        <v>6000</v>
      </c>
      <c r="E214" s="7"/>
      <c r="F214" s="221">
        <f t="shared" si="56"/>
        <v>6000</v>
      </c>
    </row>
    <row r="215" spans="1:6">
      <c r="A215" s="18"/>
      <c r="B215" s="9">
        <v>5526</v>
      </c>
      <c r="C215" s="11" t="s">
        <v>107</v>
      </c>
      <c r="D215" s="7">
        <f>3000-14000</f>
        <v>-11000</v>
      </c>
      <c r="E215" s="139"/>
      <c r="F215" s="221">
        <f t="shared" si="56"/>
        <v>-11000</v>
      </c>
    </row>
    <row r="216" spans="1:6">
      <c r="A216" s="18"/>
      <c r="B216" s="10">
        <v>4</v>
      </c>
      <c r="C216" s="8" t="s">
        <v>263</v>
      </c>
      <c r="D216" s="7">
        <f>SUM(D217:D218)</f>
        <v>52963</v>
      </c>
      <c r="E216" s="7">
        <f>SUM(E217:E218)</f>
        <v>0</v>
      </c>
      <c r="F216" s="221">
        <f t="shared" si="56"/>
        <v>52963</v>
      </c>
    </row>
    <row r="217" spans="1:6">
      <c r="A217" s="18"/>
      <c r="B217" s="9">
        <v>4133</v>
      </c>
      <c r="C217" s="8" t="s">
        <v>34</v>
      </c>
      <c r="D217" s="7">
        <f>10000+40463-1000</f>
        <v>49463</v>
      </c>
      <c r="E217" s="139"/>
      <c r="F217" s="221">
        <f t="shared" si="56"/>
        <v>49463</v>
      </c>
    </row>
    <row r="218" spans="1:6">
      <c r="A218" s="18"/>
      <c r="B218" s="9" t="s">
        <v>36</v>
      </c>
      <c r="C218" s="8" t="s">
        <v>264</v>
      </c>
      <c r="D218" s="7">
        <f>3500</f>
        <v>3500</v>
      </c>
      <c r="E218" s="139"/>
      <c r="F218" s="221">
        <f t="shared" si="56"/>
        <v>3500</v>
      </c>
    </row>
    <row r="219" spans="1:6">
      <c r="A219" s="15" t="s">
        <v>99</v>
      </c>
      <c r="B219" s="16"/>
      <c r="C219" s="17" t="s">
        <v>245</v>
      </c>
      <c r="D219" s="7">
        <f>SUM(D220)</f>
        <v>0</v>
      </c>
      <c r="E219" s="7">
        <f t="shared" ref="E219" si="66">SUM(E220)</f>
        <v>253</v>
      </c>
      <c r="F219" s="221">
        <f t="shared" si="56"/>
        <v>253</v>
      </c>
    </row>
    <row r="220" spans="1:6">
      <c r="A220" s="18"/>
      <c r="B220" s="10">
        <v>55</v>
      </c>
      <c r="C220" s="8" t="s">
        <v>4</v>
      </c>
      <c r="D220" s="7">
        <f>SUM(D221:D221)</f>
        <v>0</v>
      </c>
      <c r="E220" s="7">
        <f>SUM(E221:E221)</f>
        <v>253</v>
      </c>
      <c r="F220" s="221">
        <f t="shared" si="56"/>
        <v>253</v>
      </c>
    </row>
    <row r="221" spans="1:6">
      <c r="A221" s="18"/>
      <c r="B221" s="9">
        <v>5515</v>
      </c>
      <c r="C221" s="8" t="s">
        <v>25</v>
      </c>
      <c r="D221" s="7"/>
      <c r="E221" s="139">
        <v>253</v>
      </c>
      <c r="F221" s="221">
        <f t="shared" si="56"/>
        <v>253</v>
      </c>
    </row>
    <row r="222" spans="1:6">
      <c r="A222" s="15" t="s">
        <v>99</v>
      </c>
      <c r="B222" s="16"/>
      <c r="C222" s="17" t="s">
        <v>244</v>
      </c>
      <c r="D222" s="7">
        <f>SUM(D223)</f>
        <v>0</v>
      </c>
      <c r="E222" s="7">
        <f t="shared" ref="E222" si="67">SUM(E223)</f>
        <v>21333</v>
      </c>
      <c r="F222" s="221">
        <f t="shared" si="56"/>
        <v>21333</v>
      </c>
    </row>
    <row r="223" spans="1:6">
      <c r="A223" s="18"/>
      <c r="B223" s="10">
        <v>55</v>
      </c>
      <c r="C223" s="8" t="s">
        <v>4</v>
      </c>
      <c r="D223" s="7">
        <f>SUM(D224:D226)</f>
        <v>0</v>
      </c>
      <c r="E223" s="7">
        <f>SUM(E224:E226)</f>
        <v>21333</v>
      </c>
      <c r="F223" s="221">
        <f t="shared" si="56"/>
        <v>21333</v>
      </c>
    </row>
    <row r="224" spans="1:6">
      <c r="A224" s="18"/>
      <c r="B224" s="9">
        <v>5513</v>
      </c>
      <c r="C224" s="8" t="s">
        <v>23</v>
      </c>
      <c r="D224" s="7"/>
      <c r="E224" s="139">
        <v>333</v>
      </c>
      <c r="F224" s="221">
        <f t="shared" si="56"/>
        <v>333</v>
      </c>
    </row>
    <row r="225" spans="1:6">
      <c r="A225" s="18"/>
      <c r="B225" s="9">
        <v>5515</v>
      </c>
      <c r="C225" s="8" t="s">
        <v>25</v>
      </c>
      <c r="D225" s="7"/>
      <c r="E225" s="139">
        <v>11000</v>
      </c>
      <c r="F225" s="221">
        <f t="shared" si="56"/>
        <v>11000</v>
      </c>
    </row>
    <row r="226" spans="1:6">
      <c r="A226" s="18"/>
      <c r="B226" s="9">
        <v>5522</v>
      </c>
      <c r="C226" s="8" t="s">
        <v>28</v>
      </c>
      <c r="D226" s="7"/>
      <c r="E226" s="139">
        <v>10000</v>
      </c>
      <c r="F226" s="221">
        <f t="shared" si="56"/>
        <v>10000</v>
      </c>
    </row>
    <row r="227" spans="1:6" ht="26.25">
      <c r="A227" s="15" t="s">
        <v>99</v>
      </c>
      <c r="B227" s="16"/>
      <c r="C227" s="26" t="s">
        <v>243</v>
      </c>
      <c r="D227" s="7">
        <f>SUM(D228)</f>
        <v>0</v>
      </c>
      <c r="E227" s="7">
        <f t="shared" ref="E227" si="68">SUM(E228)</f>
        <v>8581</v>
      </c>
      <c r="F227" s="221">
        <f t="shared" si="56"/>
        <v>8581</v>
      </c>
    </row>
    <row r="228" spans="1:6">
      <c r="A228" s="18"/>
      <c r="B228" s="10">
        <v>55</v>
      </c>
      <c r="C228" s="8" t="s">
        <v>4</v>
      </c>
      <c r="D228" s="7">
        <f>SUM(D229:D229)</f>
        <v>0</v>
      </c>
      <c r="E228" s="7">
        <f>SUM(E229:E229)</f>
        <v>8581</v>
      </c>
      <c r="F228" s="221">
        <f t="shared" si="56"/>
        <v>8581</v>
      </c>
    </row>
    <row r="229" spans="1:6">
      <c r="A229" s="18"/>
      <c r="B229" s="9">
        <v>5515</v>
      </c>
      <c r="C229" s="8" t="s">
        <v>25</v>
      </c>
      <c r="D229" s="7"/>
      <c r="E229" s="139">
        <v>8581</v>
      </c>
      <c r="F229" s="221">
        <f t="shared" si="56"/>
        <v>8581</v>
      </c>
    </row>
    <row r="230" spans="1:6">
      <c r="A230" s="15" t="s">
        <v>108</v>
      </c>
      <c r="B230" s="16"/>
      <c r="C230" s="17" t="s">
        <v>246</v>
      </c>
      <c r="D230" s="7">
        <f>SUM(D231)</f>
        <v>0</v>
      </c>
      <c r="E230" s="7">
        <f t="shared" ref="E230" si="69">SUM(E231)</f>
        <v>5223</v>
      </c>
      <c r="F230" s="221">
        <f t="shared" si="56"/>
        <v>5223</v>
      </c>
    </row>
    <row r="231" spans="1:6">
      <c r="A231" s="18"/>
      <c r="B231" s="10">
        <v>55</v>
      </c>
      <c r="C231" s="8" t="s">
        <v>4</v>
      </c>
      <c r="D231" s="7">
        <f>SUM(D232:D232)</f>
        <v>0</v>
      </c>
      <c r="E231" s="7">
        <f>SUM(E232:E232)</f>
        <v>5223</v>
      </c>
      <c r="F231" s="221">
        <f t="shared" si="56"/>
        <v>5223</v>
      </c>
    </row>
    <row r="232" spans="1:6">
      <c r="A232" s="18"/>
      <c r="B232" s="9">
        <v>5515</v>
      </c>
      <c r="C232" s="8" t="s">
        <v>25</v>
      </c>
      <c r="D232" s="7"/>
      <c r="E232" s="139">
        <v>5223</v>
      </c>
      <c r="F232" s="221">
        <f t="shared" si="56"/>
        <v>5223</v>
      </c>
    </row>
    <row r="233" spans="1:6">
      <c r="A233" s="15" t="s">
        <v>105</v>
      </c>
      <c r="B233" s="16"/>
      <c r="C233" s="17" t="s">
        <v>106</v>
      </c>
      <c r="D233" s="7">
        <f>SUM(D234)</f>
        <v>-7800</v>
      </c>
      <c r="E233" s="7">
        <f t="shared" ref="E233" si="70">SUM(E234)</f>
        <v>0</v>
      </c>
      <c r="F233" s="221">
        <f t="shared" si="56"/>
        <v>-7800</v>
      </c>
    </row>
    <row r="234" spans="1:6">
      <c r="A234" s="18"/>
      <c r="B234" s="10">
        <v>55</v>
      </c>
      <c r="C234" s="8" t="s">
        <v>4</v>
      </c>
      <c r="D234" s="7">
        <f>SUM(D235)</f>
        <v>-7800</v>
      </c>
      <c r="E234" s="7">
        <f t="shared" ref="E234" si="71">SUM(E235)</f>
        <v>0</v>
      </c>
      <c r="F234" s="221">
        <f t="shared" si="56"/>
        <v>-7800</v>
      </c>
    </row>
    <row r="235" spans="1:6">
      <c r="A235" s="18"/>
      <c r="B235" s="9">
        <v>5526</v>
      </c>
      <c r="C235" s="11" t="s">
        <v>107</v>
      </c>
      <c r="D235" s="7">
        <v>-7800</v>
      </c>
      <c r="E235" s="139"/>
      <c r="F235" s="221">
        <f t="shared" si="56"/>
        <v>-7800</v>
      </c>
    </row>
    <row r="236" spans="1:6">
      <c r="A236" s="15" t="s">
        <v>109</v>
      </c>
      <c r="B236" s="16"/>
      <c r="C236" s="17" t="s">
        <v>247</v>
      </c>
      <c r="D236" s="7">
        <f>SUM(D237)</f>
        <v>0</v>
      </c>
      <c r="E236" s="7">
        <f t="shared" ref="E236" si="72">SUM(E237)</f>
        <v>7451</v>
      </c>
      <c r="F236" s="221">
        <f t="shared" si="56"/>
        <v>7451</v>
      </c>
    </row>
    <row r="237" spans="1:6">
      <c r="A237" s="18" t="s">
        <v>109</v>
      </c>
      <c r="B237" s="10">
        <v>55</v>
      </c>
      <c r="C237" s="8" t="s">
        <v>4</v>
      </c>
      <c r="D237" s="7">
        <f>SUM(D238:D242)</f>
        <v>0</v>
      </c>
      <c r="E237" s="7">
        <f>SUM(E238:E242)</f>
        <v>7451</v>
      </c>
      <c r="F237" s="221">
        <f t="shared" si="56"/>
        <v>7451</v>
      </c>
    </row>
    <row r="238" spans="1:6">
      <c r="A238" s="18" t="s">
        <v>109</v>
      </c>
      <c r="B238" s="9">
        <v>5500</v>
      </c>
      <c r="C238" s="8" t="s">
        <v>17</v>
      </c>
      <c r="D238" s="7"/>
      <c r="E238" s="139">
        <v>360</v>
      </c>
      <c r="F238" s="221">
        <f t="shared" si="56"/>
        <v>360</v>
      </c>
    </row>
    <row r="239" spans="1:6">
      <c r="A239" s="18" t="s">
        <v>109</v>
      </c>
      <c r="B239" s="9">
        <v>5511</v>
      </c>
      <c r="C239" s="8" t="s">
        <v>21</v>
      </c>
      <c r="D239" s="7"/>
      <c r="E239" s="139">
        <f>3000+1771</f>
        <v>4771</v>
      </c>
      <c r="F239" s="221">
        <f t="shared" si="56"/>
        <v>4771</v>
      </c>
    </row>
    <row r="240" spans="1:6">
      <c r="A240" s="18" t="s">
        <v>109</v>
      </c>
      <c r="B240" s="9">
        <v>5514</v>
      </c>
      <c r="C240" s="8" t="s">
        <v>24</v>
      </c>
      <c r="D240" s="7"/>
      <c r="E240" s="139">
        <v>120</v>
      </c>
      <c r="F240" s="221">
        <f t="shared" si="56"/>
        <v>120</v>
      </c>
    </row>
    <row r="241" spans="1:6">
      <c r="A241" s="18" t="s">
        <v>109</v>
      </c>
      <c r="B241" s="9">
        <v>5515</v>
      </c>
      <c r="C241" s="8" t="s">
        <v>25</v>
      </c>
      <c r="D241" s="7"/>
      <c r="E241" s="139">
        <v>1400</v>
      </c>
      <c r="F241" s="221">
        <f t="shared" si="56"/>
        <v>1400</v>
      </c>
    </row>
    <row r="242" spans="1:6">
      <c r="A242" s="18" t="s">
        <v>109</v>
      </c>
      <c r="B242" s="9">
        <v>5532</v>
      </c>
      <c r="C242" s="8" t="s">
        <v>32</v>
      </c>
      <c r="D242" s="7"/>
      <c r="E242" s="139">
        <v>800</v>
      </c>
      <c r="F242" s="221">
        <f t="shared" si="56"/>
        <v>800</v>
      </c>
    </row>
    <row r="243" spans="1:6">
      <c r="A243" s="15" t="s">
        <v>103</v>
      </c>
      <c r="B243" s="16"/>
      <c r="C243" s="17" t="s">
        <v>104</v>
      </c>
      <c r="D243" s="7">
        <f>SUM(D244,D247)</f>
        <v>1811</v>
      </c>
      <c r="E243" s="7">
        <f t="shared" ref="E243" si="73">SUM(E244,E247)</f>
        <v>0</v>
      </c>
      <c r="F243" s="221">
        <f t="shared" si="56"/>
        <v>1811</v>
      </c>
    </row>
    <row r="244" spans="1:6">
      <c r="A244" s="18"/>
      <c r="B244" s="10">
        <v>55</v>
      </c>
      <c r="C244" s="8" t="s">
        <v>4</v>
      </c>
      <c r="D244" s="7">
        <f>SUM(D245,D246)</f>
        <v>-3103</v>
      </c>
      <c r="E244" s="7">
        <f t="shared" ref="E244" si="74">SUM(E245,E246)</f>
        <v>0</v>
      </c>
      <c r="F244" s="221">
        <f t="shared" si="56"/>
        <v>-3103</v>
      </c>
    </row>
    <row r="245" spans="1:6" s="191" customFormat="1">
      <c r="A245" s="18"/>
      <c r="B245" s="9">
        <v>5502</v>
      </c>
      <c r="C245" s="8" t="s">
        <v>18</v>
      </c>
      <c r="D245" s="7">
        <v>5000</v>
      </c>
      <c r="E245" s="7"/>
      <c r="F245" s="221">
        <f t="shared" si="56"/>
        <v>5000</v>
      </c>
    </row>
    <row r="246" spans="1:6">
      <c r="A246" s="18"/>
      <c r="B246" s="9">
        <v>5526</v>
      </c>
      <c r="C246" s="11" t="s">
        <v>107</v>
      </c>
      <c r="D246" s="7">
        <v>-8103</v>
      </c>
      <c r="E246" s="139"/>
      <c r="F246" s="221">
        <f t="shared" si="56"/>
        <v>-8103</v>
      </c>
    </row>
    <row r="247" spans="1:6">
      <c r="A247" s="18"/>
      <c r="B247" s="10">
        <v>4</v>
      </c>
      <c r="C247" s="8" t="s">
        <v>263</v>
      </c>
      <c r="D247" s="7">
        <f>SUM(D248:D248)</f>
        <v>4914</v>
      </c>
      <c r="E247" s="7">
        <f>SUM(E248:E248)</f>
        <v>0</v>
      </c>
      <c r="F247" s="221">
        <f t="shared" si="56"/>
        <v>4914</v>
      </c>
    </row>
    <row r="248" spans="1:6">
      <c r="A248" s="18"/>
      <c r="B248" s="9" t="s">
        <v>36</v>
      </c>
      <c r="C248" s="8" t="s">
        <v>264</v>
      </c>
      <c r="D248" s="7">
        <v>4914</v>
      </c>
      <c r="E248" s="139"/>
      <c r="F248" s="221">
        <f t="shared" si="56"/>
        <v>4914</v>
      </c>
    </row>
    <row r="250" spans="1:6">
      <c r="A250" s="191" t="s">
        <v>256</v>
      </c>
    </row>
    <row r="252" spans="1:6">
      <c r="A252" s="196" t="s">
        <v>301</v>
      </c>
    </row>
    <row r="253" spans="1:6">
      <c r="A253" s="196" t="s">
        <v>302</v>
      </c>
    </row>
  </sheetData>
  <autoFilter ref="A4:F248">
    <filterColumn colId="0" showButton="0"/>
  </autoFilter>
  <mergeCells count="11">
    <mergeCell ref="A205:C205"/>
    <mergeCell ref="A210:C210"/>
    <mergeCell ref="A129:C129"/>
    <mergeCell ref="A177:C177"/>
    <mergeCell ref="A198:C198"/>
    <mergeCell ref="A17:C17"/>
    <mergeCell ref="A32:C32"/>
    <mergeCell ref="A38:C38"/>
    <mergeCell ref="A1:F1"/>
    <mergeCell ref="A2:F2"/>
    <mergeCell ref="A4:B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&amp;RLisa 1
Tartu Linnavalitsuse 27.05.2014. a 
korralduse nr  juurde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H68"/>
  <sheetViews>
    <sheetView tabSelected="1" zoomScale="115" zoomScaleNormal="115" workbookViewId="0">
      <pane xSplit="2" ySplit="5" topLeftCell="C33" activePane="bottomRight" state="frozen"/>
      <selection pane="topRight" activeCell="C1" sqref="C1"/>
      <selection pane="bottomLeft" activeCell="A5" sqref="A5"/>
      <selection pane="bottomRight" activeCell="AC40" sqref="AC40"/>
    </sheetView>
  </sheetViews>
  <sheetFormatPr defaultRowHeight="15"/>
  <cols>
    <col min="1" max="1" width="28.85546875" bestFit="1" customWidth="1"/>
    <col min="2" max="2" width="5.28515625" bestFit="1" customWidth="1"/>
    <col min="3" max="5" width="5.28515625" style="191" customWidth="1"/>
    <col min="6" max="6" width="9.140625" style="92"/>
    <col min="7" max="7" width="7.42578125" bestFit="1" customWidth="1"/>
    <col min="8" max="9" width="6.5703125" style="191" customWidth="1"/>
    <col min="10" max="10" width="7.42578125" bestFit="1" customWidth="1"/>
    <col min="11" max="11" width="5.42578125" bestFit="1" customWidth="1"/>
    <col min="12" max="12" width="7.42578125" bestFit="1" customWidth="1"/>
    <col min="13" max="13" width="6.42578125" bestFit="1" customWidth="1"/>
    <col min="14" max="14" width="7.42578125" bestFit="1" customWidth="1"/>
    <col min="15" max="15" width="6.42578125" bestFit="1" customWidth="1"/>
    <col min="16" max="16" width="6.42578125" style="191" customWidth="1"/>
    <col min="17" max="18" width="5.42578125" bestFit="1" customWidth="1"/>
    <col min="19" max="19" width="7.42578125" bestFit="1" customWidth="1"/>
    <col min="20" max="20" width="7.42578125" style="191" customWidth="1"/>
    <col min="21" max="21" width="5.7109375" bestFit="1" customWidth="1"/>
    <col min="22" max="22" width="7" bestFit="1" customWidth="1"/>
    <col min="23" max="23" width="7" customWidth="1"/>
    <col min="24" max="25" width="7" style="191" customWidth="1"/>
    <col min="26" max="26" width="5.42578125" bestFit="1" customWidth="1"/>
    <col min="27" max="28" width="6" bestFit="1" customWidth="1"/>
    <col min="29" max="29" width="7.42578125" bestFit="1" customWidth="1"/>
    <col min="30" max="32" width="7.42578125" style="191" customWidth="1"/>
    <col min="33" max="33" width="7" bestFit="1" customWidth="1"/>
    <col min="267" max="267" width="29.85546875" bestFit="1" customWidth="1"/>
    <col min="268" max="268" width="5.28515625" bestFit="1" customWidth="1"/>
    <col min="270" max="270" width="6.5703125" bestFit="1" customWidth="1"/>
    <col min="271" max="271" width="6.5703125" customWidth="1"/>
    <col min="272" max="273" width="7.42578125" bestFit="1" customWidth="1"/>
    <col min="274" max="274" width="5.42578125" bestFit="1" customWidth="1"/>
    <col min="275" max="275" width="7.42578125" bestFit="1" customWidth="1"/>
    <col min="276" max="276" width="5.42578125" bestFit="1" customWidth="1"/>
    <col min="277" max="277" width="7.42578125" bestFit="1" customWidth="1"/>
    <col min="278" max="278" width="6.42578125" bestFit="1" customWidth="1"/>
    <col min="279" max="280" width="5.42578125" bestFit="1" customWidth="1"/>
    <col min="281" max="281" width="7.42578125" bestFit="1" customWidth="1"/>
    <col min="282" max="283" width="5.42578125" bestFit="1" customWidth="1"/>
    <col min="284" max="284" width="7" customWidth="1"/>
    <col min="285" max="285" width="4.85546875" bestFit="1" customWidth="1"/>
    <col min="286" max="286" width="6" bestFit="1" customWidth="1"/>
    <col min="287" max="287" width="5.42578125" bestFit="1" customWidth="1"/>
    <col min="288" max="288" width="6.42578125" bestFit="1" customWidth="1"/>
    <col min="289" max="289" width="4.42578125" bestFit="1" customWidth="1"/>
    <col min="523" max="523" width="29.85546875" bestFit="1" customWidth="1"/>
    <col min="524" max="524" width="5.28515625" bestFit="1" customWidth="1"/>
    <col min="526" max="526" width="6.5703125" bestFit="1" customWidth="1"/>
    <col min="527" max="527" width="6.5703125" customWidth="1"/>
    <col min="528" max="529" width="7.42578125" bestFit="1" customWidth="1"/>
    <col min="530" max="530" width="5.42578125" bestFit="1" customWidth="1"/>
    <col min="531" max="531" width="7.42578125" bestFit="1" customWidth="1"/>
    <col min="532" max="532" width="5.42578125" bestFit="1" customWidth="1"/>
    <col min="533" max="533" width="7.42578125" bestFit="1" customWidth="1"/>
    <col min="534" max="534" width="6.42578125" bestFit="1" customWidth="1"/>
    <col min="535" max="536" width="5.42578125" bestFit="1" customWidth="1"/>
    <col min="537" max="537" width="7.42578125" bestFit="1" customWidth="1"/>
    <col min="538" max="539" width="5.42578125" bestFit="1" customWidth="1"/>
    <col min="540" max="540" width="7" customWidth="1"/>
    <col min="541" max="541" width="4.85546875" bestFit="1" customWidth="1"/>
    <col min="542" max="542" width="6" bestFit="1" customWidth="1"/>
    <col min="543" max="543" width="5.42578125" bestFit="1" customWidth="1"/>
    <col min="544" max="544" width="6.42578125" bestFit="1" customWidth="1"/>
    <col min="545" max="545" width="4.42578125" bestFit="1" customWidth="1"/>
    <col min="779" max="779" width="29.85546875" bestFit="1" customWidth="1"/>
    <col min="780" max="780" width="5.28515625" bestFit="1" customWidth="1"/>
    <col min="782" max="782" width="6.5703125" bestFit="1" customWidth="1"/>
    <col min="783" max="783" width="6.5703125" customWidth="1"/>
    <col min="784" max="785" width="7.42578125" bestFit="1" customWidth="1"/>
    <col min="786" max="786" width="5.42578125" bestFit="1" customWidth="1"/>
    <col min="787" max="787" width="7.42578125" bestFit="1" customWidth="1"/>
    <col min="788" max="788" width="5.42578125" bestFit="1" customWidth="1"/>
    <col min="789" max="789" width="7.42578125" bestFit="1" customWidth="1"/>
    <col min="790" max="790" width="6.42578125" bestFit="1" customWidth="1"/>
    <col min="791" max="792" width="5.42578125" bestFit="1" customWidth="1"/>
    <col min="793" max="793" width="7.42578125" bestFit="1" customWidth="1"/>
    <col min="794" max="795" width="5.42578125" bestFit="1" customWidth="1"/>
    <col min="796" max="796" width="7" customWidth="1"/>
    <col min="797" max="797" width="4.85546875" bestFit="1" customWidth="1"/>
    <col min="798" max="798" width="6" bestFit="1" customWidth="1"/>
    <col min="799" max="799" width="5.42578125" bestFit="1" customWidth="1"/>
    <col min="800" max="800" width="6.42578125" bestFit="1" customWidth="1"/>
    <col min="801" max="801" width="4.42578125" bestFit="1" customWidth="1"/>
    <col min="1035" max="1035" width="29.85546875" bestFit="1" customWidth="1"/>
    <col min="1036" max="1036" width="5.28515625" bestFit="1" customWidth="1"/>
    <col min="1038" max="1038" width="6.5703125" bestFit="1" customWidth="1"/>
    <col min="1039" max="1039" width="6.5703125" customWidth="1"/>
    <col min="1040" max="1041" width="7.42578125" bestFit="1" customWidth="1"/>
    <col min="1042" max="1042" width="5.42578125" bestFit="1" customWidth="1"/>
    <col min="1043" max="1043" width="7.42578125" bestFit="1" customWidth="1"/>
    <col min="1044" max="1044" width="5.42578125" bestFit="1" customWidth="1"/>
    <col min="1045" max="1045" width="7.42578125" bestFit="1" customWidth="1"/>
    <col min="1046" max="1046" width="6.42578125" bestFit="1" customWidth="1"/>
    <col min="1047" max="1048" width="5.42578125" bestFit="1" customWidth="1"/>
    <col min="1049" max="1049" width="7.42578125" bestFit="1" customWidth="1"/>
    <col min="1050" max="1051" width="5.42578125" bestFit="1" customWidth="1"/>
    <col min="1052" max="1052" width="7" customWidth="1"/>
    <col min="1053" max="1053" width="4.85546875" bestFit="1" customWidth="1"/>
    <col min="1054" max="1054" width="6" bestFit="1" customWidth="1"/>
    <col min="1055" max="1055" width="5.42578125" bestFit="1" customWidth="1"/>
    <col min="1056" max="1056" width="6.42578125" bestFit="1" customWidth="1"/>
    <col min="1057" max="1057" width="4.42578125" bestFit="1" customWidth="1"/>
    <col min="1291" max="1291" width="29.85546875" bestFit="1" customWidth="1"/>
    <col min="1292" max="1292" width="5.28515625" bestFit="1" customWidth="1"/>
    <col min="1294" max="1294" width="6.5703125" bestFit="1" customWidth="1"/>
    <col min="1295" max="1295" width="6.5703125" customWidth="1"/>
    <col min="1296" max="1297" width="7.42578125" bestFit="1" customWidth="1"/>
    <col min="1298" max="1298" width="5.42578125" bestFit="1" customWidth="1"/>
    <col min="1299" max="1299" width="7.42578125" bestFit="1" customWidth="1"/>
    <col min="1300" max="1300" width="5.42578125" bestFit="1" customWidth="1"/>
    <col min="1301" max="1301" width="7.42578125" bestFit="1" customWidth="1"/>
    <col min="1302" max="1302" width="6.42578125" bestFit="1" customWidth="1"/>
    <col min="1303" max="1304" width="5.42578125" bestFit="1" customWidth="1"/>
    <col min="1305" max="1305" width="7.42578125" bestFit="1" customWidth="1"/>
    <col min="1306" max="1307" width="5.42578125" bestFit="1" customWidth="1"/>
    <col min="1308" max="1308" width="7" customWidth="1"/>
    <col min="1309" max="1309" width="4.85546875" bestFit="1" customWidth="1"/>
    <col min="1310" max="1310" width="6" bestFit="1" customWidth="1"/>
    <col min="1311" max="1311" width="5.42578125" bestFit="1" customWidth="1"/>
    <col min="1312" max="1312" width="6.42578125" bestFit="1" customWidth="1"/>
    <col min="1313" max="1313" width="4.42578125" bestFit="1" customWidth="1"/>
    <col min="1547" max="1547" width="29.85546875" bestFit="1" customWidth="1"/>
    <col min="1548" max="1548" width="5.28515625" bestFit="1" customWidth="1"/>
    <col min="1550" max="1550" width="6.5703125" bestFit="1" customWidth="1"/>
    <col min="1551" max="1551" width="6.5703125" customWidth="1"/>
    <col min="1552" max="1553" width="7.42578125" bestFit="1" customWidth="1"/>
    <col min="1554" max="1554" width="5.42578125" bestFit="1" customWidth="1"/>
    <col min="1555" max="1555" width="7.42578125" bestFit="1" customWidth="1"/>
    <col min="1556" max="1556" width="5.42578125" bestFit="1" customWidth="1"/>
    <col min="1557" max="1557" width="7.42578125" bestFit="1" customWidth="1"/>
    <col min="1558" max="1558" width="6.42578125" bestFit="1" customWidth="1"/>
    <col min="1559" max="1560" width="5.42578125" bestFit="1" customWidth="1"/>
    <col min="1561" max="1561" width="7.42578125" bestFit="1" customWidth="1"/>
    <col min="1562" max="1563" width="5.42578125" bestFit="1" customWidth="1"/>
    <col min="1564" max="1564" width="7" customWidth="1"/>
    <col min="1565" max="1565" width="4.85546875" bestFit="1" customWidth="1"/>
    <col min="1566" max="1566" width="6" bestFit="1" customWidth="1"/>
    <col min="1567" max="1567" width="5.42578125" bestFit="1" customWidth="1"/>
    <col min="1568" max="1568" width="6.42578125" bestFit="1" customWidth="1"/>
    <col min="1569" max="1569" width="4.42578125" bestFit="1" customWidth="1"/>
    <col min="1803" max="1803" width="29.85546875" bestFit="1" customWidth="1"/>
    <col min="1804" max="1804" width="5.28515625" bestFit="1" customWidth="1"/>
    <col min="1806" max="1806" width="6.5703125" bestFit="1" customWidth="1"/>
    <col min="1807" max="1807" width="6.5703125" customWidth="1"/>
    <col min="1808" max="1809" width="7.42578125" bestFit="1" customWidth="1"/>
    <col min="1810" max="1810" width="5.42578125" bestFit="1" customWidth="1"/>
    <col min="1811" max="1811" width="7.42578125" bestFit="1" customWidth="1"/>
    <col min="1812" max="1812" width="5.42578125" bestFit="1" customWidth="1"/>
    <col min="1813" max="1813" width="7.42578125" bestFit="1" customWidth="1"/>
    <col min="1814" max="1814" width="6.42578125" bestFit="1" customWidth="1"/>
    <col min="1815" max="1816" width="5.42578125" bestFit="1" customWidth="1"/>
    <col min="1817" max="1817" width="7.42578125" bestFit="1" customWidth="1"/>
    <col min="1818" max="1819" width="5.42578125" bestFit="1" customWidth="1"/>
    <col min="1820" max="1820" width="7" customWidth="1"/>
    <col min="1821" max="1821" width="4.85546875" bestFit="1" customWidth="1"/>
    <col min="1822" max="1822" width="6" bestFit="1" customWidth="1"/>
    <col min="1823" max="1823" width="5.42578125" bestFit="1" customWidth="1"/>
    <col min="1824" max="1824" width="6.42578125" bestFit="1" customWidth="1"/>
    <col min="1825" max="1825" width="4.42578125" bestFit="1" customWidth="1"/>
    <col min="2059" max="2059" width="29.85546875" bestFit="1" customWidth="1"/>
    <col min="2060" max="2060" width="5.28515625" bestFit="1" customWidth="1"/>
    <col min="2062" max="2062" width="6.5703125" bestFit="1" customWidth="1"/>
    <col min="2063" max="2063" width="6.5703125" customWidth="1"/>
    <col min="2064" max="2065" width="7.42578125" bestFit="1" customWidth="1"/>
    <col min="2066" max="2066" width="5.42578125" bestFit="1" customWidth="1"/>
    <col min="2067" max="2067" width="7.42578125" bestFit="1" customWidth="1"/>
    <col min="2068" max="2068" width="5.42578125" bestFit="1" customWidth="1"/>
    <col min="2069" max="2069" width="7.42578125" bestFit="1" customWidth="1"/>
    <col min="2070" max="2070" width="6.42578125" bestFit="1" customWidth="1"/>
    <col min="2071" max="2072" width="5.42578125" bestFit="1" customWidth="1"/>
    <col min="2073" max="2073" width="7.42578125" bestFit="1" customWidth="1"/>
    <col min="2074" max="2075" width="5.42578125" bestFit="1" customWidth="1"/>
    <col min="2076" max="2076" width="7" customWidth="1"/>
    <col min="2077" max="2077" width="4.85546875" bestFit="1" customWidth="1"/>
    <col min="2078" max="2078" width="6" bestFit="1" customWidth="1"/>
    <col min="2079" max="2079" width="5.42578125" bestFit="1" customWidth="1"/>
    <col min="2080" max="2080" width="6.42578125" bestFit="1" customWidth="1"/>
    <col min="2081" max="2081" width="4.42578125" bestFit="1" customWidth="1"/>
    <col min="2315" max="2315" width="29.85546875" bestFit="1" customWidth="1"/>
    <col min="2316" max="2316" width="5.28515625" bestFit="1" customWidth="1"/>
    <col min="2318" max="2318" width="6.5703125" bestFit="1" customWidth="1"/>
    <col min="2319" max="2319" width="6.5703125" customWidth="1"/>
    <col min="2320" max="2321" width="7.42578125" bestFit="1" customWidth="1"/>
    <col min="2322" max="2322" width="5.42578125" bestFit="1" customWidth="1"/>
    <col min="2323" max="2323" width="7.42578125" bestFit="1" customWidth="1"/>
    <col min="2324" max="2324" width="5.42578125" bestFit="1" customWidth="1"/>
    <col min="2325" max="2325" width="7.42578125" bestFit="1" customWidth="1"/>
    <col min="2326" max="2326" width="6.42578125" bestFit="1" customWidth="1"/>
    <col min="2327" max="2328" width="5.42578125" bestFit="1" customWidth="1"/>
    <col min="2329" max="2329" width="7.42578125" bestFit="1" customWidth="1"/>
    <col min="2330" max="2331" width="5.42578125" bestFit="1" customWidth="1"/>
    <col min="2332" max="2332" width="7" customWidth="1"/>
    <col min="2333" max="2333" width="4.85546875" bestFit="1" customWidth="1"/>
    <col min="2334" max="2334" width="6" bestFit="1" customWidth="1"/>
    <col min="2335" max="2335" width="5.42578125" bestFit="1" customWidth="1"/>
    <col min="2336" max="2336" width="6.42578125" bestFit="1" customWidth="1"/>
    <col min="2337" max="2337" width="4.42578125" bestFit="1" customWidth="1"/>
    <col min="2571" max="2571" width="29.85546875" bestFit="1" customWidth="1"/>
    <col min="2572" max="2572" width="5.28515625" bestFit="1" customWidth="1"/>
    <col min="2574" max="2574" width="6.5703125" bestFit="1" customWidth="1"/>
    <col min="2575" max="2575" width="6.5703125" customWidth="1"/>
    <col min="2576" max="2577" width="7.42578125" bestFit="1" customWidth="1"/>
    <col min="2578" max="2578" width="5.42578125" bestFit="1" customWidth="1"/>
    <col min="2579" max="2579" width="7.42578125" bestFit="1" customWidth="1"/>
    <col min="2580" max="2580" width="5.42578125" bestFit="1" customWidth="1"/>
    <col min="2581" max="2581" width="7.42578125" bestFit="1" customWidth="1"/>
    <col min="2582" max="2582" width="6.42578125" bestFit="1" customWidth="1"/>
    <col min="2583" max="2584" width="5.42578125" bestFit="1" customWidth="1"/>
    <col min="2585" max="2585" width="7.42578125" bestFit="1" customWidth="1"/>
    <col min="2586" max="2587" width="5.42578125" bestFit="1" customWidth="1"/>
    <col min="2588" max="2588" width="7" customWidth="1"/>
    <col min="2589" max="2589" width="4.85546875" bestFit="1" customWidth="1"/>
    <col min="2590" max="2590" width="6" bestFit="1" customWidth="1"/>
    <col min="2591" max="2591" width="5.42578125" bestFit="1" customWidth="1"/>
    <col min="2592" max="2592" width="6.42578125" bestFit="1" customWidth="1"/>
    <col min="2593" max="2593" width="4.42578125" bestFit="1" customWidth="1"/>
    <col min="2827" max="2827" width="29.85546875" bestFit="1" customWidth="1"/>
    <col min="2828" max="2828" width="5.28515625" bestFit="1" customWidth="1"/>
    <col min="2830" max="2830" width="6.5703125" bestFit="1" customWidth="1"/>
    <col min="2831" max="2831" width="6.5703125" customWidth="1"/>
    <col min="2832" max="2833" width="7.42578125" bestFit="1" customWidth="1"/>
    <col min="2834" max="2834" width="5.42578125" bestFit="1" customWidth="1"/>
    <col min="2835" max="2835" width="7.42578125" bestFit="1" customWidth="1"/>
    <col min="2836" max="2836" width="5.42578125" bestFit="1" customWidth="1"/>
    <col min="2837" max="2837" width="7.42578125" bestFit="1" customWidth="1"/>
    <col min="2838" max="2838" width="6.42578125" bestFit="1" customWidth="1"/>
    <col min="2839" max="2840" width="5.42578125" bestFit="1" customWidth="1"/>
    <col min="2841" max="2841" width="7.42578125" bestFit="1" customWidth="1"/>
    <col min="2842" max="2843" width="5.42578125" bestFit="1" customWidth="1"/>
    <col min="2844" max="2844" width="7" customWidth="1"/>
    <col min="2845" max="2845" width="4.85546875" bestFit="1" customWidth="1"/>
    <col min="2846" max="2846" width="6" bestFit="1" customWidth="1"/>
    <col min="2847" max="2847" width="5.42578125" bestFit="1" customWidth="1"/>
    <col min="2848" max="2848" width="6.42578125" bestFit="1" customWidth="1"/>
    <col min="2849" max="2849" width="4.42578125" bestFit="1" customWidth="1"/>
    <col min="3083" max="3083" width="29.85546875" bestFit="1" customWidth="1"/>
    <col min="3084" max="3084" width="5.28515625" bestFit="1" customWidth="1"/>
    <col min="3086" max="3086" width="6.5703125" bestFit="1" customWidth="1"/>
    <col min="3087" max="3087" width="6.5703125" customWidth="1"/>
    <col min="3088" max="3089" width="7.42578125" bestFit="1" customWidth="1"/>
    <col min="3090" max="3090" width="5.42578125" bestFit="1" customWidth="1"/>
    <col min="3091" max="3091" width="7.42578125" bestFit="1" customWidth="1"/>
    <col min="3092" max="3092" width="5.42578125" bestFit="1" customWidth="1"/>
    <col min="3093" max="3093" width="7.42578125" bestFit="1" customWidth="1"/>
    <col min="3094" max="3094" width="6.42578125" bestFit="1" customWidth="1"/>
    <col min="3095" max="3096" width="5.42578125" bestFit="1" customWidth="1"/>
    <col min="3097" max="3097" width="7.42578125" bestFit="1" customWidth="1"/>
    <col min="3098" max="3099" width="5.42578125" bestFit="1" customWidth="1"/>
    <col min="3100" max="3100" width="7" customWidth="1"/>
    <col min="3101" max="3101" width="4.85546875" bestFit="1" customWidth="1"/>
    <col min="3102" max="3102" width="6" bestFit="1" customWidth="1"/>
    <col min="3103" max="3103" width="5.42578125" bestFit="1" customWidth="1"/>
    <col min="3104" max="3104" width="6.42578125" bestFit="1" customWidth="1"/>
    <col min="3105" max="3105" width="4.42578125" bestFit="1" customWidth="1"/>
    <col min="3339" max="3339" width="29.85546875" bestFit="1" customWidth="1"/>
    <col min="3340" max="3340" width="5.28515625" bestFit="1" customWidth="1"/>
    <col min="3342" max="3342" width="6.5703125" bestFit="1" customWidth="1"/>
    <col min="3343" max="3343" width="6.5703125" customWidth="1"/>
    <col min="3344" max="3345" width="7.42578125" bestFit="1" customWidth="1"/>
    <col min="3346" max="3346" width="5.42578125" bestFit="1" customWidth="1"/>
    <col min="3347" max="3347" width="7.42578125" bestFit="1" customWidth="1"/>
    <col min="3348" max="3348" width="5.42578125" bestFit="1" customWidth="1"/>
    <col min="3349" max="3349" width="7.42578125" bestFit="1" customWidth="1"/>
    <col min="3350" max="3350" width="6.42578125" bestFit="1" customWidth="1"/>
    <col min="3351" max="3352" width="5.42578125" bestFit="1" customWidth="1"/>
    <col min="3353" max="3353" width="7.42578125" bestFit="1" customWidth="1"/>
    <col min="3354" max="3355" width="5.42578125" bestFit="1" customWidth="1"/>
    <col min="3356" max="3356" width="7" customWidth="1"/>
    <col min="3357" max="3357" width="4.85546875" bestFit="1" customWidth="1"/>
    <col min="3358" max="3358" width="6" bestFit="1" customWidth="1"/>
    <col min="3359" max="3359" width="5.42578125" bestFit="1" customWidth="1"/>
    <col min="3360" max="3360" width="6.42578125" bestFit="1" customWidth="1"/>
    <col min="3361" max="3361" width="4.42578125" bestFit="1" customWidth="1"/>
    <col min="3595" max="3595" width="29.85546875" bestFit="1" customWidth="1"/>
    <col min="3596" max="3596" width="5.28515625" bestFit="1" customWidth="1"/>
    <col min="3598" max="3598" width="6.5703125" bestFit="1" customWidth="1"/>
    <col min="3599" max="3599" width="6.5703125" customWidth="1"/>
    <col min="3600" max="3601" width="7.42578125" bestFit="1" customWidth="1"/>
    <col min="3602" max="3602" width="5.42578125" bestFit="1" customWidth="1"/>
    <col min="3603" max="3603" width="7.42578125" bestFit="1" customWidth="1"/>
    <col min="3604" max="3604" width="5.42578125" bestFit="1" customWidth="1"/>
    <col min="3605" max="3605" width="7.42578125" bestFit="1" customWidth="1"/>
    <col min="3606" max="3606" width="6.42578125" bestFit="1" customWidth="1"/>
    <col min="3607" max="3608" width="5.42578125" bestFit="1" customWidth="1"/>
    <col min="3609" max="3609" width="7.42578125" bestFit="1" customWidth="1"/>
    <col min="3610" max="3611" width="5.42578125" bestFit="1" customWidth="1"/>
    <col min="3612" max="3612" width="7" customWidth="1"/>
    <col min="3613" max="3613" width="4.85546875" bestFit="1" customWidth="1"/>
    <col min="3614" max="3614" width="6" bestFit="1" customWidth="1"/>
    <col min="3615" max="3615" width="5.42578125" bestFit="1" customWidth="1"/>
    <col min="3616" max="3616" width="6.42578125" bestFit="1" customWidth="1"/>
    <col min="3617" max="3617" width="4.42578125" bestFit="1" customWidth="1"/>
    <col min="3851" max="3851" width="29.85546875" bestFit="1" customWidth="1"/>
    <col min="3852" max="3852" width="5.28515625" bestFit="1" customWidth="1"/>
    <col min="3854" max="3854" width="6.5703125" bestFit="1" customWidth="1"/>
    <col min="3855" max="3855" width="6.5703125" customWidth="1"/>
    <col min="3856" max="3857" width="7.42578125" bestFit="1" customWidth="1"/>
    <col min="3858" max="3858" width="5.42578125" bestFit="1" customWidth="1"/>
    <col min="3859" max="3859" width="7.42578125" bestFit="1" customWidth="1"/>
    <col min="3860" max="3860" width="5.42578125" bestFit="1" customWidth="1"/>
    <col min="3861" max="3861" width="7.42578125" bestFit="1" customWidth="1"/>
    <col min="3862" max="3862" width="6.42578125" bestFit="1" customWidth="1"/>
    <col min="3863" max="3864" width="5.42578125" bestFit="1" customWidth="1"/>
    <col min="3865" max="3865" width="7.42578125" bestFit="1" customWidth="1"/>
    <col min="3866" max="3867" width="5.42578125" bestFit="1" customWidth="1"/>
    <col min="3868" max="3868" width="7" customWidth="1"/>
    <col min="3869" max="3869" width="4.85546875" bestFit="1" customWidth="1"/>
    <col min="3870" max="3870" width="6" bestFit="1" customWidth="1"/>
    <col min="3871" max="3871" width="5.42578125" bestFit="1" customWidth="1"/>
    <col min="3872" max="3872" width="6.42578125" bestFit="1" customWidth="1"/>
    <col min="3873" max="3873" width="4.42578125" bestFit="1" customWidth="1"/>
    <col min="4107" max="4107" width="29.85546875" bestFit="1" customWidth="1"/>
    <col min="4108" max="4108" width="5.28515625" bestFit="1" customWidth="1"/>
    <col min="4110" max="4110" width="6.5703125" bestFit="1" customWidth="1"/>
    <col min="4111" max="4111" width="6.5703125" customWidth="1"/>
    <col min="4112" max="4113" width="7.42578125" bestFit="1" customWidth="1"/>
    <col min="4114" max="4114" width="5.42578125" bestFit="1" customWidth="1"/>
    <col min="4115" max="4115" width="7.42578125" bestFit="1" customWidth="1"/>
    <col min="4116" max="4116" width="5.42578125" bestFit="1" customWidth="1"/>
    <col min="4117" max="4117" width="7.42578125" bestFit="1" customWidth="1"/>
    <col min="4118" max="4118" width="6.42578125" bestFit="1" customWidth="1"/>
    <col min="4119" max="4120" width="5.42578125" bestFit="1" customWidth="1"/>
    <col min="4121" max="4121" width="7.42578125" bestFit="1" customWidth="1"/>
    <col min="4122" max="4123" width="5.42578125" bestFit="1" customWidth="1"/>
    <col min="4124" max="4124" width="7" customWidth="1"/>
    <col min="4125" max="4125" width="4.85546875" bestFit="1" customWidth="1"/>
    <col min="4126" max="4126" width="6" bestFit="1" customWidth="1"/>
    <col min="4127" max="4127" width="5.42578125" bestFit="1" customWidth="1"/>
    <col min="4128" max="4128" width="6.42578125" bestFit="1" customWidth="1"/>
    <col min="4129" max="4129" width="4.42578125" bestFit="1" customWidth="1"/>
    <col min="4363" max="4363" width="29.85546875" bestFit="1" customWidth="1"/>
    <col min="4364" max="4364" width="5.28515625" bestFit="1" customWidth="1"/>
    <col min="4366" max="4366" width="6.5703125" bestFit="1" customWidth="1"/>
    <col min="4367" max="4367" width="6.5703125" customWidth="1"/>
    <col min="4368" max="4369" width="7.42578125" bestFit="1" customWidth="1"/>
    <col min="4370" max="4370" width="5.42578125" bestFit="1" customWidth="1"/>
    <col min="4371" max="4371" width="7.42578125" bestFit="1" customWidth="1"/>
    <col min="4372" max="4372" width="5.42578125" bestFit="1" customWidth="1"/>
    <col min="4373" max="4373" width="7.42578125" bestFit="1" customWidth="1"/>
    <col min="4374" max="4374" width="6.42578125" bestFit="1" customWidth="1"/>
    <col min="4375" max="4376" width="5.42578125" bestFit="1" customWidth="1"/>
    <col min="4377" max="4377" width="7.42578125" bestFit="1" customWidth="1"/>
    <col min="4378" max="4379" width="5.42578125" bestFit="1" customWidth="1"/>
    <col min="4380" max="4380" width="7" customWidth="1"/>
    <col min="4381" max="4381" width="4.85546875" bestFit="1" customWidth="1"/>
    <col min="4382" max="4382" width="6" bestFit="1" customWidth="1"/>
    <col min="4383" max="4383" width="5.42578125" bestFit="1" customWidth="1"/>
    <col min="4384" max="4384" width="6.42578125" bestFit="1" customWidth="1"/>
    <col min="4385" max="4385" width="4.42578125" bestFit="1" customWidth="1"/>
    <col min="4619" max="4619" width="29.85546875" bestFit="1" customWidth="1"/>
    <col min="4620" max="4620" width="5.28515625" bestFit="1" customWidth="1"/>
    <col min="4622" max="4622" width="6.5703125" bestFit="1" customWidth="1"/>
    <col min="4623" max="4623" width="6.5703125" customWidth="1"/>
    <col min="4624" max="4625" width="7.42578125" bestFit="1" customWidth="1"/>
    <col min="4626" max="4626" width="5.42578125" bestFit="1" customWidth="1"/>
    <col min="4627" max="4627" width="7.42578125" bestFit="1" customWidth="1"/>
    <col min="4628" max="4628" width="5.42578125" bestFit="1" customWidth="1"/>
    <col min="4629" max="4629" width="7.42578125" bestFit="1" customWidth="1"/>
    <col min="4630" max="4630" width="6.42578125" bestFit="1" customWidth="1"/>
    <col min="4631" max="4632" width="5.42578125" bestFit="1" customWidth="1"/>
    <col min="4633" max="4633" width="7.42578125" bestFit="1" customWidth="1"/>
    <col min="4634" max="4635" width="5.42578125" bestFit="1" customWidth="1"/>
    <col min="4636" max="4636" width="7" customWidth="1"/>
    <col min="4637" max="4637" width="4.85546875" bestFit="1" customWidth="1"/>
    <col min="4638" max="4638" width="6" bestFit="1" customWidth="1"/>
    <col min="4639" max="4639" width="5.42578125" bestFit="1" customWidth="1"/>
    <col min="4640" max="4640" width="6.42578125" bestFit="1" customWidth="1"/>
    <col min="4641" max="4641" width="4.42578125" bestFit="1" customWidth="1"/>
    <col min="4875" max="4875" width="29.85546875" bestFit="1" customWidth="1"/>
    <col min="4876" max="4876" width="5.28515625" bestFit="1" customWidth="1"/>
    <col min="4878" max="4878" width="6.5703125" bestFit="1" customWidth="1"/>
    <col min="4879" max="4879" width="6.5703125" customWidth="1"/>
    <col min="4880" max="4881" width="7.42578125" bestFit="1" customWidth="1"/>
    <col min="4882" max="4882" width="5.42578125" bestFit="1" customWidth="1"/>
    <col min="4883" max="4883" width="7.42578125" bestFit="1" customWidth="1"/>
    <col min="4884" max="4884" width="5.42578125" bestFit="1" customWidth="1"/>
    <col min="4885" max="4885" width="7.42578125" bestFit="1" customWidth="1"/>
    <col min="4886" max="4886" width="6.42578125" bestFit="1" customWidth="1"/>
    <col min="4887" max="4888" width="5.42578125" bestFit="1" customWidth="1"/>
    <col min="4889" max="4889" width="7.42578125" bestFit="1" customWidth="1"/>
    <col min="4890" max="4891" width="5.42578125" bestFit="1" customWidth="1"/>
    <col min="4892" max="4892" width="7" customWidth="1"/>
    <col min="4893" max="4893" width="4.85546875" bestFit="1" customWidth="1"/>
    <col min="4894" max="4894" width="6" bestFit="1" customWidth="1"/>
    <col min="4895" max="4895" width="5.42578125" bestFit="1" customWidth="1"/>
    <col min="4896" max="4896" width="6.42578125" bestFit="1" customWidth="1"/>
    <col min="4897" max="4897" width="4.42578125" bestFit="1" customWidth="1"/>
    <col min="5131" max="5131" width="29.85546875" bestFit="1" customWidth="1"/>
    <col min="5132" max="5132" width="5.28515625" bestFit="1" customWidth="1"/>
    <col min="5134" max="5134" width="6.5703125" bestFit="1" customWidth="1"/>
    <col min="5135" max="5135" width="6.5703125" customWidth="1"/>
    <col min="5136" max="5137" width="7.42578125" bestFit="1" customWidth="1"/>
    <col min="5138" max="5138" width="5.42578125" bestFit="1" customWidth="1"/>
    <col min="5139" max="5139" width="7.42578125" bestFit="1" customWidth="1"/>
    <col min="5140" max="5140" width="5.42578125" bestFit="1" customWidth="1"/>
    <col min="5141" max="5141" width="7.42578125" bestFit="1" customWidth="1"/>
    <col min="5142" max="5142" width="6.42578125" bestFit="1" customWidth="1"/>
    <col min="5143" max="5144" width="5.42578125" bestFit="1" customWidth="1"/>
    <col min="5145" max="5145" width="7.42578125" bestFit="1" customWidth="1"/>
    <col min="5146" max="5147" width="5.42578125" bestFit="1" customWidth="1"/>
    <col min="5148" max="5148" width="7" customWidth="1"/>
    <col min="5149" max="5149" width="4.85546875" bestFit="1" customWidth="1"/>
    <col min="5150" max="5150" width="6" bestFit="1" customWidth="1"/>
    <col min="5151" max="5151" width="5.42578125" bestFit="1" customWidth="1"/>
    <col min="5152" max="5152" width="6.42578125" bestFit="1" customWidth="1"/>
    <col min="5153" max="5153" width="4.42578125" bestFit="1" customWidth="1"/>
    <col min="5387" max="5387" width="29.85546875" bestFit="1" customWidth="1"/>
    <col min="5388" max="5388" width="5.28515625" bestFit="1" customWidth="1"/>
    <col min="5390" max="5390" width="6.5703125" bestFit="1" customWidth="1"/>
    <col min="5391" max="5391" width="6.5703125" customWidth="1"/>
    <col min="5392" max="5393" width="7.42578125" bestFit="1" customWidth="1"/>
    <col min="5394" max="5394" width="5.42578125" bestFit="1" customWidth="1"/>
    <col min="5395" max="5395" width="7.42578125" bestFit="1" customWidth="1"/>
    <col min="5396" max="5396" width="5.42578125" bestFit="1" customWidth="1"/>
    <col min="5397" max="5397" width="7.42578125" bestFit="1" customWidth="1"/>
    <col min="5398" max="5398" width="6.42578125" bestFit="1" customWidth="1"/>
    <col min="5399" max="5400" width="5.42578125" bestFit="1" customWidth="1"/>
    <col min="5401" max="5401" width="7.42578125" bestFit="1" customWidth="1"/>
    <col min="5402" max="5403" width="5.42578125" bestFit="1" customWidth="1"/>
    <col min="5404" max="5404" width="7" customWidth="1"/>
    <col min="5405" max="5405" width="4.85546875" bestFit="1" customWidth="1"/>
    <col min="5406" max="5406" width="6" bestFit="1" customWidth="1"/>
    <col min="5407" max="5407" width="5.42578125" bestFit="1" customWidth="1"/>
    <col min="5408" max="5408" width="6.42578125" bestFit="1" customWidth="1"/>
    <col min="5409" max="5409" width="4.42578125" bestFit="1" customWidth="1"/>
    <col min="5643" max="5643" width="29.85546875" bestFit="1" customWidth="1"/>
    <col min="5644" max="5644" width="5.28515625" bestFit="1" customWidth="1"/>
    <col min="5646" max="5646" width="6.5703125" bestFit="1" customWidth="1"/>
    <col min="5647" max="5647" width="6.5703125" customWidth="1"/>
    <col min="5648" max="5649" width="7.42578125" bestFit="1" customWidth="1"/>
    <col min="5650" max="5650" width="5.42578125" bestFit="1" customWidth="1"/>
    <col min="5651" max="5651" width="7.42578125" bestFit="1" customWidth="1"/>
    <col min="5652" max="5652" width="5.42578125" bestFit="1" customWidth="1"/>
    <col min="5653" max="5653" width="7.42578125" bestFit="1" customWidth="1"/>
    <col min="5654" max="5654" width="6.42578125" bestFit="1" customWidth="1"/>
    <col min="5655" max="5656" width="5.42578125" bestFit="1" customWidth="1"/>
    <col min="5657" max="5657" width="7.42578125" bestFit="1" customWidth="1"/>
    <col min="5658" max="5659" width="5.42578125" bestFit="1" customWidth="1"/>
    <col min="5660" max="5660" width="7" customWidth="1"/>
    <col min="5661" max="5661" width="4.85546875" bestFit="1" customWidth="1"/>
    <col min="5662" max="5662" width="6" bestFit="1" customWidth="1"/>
    <col min="5663" max="5663" width="5.42578125" bestFit="1" customWidth="1"/>
    <col min="5664" max="5664" width="6.42578125" bestFit="1" customWidth="1"/>
    <col min="5665" max="5665" width="4.42578125" bestFit="1" customWidth="1"/>
    <col min="5899" max="5899" width="29.85546875" bestFit="1" customWidth="1"/>
    <col min="5900" max="5900" width="5.28515625" bestFit="1" customWidth="1"/>
    <col min="5902" max="5902" width="6.5703125" bestFit="1" customWidth="1"/>
    <col min="5903" max="5903" width="6.5703125" customWidth="1"/>
    <col min="5904" max="5905" width="7.42578125" bestFit="1" customWidth="1"/>
    <col min="5906" max="5906" width="5.42578125" bestFit="1" customWidth="1"/>
    <col min="5907" max="5907" width="7.42578125" bestFit="1" customWidth="1"/>
    <col min="5908" max="5908" width="5.42578125" bestFit="1" customWidth="1"/>
    <col min="5909" max="5909" width="7.42578125" bestFit="1" customWidth="1"/>
    <col min="5910" max="5910" width="6.42578125" bestFit="1" customWidth="1"/>
    <col min="5911" max="5912" width="5.42578125" bestFit="1" customWidth="1"/>
    <col min="5913" max="5913" width="7.42578125" bestFit="1" customWidth="1"/>
    <col min="5914" max="5915" width="5.42578125" bestFit="1" customWidth="1"/>
    <col min="5916" max="5916" width="7" customWidth="1"/>
    <col min="5917" max="5917" width="4.85546875" bestFit="1" customWidth="1"/>
    <col min="5918" max="5918" width="6" bestFit="1" customWidth="1"/>
    <col min="5919" max="5919" width="5.42578125" bestFit="1" customWidth="1"/>
    <col min="5920" max="5920" width="6.42578125" bestFit="1" customWidth="1"/>
    <col min="5921" max="5921" width="4.42578125" bestFit="1" customWidth="1"/>
    <col min="6155" max="6155" width="29.85546875" bestFit="1" customWidth="1"/>
    <col min="6156" max="6156" width="5.28515625" bestFit="1" customWidth="1"/>
    <col min="6158" max="6158" width="6.5703125" bestFit="1" customWidth="1"/>
    <col min="6159" max="6159" width="6.5703125" customWidth="1"/>
    <col min="6160" max="6161" width="7.42578125" bestFit="1" customWidth="1"/>
    <col min="6162" max="6162" width="5.42578125" bestFit="1" customWidth="1"/>
    <col min="6163" max="6163" width="7.42578125" bestFit="1" customWidth="1"/>
    <col min="6164" max="6164" width="5.42578125" bestFit="1" customWidth="1"/>
    <col min="6165" max="6165" width="7.42578125" bestFit="1" customWidth="1"/>
    <col min="6166" max="6166" width="6.42578125" bestFit="1" customWidth="1"/>
    <col min="6167" max="6168" width="5.42578125" bestFit="1" customWidth="1"/>
    <col min="6169" max="6169" width="7.42578125" bestFit="1" customWidth="1"/>
    <col min="6170" max="6171" width="5.42578125" bestFit="1" customWidth="1"/>
    <col min="6172" max="6172" width="7" customWidth="1"/>
    <col min="6173" max="6173" width="4.85546875" bestFit="1" customWidth="1"/>
    <col min="6174" max="6174" width="6" bestFit="1" customWidth="1"/>
    <col min="6175" max="6175" width="5.42578125" bestFit="1" customWidth="1"/>
    <col min="6176" max="6176" width="6.42578125" bestFit="1" customWidth="1"/>
    <col min="6177" max="6177" width="4.42578125" bestFit="1" customWidth="1"/>
    <col min="6411" max="6411" width="29.85546875" bestFit="1" customWidth="1"/>
    <col min="6412" max="6412" width="5.28515625" bestFit="1" customWidth="1"/>
    <col min="6414" max="6414" width="6.5703125" bestFit="1" customWidth="1"/>
    <col min="6415" max="6415" width="6.5703125" customWidth="1"/>
    <col min="6416" max="6417" width="7.42578125" bestFit="1" customWidth="1"/>
    <col min="6418" max="6418" width="5.42578125" bestFit="1" customWidth="1"/>
    <col min="6419" max="6419" width="7.42578125" bestFit="1" customWidth="1"/>
    <col min="6420" max="6420" width="5.42578125" bestFit="1" customWidth="1"/>
    <col min="6421" max="6421" width="7.42578125" bestFit="1" customWidth="1"/>
    <col min="6422" max="6422" width="6.42578125" bestFit="1" customWidth="1"/>
    <col min="6423" max="6424" width="5.42578125" bestFit="1" customWidth="1"/>
    <col min="6425" max="6425" width="7.42578125" bestFit="1" customWidth="1"/>
    <col min="6426" max="6427" width="5.42578125" bestFit="1" customWidth="1"/>
    <col min="6428" max="6428" width="7" customWidth="1"/>
    <col min="6429" max="6429" width="4.85546875" bestFit="1" customWidth="1"/>
    <col min="6430" max="6430" width="6" bestFit="1" customWidth="1"/>
    <col min="6431" max="6431" width="5.42578125" bestFit="1" customWidth="1"/>
    <col min="6432" max="6432" width="6.42578125" bestFit="1" customWidth="1"/>
    <col min="6433" max="6433" width="4.42578125" bestFit="1" customWidth="1"/>
    <col min="6667" max="6667" width="29.85546875" bestFit="1" customWidth="1"/>
    <col min="6668" max="6668" width="5.28515625" bestFit="1" customWidth="1"/>
    <col min="6670" max="6670" width="6.5703125" bestFit="1" customWidth="1"/>
    <col min="6671" max="6671" width="6.5703125" customWidth="1"/>
    <col min="6672" max="6673" width="7.42578125" bestFit="1" customWidth="1"/>
    <col min="6674" max="6674" width="5.42578125" bestFit="1" customWidth="1"/>
    <col min="6675" max="6675" width="7.42578125" bestFit="1" customWidth="1"/>
    <col min="6676" max="6676" width="5.42578125" bestFit="1" customWidth="1"/>
    <col min="6677" max="6677" width="7.42578125" bestFit="1" customWidth="1"/>
    <col min="6678" max="6678" width="6.42578125" bestFit="1" customWidth="1"/>
    <col min="6679" max="6680" width="5.42578125" bestFit="1" customWidth="1"/>
    <col min="6681" max="6681" width="7.42578125" bestFit="1" customWidth="1"/>
    <col min="6682" max="6683" width="5.42578125" bestFit="1" customWidth="1"/>
    <col min="6684" max="6684" width="7" customWidth="1"/>
    <col min="6685" max="6685" width="4.85546875" bestFit="1" customWidth="1"/>
    <col min="6686" max="6686" width="6" bestFit="1" customWidth="1"/>
    <col min="6687" max="6687" width="5.42578125" bestFit="1" customWidth="1"/>
    <col min="6688" max="6688" width="6.42578125" bestFit="1" customWidth="1"/>
    <col min="6689" max="6689" width="4.42578125" bestFit="1" customWidth="1"/>
    <col min="6923" max="6923" width="29.85546875" bestFit="1" customWidth="1"/>
    <col min="6924" max="6924" width="5.28515625" bestFit="1" customWidth="1"/>
    <col min="6926" max="6926" width="6.5703125" bestFit="1" customWidth="1"/>
    <col min="6927" max="6927" width="6.5703125" customWidth="1"/>
    <col min="6928" max="6929" width="7.42578125" bestFit="1" customWidth="1"/>
    <col min="6930" max="6930" width="5.42578125" bestFit="1" customWidth="1"/>
    <col min="6931" max="6931" width="7.42578125" bestFit="1" customWidth="1"/>
    <col min="6932" max="6932" width="5.42578125" bestFit="1" customWidth="1"/>
    <col min="6933" max="6933" width="7.42578125" bestFit="1" customWidth="1"/>
    <col min="6934" max="6934" width="6.42578125" bestFit="1" customWidth="1"/>
    <col min="6935" max="6936" width="5.42578125" bestFit="1" customWidth="1"/>
    <col min="6937" max="6937" width="7.42578125" bestFit="1" customWidth="1"/>
    <col min="6938" max="6939" width="5.42578125" bestFit="1" customWidth="1"/>
    <col min="6940" max="6940" width="7" customWidth="1"/>
    <col min="6941" max="6941" width="4.85546875" bestFit="1" customWidth="1"/>
    <col min="6942" max="6942" width="6" bestFit="1" customWidth="1"/>
    <col min="6943" max="6943" width="5.42578125" bestFit="1" customWidth="1"/>
    <col min="6944" max="6944" width="6.42578125" bestFit="1" customWidth="1"/>
    <col min="6945" max="6945" width="4.42578125" bestFit="1" customWidth="1"/>
    <col min="7179" max="7179" width="29.85546875" bestFit="1" customWidth="1"/>
    <col min="7180" max="7180" width="5.28515625" bestFit="1" customWidth="1"/>
    <col min="7182" max="7182" width="6.5703125" bestFit="1" customWidth="1"/>
    <col min="7183" max="7183" width="6.5703125" customWidth="1"/>
    <col min="7184" max="7185" width="7.42578125" bestFit="1" customWidth="1"/>
    <col min="7186" max="7186" width="5.42578125" bestFit="1" customWidth="1"/>
    <col min="7187" max="7187" width="7.42578125" bestFit="1" customWidth="1"/>
    <col min="7188" max="7188" width="5.42578125" bestFit="1" customWidth="1"/>
    <col min="7189" max="7189" width="7.42578125" bestFit="1" customWidth="1"/>
    <col min="7190" max="7190" width="6.42578125" bestFit="1" customWidth="1"/>
    <col min="7191" max="7192" width="5.42578125" bestFit="1" customWidth="1"/>
    <col min="7193" max="7193" width="7.42578125" bestFit="1" customWidth="1"/>
    <col min="7194" max="7195" width="5.42578125" bestFit="1" customWidth="1"/>
    <col min="7196" max="7196" width="7" customWidth="1"/>
    <col min="7197" max="7197" width="4.85546875" bestFit="1" customWidth="1"/>
    <col min="7198" max="7198" width="6" bestFit="1" customWidth="1"/>
    <col min="7199" max="7199" width="5.42578125" bestFit="1" customWidth="1"/>
    <col min="7200" max="7200" width="6.42578125" bestFit="1" customWidth="1"/>
    <col min="7201" max="7201" width="4.42578125" bestFit="1" customWidth="1"/>
    <col min="7435" max="7435" width="29.85546875" bestFit="1" customWidth="1"/>
    <col min="7436" max="7436" width="5.28515625" bestFit="1" customWidth="1"/>
    <col min="7438" max="7438" width="6.5703125" bestFit="1" customWidth="1"/>
    <col min="7439" max="7439" width="6.5703125" customWidth="1"/>
    <col min="7440" max="7441" width="7.42578125" bestFit="1" customWidth="1"/>
    <col min="7442" max="7442" width="5.42578125" bestFit="1" customWidth="1"/>
    <col min="7443" max="7443" width="7.42578125" bestFit="1" customWidth="1"/>
    <col min="7444" max="7444" width="5.42578125" bestFit="1" customWidth="1"/>
    <col min="7445" max="7445" width="7.42578125" bestFit="1" customWidth="1"/>
    <col min="7446" max="7446" width="6.42578125" bestFit="1" customWidth="1"/>
    <col min="7447" max="7448" width="5.42578125" bestFit="1" customWidth="1"/>
    <col min="7449" max="7449" width="7.42578125" bestFit="1" customWidth="1"/>
    <col min="7450" max="7451" width="5.42578125" bestFit="1" customWidth="1"/>
    <col min="7452" max="7452" width="7" customWidth="1"/>
    <col min="7453" max="7453" width="4.85546875" bestFit="1" customWidth="1"/>
    <col min="7454" max="7454" width="6" bestFit="1" customWidth="1"/>
    <col min="7455" max="7455" width="5.42578125" bestFit="1" customWidth="1"/>
    <col min="7456" max="7456" width="6.42578125" bestFit="1" customWidth="1"/>
    <col min="7457" max="7457" width="4.42578125" bestFit="1" customWidth="1"/>
    <col min="7691" max="7691" width="29.85546875" bestFit="1" customWidth="1"/>
    <col min="7692" max="7692" width="5.28515625" bestFit="1" customWidth="1"/>
    <col min="7694" max="7694" width="6.5703125" bestFit="1" customWidth="1"/>
    <col min="7695" max="7695" width="6.5703125" customWidth="1"/>
    <col min="7696" max="7697" width="7.42578125" bestFit="1" customWidth="1"/>
    <col min="7698" max="7698" width="5.42578125" bestFit="1" customWidth="1"/>
    <col min="7699" max="7699" width="7.42578125" bestFit="1" customWidth="1"/>
    <col min="7700" max="7700" width="5.42578125" bestFit="1" customWidth="1"/>
    <col min="7701" max="7701" width="7.42578125" bestFit="1" customWidth="1"/>
    <col min="7702" max="7702" width="6.42578125" bestFit="1" customWidth="1"/>
    <col min="7703" max="7704" width="5.42578125" bestFit="1" customWidth="1"/>
    <col min="7705" max="7705" width="7.42578125" bestFit="1" customWidth="1"/>
    <col min="7706" max="7707" width="5.42578125" bestFit="1" customWidth="1"/>
    <col min="7708" max="7708" width="7" customWidth="1"/>
    <col min="7709" max="7709" width="4.85546875" bestFit="1" customWidth="1"/>
    <col min="7710" max="7710" width="6" bestFit="1" customWidth="1"/>
    <col min="7711" max="7711" width="5.42578125" bestFit="1" customWidth="1"/>
    <col min="7712" max="7712" width="6.42578125" bestFit="1" customWidth="1"/>
    <col min="7713" max="7713" width="4.42578125" bestFit="1" customWidth="1"/>
    <col min="7947" max="7947" width="29.85546875" bestFit="1" customWidth="1"/>
    <col min="7948" max="7948" width="5.28515625" bestFit="1" customWidth="1"/>
    <col min="7950" max="7950" width="6.5703125" bestFit="1" customWidth="1"/>
    <col min="7951" max="7951" width="6.5703125" customWidth="1"/>
    <col min="7952" max="7953" width="7.42578125" bestFit="1" customWidth="1"/>
    <col min="7954" max="7954" width="5.42578125" bestFit="1" customWidth="1"/>
    <col min="7955" max="7955" width="7.42578125" bestFit="1" customWidth="1"/>
    <col min="7956" max="7956" width="5.42578125" bestFit="1" customWidth="1"/>
    <col min="7957" max="7957" width="7.42578125" bestFit="1" customWidth="1"/>
    <col min="7958" max="7958" width="6.42578125" bestFit="1" customWidth="1"/>
    <col min="7959" max="7960" width="5.42578125" bestFit="1" customWidth="1"/>
    <col min="7961" max="7961" width="7.42578125" bestFit="1" customWidth="1"/>
    <col min="7962" max="7963" width="5.42578125" bestFit="1" customWidth="1"/>
    <col min="7964" max="7964" width="7" customWidth="1"/>
    <col min="7965" max="7965" width="4.85546875" bestFit="1" customWidth="1"/>
    <col min="7966" max="7966" width="6" bestFit="1" customWidth="1"/>
    <col min="7967" max="7967" width="5.42578125" bestFit="1" customWidth="1"/>
    <col min="7968" max="7968" width="6.42578125" bestFit="1" customWidth="1"/>
    <col min="7969" max="7969" width="4.42578125" bestFit="1" customWidth="1"/>
    <col min="8203" max="8203" width="29.85546875" bestFit="1" customWidth="1"/>
    <col min="8204" max="8204" width="5.28515625" bestFit="1" customWidth="1"/>
    <col min="8206" max="8206" width="6.5703125" bestFit="1" customWidth="1"/>
    <col min="8207" max="8207" width="6.5703125" customWidth="1"/>
    <col min="8208" max="8209" width="7.42578125" bestFit="1" customWidth="1"/>
    <col min="8210" max="8210" width="5.42578125" bestFit="1" customWidth="1"/>
    <col min="8211" max="8211" width="7.42578125" bestFit="1" customWidth="1"/>
    <col min="8212" max="8212" width="5.42578125" bestFit="1" customWidth="1"/>
    <col min="8213" max="8213" width="7.42578125" bestFit="1" customWidth="1"/>
    <col min="8214" max="8214" width="6.42578125" bestFit="1" customWidth="1"/>
    <col min="8215" max="8216" width="5.42578125" bestFit="1" customWidth="1"/>
    <col min="8217" max="8217" width="7.42578125" bestFit="1" customWidth="1"/>
    <col min="8218" max="8219" width="5.42578125" bestFit="1" customWidth="1"/>
    <col min="8220" max="8220" width="7" customWidth="1"/>
    <col min="8221" max="8221" width="4.85546875" bestFit="1" customWidth="1"/>
    <col min="8222" max="8222" width="6" bestFit="1" customWidth="1"/>
    <col min="8223" max="8223" width="5.42578125" bestFit="1" customWidth="1"/>
    <col min="8224" max="8224" width="6.42578125" bestFit="1" customWidth="1"/>
    <col min="8225" max="8225" width="4.42578125" bestFit="1" customWidth="1"/>
    <col min="8459" max="8459" width="29.85546875" bestFit="1" customWidth="1"/>
    <col min="8460" max="8460" width="5.28515625" bestFit="1" customWidth="1"/>
    <col min="8462" max="8462" width="6.5703125" bestFit="1" customWidth="1"/>
    <col min="8463" max="8463" width="6.5703125" customWidth="1"/>
    <col min="8464" max="8465" width="7.42578125" bestFit="1" customWidth="1"/>
    <col min="8466" max="8466" width="5.42578125" bestFit="1" customWidth="1"/>
    <col min="8467" max="8467" width="7.42578125" bestFit="1" customWidth="1"/>
    <col min="8468" max="8468" width="5.42578125" bestFit="1" customWidth="1"/>
    <col min="8469" max="8469" width="7.42578125" bestFit="1" customWidth="1"/>
    <col min="8470" max="8470" width="6.42578125" bestFit="1" customWidth="1"/>
    <col min="8471" max="8472" width="5.42578125" bestFit="1" customWidth="1"/>
    <col min="8473" max="8473" width="7.42578125" bestFit="1" customWidth="1"/>
    <col min="8474" max="8475" width="5.42578125" bestFit="1" customWidth="1"/>
    <col min="8476" max="8476" width="7" customWidth="1"/>
    <col min="8477" max="8477" width="4.85546875" bestFit="1" customWidth="1"/>
    <col min="8478" max="8478" width="6" bestFit="1" customWidth="1"/>
    <col min="8479" max="8479" width="5.42578125" bestFit="1" customWidth="1"/>
    <col min="8480" max="8480" width="6.42578125" bestFit="1" customWidth="1"/>
    <col min="8481" max="8481" width="4.42578125" bestFit="1" customWidth="1"/>
    <col min="8715" max="8715" width="29.85546875" bestFit="1" customWidth="1"/>
    <col min="8716" max="8716" width="5.28515625" bestFit="1" customWidth="1"/>
    <col min="8718" max="8718" width="6.5703125" bestFit="1" customWidth="1"/>
    <col min="8719" max="8719" width="6.5703125" customWidth="1"/>
    <col min="8720" max="8721" width="7.42578125" bestFit="1" customWidth="1"/>
    <col min="8722" max="8722" width="5.42578125" bestFit="1" customWidth="1"/>
    <col min="8723" max="8723" width="7.42578125" bestFit="1" customWidth="1"/>
    <col min="8724" max="8724" width="5.42578125" bestFit="1" customWidth="1"/>
    <col min="8725" max="8725" width="7.42578125" bestFit="1" customWidth="1"/>
    <col min="8726" max="8726" width="6.42578125" bestFit="1" customWidth="1"/>
    <col min="8727" max="8728" width="5.42578125" bestFit="1" customWidth="1"/>
    <col min="8729" max="8729" width="7.42578125" bestFit="1" customWidth="1"/>
    <col min="8730" max="8731" width="5.42578125" bestFit="1" customWidth="1"/>
    <col min="8732" max="8732" width="7" customWidth="1"/>
    <col min="8733" max="8733" width="4.85546875" bestFit="1" customWidth="1"/>
    <col min="8734" max="8734" width="6" bestFit="1" customWidth="1"/>
    <col min="8735" max="8735" width="5.42578125" bestFit="1" customWidth="1"/>
    <col min="8736" max="8736" width="6.42578125" bestFit="1" customWidth="1"/>
    <col min="8737" max="8737" width="4.42578125" bestFit="1" customWidth="1"/>
    <col min="8971" max="8971" width="29.85546875" bestFit="1" customWidth="1"/>
    <col min="8972" max="8972" width="5.28515625" bestFit="1" customWidth="1"/>
    <col min="8974" max="8974" width="6.5703125" bestFit="1" customWidth="1"/>
    <col min="8975" max="8975" width="6.5703125" customWidth="1"/>
    <col min="8976" max="8977" width="7.42578125" bestFit="1" customWidth="1"/>
    <col min="8978" max="8978" width="5.42578125" bestFit="1" customWidth="1"/>
    <col min="8979" max="8979" width="7.42578125" bestFit="1" customWidth="1"/>
    <col min="8980" max="8980" width="5.42578125" bestFit="1" customWidth="1"/>
    <col min="8981" max="8981" width="7.42578125" bestFit="1" customWidth="1"/>
    <col min="8982" max="8982" width="6.42578125" bestFit="1" customWidth="1"/>
    <col min="8983" max="8984" width="5.42578125" bestFit="1" customWidth="1"/>
    <col min="8985" max="8985" width="7.42578125" bestFit="1" customWidth="1"/>
    <col min="8986" max="8987" width="5.42578125" bestFit="1" customWidth="1"/>
    <col min="8988" max="8988" width="7" customWidth="1"/>
    <col min="8989" max="8989" width="4.85546875" bestFit="1" customWidth="1"/>
    <col min="8990" max="8990" width="6" bestFit="1" customWidth="1"/>
    <col min="8991" max="8991" width="5.42578125" bestFit="1" customWidth="1"/>
    <col min="8992" max="8992" width="6.42578125" bestFit="1" customWidth="1"/>
    <col min="8993" max="8993" width="4.42578125" bestFit="1" customWidth="1"/>
    <col min="9227" max="9227" width="29.85546875" bestFit="1" customWidth="1"/>
    <col min="9228" max="9228" width="5.28515625" bestFit="1" customWidth="1"/>
    <col min="9230" max="9230" width="6.5703125" bestFit="1" customWidth="1"/>
    <col min="9231" max="9231" width="6.5703125" customWidth="1"/>
    <col min="9232" max="9233" width="7.42578125" bestFit="1" customWidth="1"/>
    <col min="9234" max="9234" width="5.42578125" bestFit="1" customWidth="1"/>
    <col min="9235" max="9235" width="7.42578125" bestFit="1" customWidth="1"/>
    <col min="9236" max="9236" width="5.42578125" bestFit="1" customWidth="1"/>
    <col min="9237" max="9237" width="7.42578125" bestFit="1" customWidth="1"/>
    <col min="9238" max="9238" width="6.42578125" bestFit="1" customWidth="1"/>
    <col min="9239" max="9240" width="5.42578125" bestFit="1" customWidth="1"/>
    <col min="9241" max="9241" width="7.42578125" bestFit="1" customWidth="1"/>
    <col min="9242" max="9243" width="5.42578125" bestFit="1" customWidth="1"/>
    <col min="9244" max="9244" width="7" customWidth="1"/>
    <col min="9245" max="9245" width="4.85546875" bestFit="1" customWidth="1"/>
    <col min="9246" max="9246" width="6" bestFit="1" customWidth="1"/>
    <col min="9247" max="9247" width="5.42578125" bestFit="1" customWidth="1"/>
    <col min="9248" max="9248" width="6.42578125" bestFit="1" customWidth="1"/>
    <col min="9249" max="9249" width="4.42578125" bestFit="1" customWidth="1"/>
    <col min="9483" max="9483" width="29.85546875" bestFit="1" customWidth="1"/>
    <col min="9484" max="9484" width="5.28515625" bestFit="1" customWidth="1"/>
    <col min="9486" max="9486" width="6.5703125" bestFit="1" customWidth="1"/>
    <col min="9487" max="9487" width="6.5703125" customWidth="1"/>
    <col min="9488" max="9489" width="7.42578125" bestFit="1" customWidth="1"/>
    <col min="9490" max="9490" width="5.42578125" bestFit="1" customWidth="1"/>
    <col min="9491" max="9491" width="7.42578125" bestFit="1" customWidth="1"/>
    <col min="9492" max="9492" width="5.42578125" bestFit="1" customWidth="1"/>
    <col min="9493" max="9493" width="7.42578125" bestFit="1" customWidth="1"/>
    <col min="9494" max="9494" width="6.42578125" bestFit="1" customWidth="1"/>
    <col min="9495" max="9496" width="5.42578125" bestFit="1" customWidth="1"/>
    <col min="9497" max="9497" width="7.42578125" bestFit="1" customWidth="1"/>
    <col min="9498" max="9499" width="5.42578125" bestFit="1" customWidth="1"/>
    <col min="9500" max="9500" width="7" customWidth="1"/>
    <col min="9501" max="9501" width="4.85546875" bestFit="1" customWidth="1"/>
    <col min="9502" max="9502" width="6" bestFit="1" customWidth="1"/>
    <col min="9503" max="9503" width="5.42578125" bestFit="1" customWidth="1"/>
    <col min="9504" max="9504" width="6.42578125" bestFit="1" customWidth="1"/>
    <col min="9505" max="9505" width="4.42578125" bestFit="1" customWidth="1"/>
    <col min="9739" max="9739" width="29.85546875" bestFit="1" customWidth="1"/>
    <col min="9740" max="9740" width="5.28515625" bestFit="1" customWidth="1"/>
    <col min="9742" max="9742" width="6.5703125" bestFit="1" customWidth="1"/>
    <col min="9743" max="9743" width="6.5703125" customWidth="1"/>
    <col min="9744" max="9745" width="7.42578125" bestFit="1" customWidth="1"/>
    <col min="9746" max="9746" width="5.42578125" bestFit="1" customWidth="1"/>
    <col min="9747" max="9747" width="7.42578125" bestFit="1" customWidth="1"/>
    <col min="9748" max="9748" width="5.42578125" bestFit="1" customWidth="1"/>
    <col min="9749" max="9749" width="7.42578125" bestFit="1" customWidth="1"/>
    <col min="9750" max="9750" width="6.42578125" bestFit="1" customWidth="1"/>
    <col min="9751" max="9752" width="5.42578125" bestFit="1" customWidth="1"/>
    <col min="9753" max="9753" width="7.42578125" bestFit="1" customWidth="1"/>
    <col min="9754" max="9755" width="5.42578125" bestFit="1" customWidth="1"/>
    <col min="9756" max="9756" width="7" customWidth="1"/>
    <col min="9757" max="9757" width="4.85546875" bestFit="1" customWidth="1"/>
    <col min="9758" max="9758" width="6" bestFit="1" customWidth="1"/>
    <col min="9759" max="9759" width="5.42578125" bestFit="1" customWidth="1"/>
    <col min="9760" max="9760" width="6.42578125" bestFit="1" customWidth="1"/>
    <col min="9761" max="9761" width="4.42578125" bestFit="1" customWidth="1"/>
    <col min="9995" max="9995" width="29.85546875" bestFit="1" customWidth="1"/>
    <col min="9996" max="9996" width="5.28515625" bestFit="1" customWidth="1"/>
    <col min="9998" max="9998" width="6.5703125" bestFit="1" customWidth="1"/>
    <col min="9999" max="9999" width="6.5703125" customWidth="1"/>
    <col min="10000" max="10001" width="7.42578125" bestFit="1" customWidth="1"/>
    <col min="10002" max="10002" width="5.42578125" bestFit="1" customWidth="1"/>
    <col min="10003" max="10003" width="7.42578125" bestFit="1" customWidth="1"/>
    <col min="10004" max="10004" width="5.42578125" bestFit="1" customWidth="1"/>
    <col min="10005" max="10005" width="7.42578125" bestFit="1" customWidth="1"/>
    <col min="10006" max="10006" width="6.42578125" bestFit="1" customWidth="1"/>
    <col min="10007" max="10008" width="5.42578125" bestFit="1" customWidth="1"/>
    <col min="10009" max="10009" width="7.42578125" bestFit="1" customWidth="1"/>
    <col min="10010" max="10011" width="5.42578125" bestFit="1" customWidth="1"/>
    <col min="10012" max="10012" width="7" customWidth="1"/>
    <col min="10013" max="10013" width="4.85546875" bestFit="1" customWidth="1"/>
    <col min="10014" max="10014" width="6" bestFit="1" customWidth="1"/>
    <col min="10015" max="10015" width="5.42578125" bestFit="1" customWidth="1"/>
    <col min="10016" max="10016" width="6.42578125" bestFit="1" customWidth="1"/>
    <col min="10017" max="10017" width="4.42578125" bestFit="1" customWidth="1"/>
    <col min="10251" max="10251" width="29.85546875" bestFit="1" customWidth="1"/>
    <col min="10252" max="10252" width="5.28515625" bestFit="1" customWidth="1"/>
    <col min="10254" max="10254" width="6.5703125" bestFit="1" customWidth="1"/>
    <col min="10255" max="10255" width="6.5703125" customWidth="1"/>
    <col min="10256" max="10257" width="7.42578125" bestFit="1" customWidth="1"/>
    <col min="10258" max="10258" width="5.42578125" bestFit="1" customWidth="1"/>
    <col min="10259" max="10259" width="7.42578125" bestFit="1" customWidth="1"/>
    <col min="10260" max="10260" width="5.42578125" bestFit="1" customWidth="1"/>
    <col min="10261" max="10261" width="7.42578125" bestFit="1" customWidth="1"/>
    <col min="10262" max="10262" width="6.42578125" bestFit="1" customWidth="1"/>
    <col min="10263" max="10264" width="5.42578125" bestFit="1" customWidth="1"/>
    <col min="10265" max="10265" width="7.42578125" bestFit="1" customWidth="1"/>
    <col min="10266" max="10267" width="5.42578125" bestFit="1" customWidth="1"/>
    <col min="10268" max="10268" width="7" customWidth="1"/>
    <col min="10269" max="10269" width="4.85546875" bestFit="1" customWidth="1"/>
    <col min="10270" max="10270" width="6" bestFit="1" customWidth="1"/>
    <col min="10271" max="10271" width="5.42578125" bestFit="1" customWidth="1"/>
    <col min="10272" max="10272" width="6.42578125" bestFit="1" customWidth="1"/>
    <col min="10273" max="10273" width="4.42578125" bestFit="1" customWidth="1"/>
    <col min="10507" max="10507" width="29.85546875" bestFit="1" customWidth="1"/>
    <col min="10508" max="10508" width="5.28515625" bestFit="1" customWidth="1"/>
    <col min="10510" max="10510" width="6.5703125" bestFit="1" customWidth="1"/>
    <col min="10511" max="10511" width="6.5703125" customWidth="1"/>
    <col min="10512" max="10513" width="7.42578125" bestFit="1" customWidth="1"/>
    <col min="10514" max="10514" width="5.42578125" bestFit="1" customWidth="1"/>
    <col min="10515" max="10515" width="7.42578125" bestFit="1" customWidth="1"/>
    <col min="10516" max="10516" width="5.42578125" bestFit="1" customWidth="1"/>
    <col min="10517" max="10517" width="7.42578125" bestFit="1" customWidth="1"/>
    <col min="10518" max="10518" width="6.42578125" bestFit="1" customWidth="1"/>
    <col min="10519" max="10520" width="5.42578125" bestFit="1" customWidth="1"/>
    <col min="10521" max="10521" width="7.42578125" bestFit="1" customWidth="1"/>
    <col min="10522" max="10523" width="5.42578125" bestFit="1" customWidth="1"/>
    <col min="10524" max="10524" width="7" customWidth="1"/>
    <col min="10525" max="10525" width="4.85546875" bestFit="1" customWidth="1"/>
    <col min="10526" max="10526" width="6" bestFit="1" customWidth="1"/>
    <col min="10527" max="10527" width="5.42578125" bestFit="1" customWidth="1"/>
    <col min="10528" max="10528" width="6.42578125" bestFit="1" customWidth="1"/>
    <col min="10529" max="10529" width="4.42578125" bestFit="1" customWidth="1"/>
    <col min="10763" max="10763" width="29.85546875" bestFit="1" customWidth="1"/>
    <col min="10764" max="10764" width="5.28515625" bestFit="1" customWidth="1"/>
    <col min="10766" max="10766" width="6.5703125" bestFit="1" customWidth="1"/>
    <col min="10767" max="10767" width="6.5703125" customWidth="1"/>
    <col min="10768" max="10769" width="7.42578125" bestFit="1" customWidth="1"/>
    <col min="10770" max="10770" width="5.42578125" bestFit="1" customWidth="1"/>
    <col min="10771" max="10771" width="7.42578125" bestFit="1" customWidth="1"/>
    <col min="10772" max="10772" width="5.42578125" bestFit="1" customWidth="1"/>
    <col min="10773" max="10773" width="7.42578125" bestFit="1" customWidth="1"/>
    <col min="10774" max="10774" width="6.42578125" bestFit="1" customWidth="1"/>
    <col min="10775" max="10776" width="5.42578125" bestFit="1" customWidth="1"/>
    <col min="10777" max="10777" width="7.42578125" bestFit="1" customWidth="1"/>
    <col min="10778" max="10779" width="5.42578125" bestFit="1" customWidth="1"/>
    <col min="10780" max="10780" width="7" customWidth="1"/>
    <col min="10781" max="10781" width="4.85546875" bestFit="1" customWidth="1"/>
    <col min="10782" max="10782" width="6" bestFit="1" customWidth="1"/>
    <col min="10783" max="10783" width="5.42578125" bestFit="1" customWidth="1"/>
    <col min="10784" max="10784" width="6.42578125" bestFit="1" customWidth="1"/>
    <col min="10785" max="10785" width="4.42578125" bestFit="1" customWidth="1"/>
    <col min="11019" max="11019" width="29.85546875" bestFit="1" customWidth="1"/>
    <col min="11020" max="11020" width="5.28515625" bestFit="1" customWidth="1"/>
    <col min="11022" max="11022" width="6.5703125" bestFit="1" customWidth="1"/>
    <col min="11023" max="11023" width="6.5703125" customWidth="1"/>
    <col min="11024" max="11025" width="7.42578125" bestFit="1" customWidth="1"/>
    <col min="11026" max="11026" width="5.42578125" bestFit="1" customWidth="1"/>
    <col min="11027" max="11027" width="7.42578125" bestFit="1" customWidth="1"/>
    <col min="11028" max="11028" width="5.42578125" bestFit="1" customWidth="1"/>
    <col min="11029" max="11029" width="7.42578125" bestFit="1" customWidth="1"/>
    <col min="11030" max="11030" width="6.42578125" bestFit="1" customWidth="1"/>
    <col min="11031" max="11032" width="5.42578125" bestFit="1" customWidth="1"/>
    <col min="11033" max="11033" width="7.42578125" bestFit="1" customWidth="1"/>
    <col min="11034" max="11035" width="5.42578125" bestFit="1" customWidth="1"/>
    <col min="11036" max="11036" width="7" customWidth="1"/>
    <col min="11037" max="11037" width="4.85546875" bestFit="1" customWidth="1"/>
    <col min="11038" max="11038" width="6" bestFit="1" customWidth="1"/>
    <col min="11039" max="11039" width="5.42578125" bestFit="1" customWidth="1"/>
    <col min="11040" max="11040" width="6.42578125" bestFit="1" customWidth="1"/>
    <col min="11041" max="11041" width="4.42578125" bestFit="1" customWidth="1"/>
    <col min="11275" max="11275" width="29.85546875" bestFit="1" customWidth="1"/>
    <col min="11276" max="11276" width="5.28515625" bestFit="1" customWidth="1"/>
    <col min="11278" max="11278" width="6.5703125" bestFit="1" customWidth="1"/>
    <col min="11279" max="11279" width="6.5703125" customWidth="1"/>
    <col min="11280" max="11281" width="7.42578125" bestFit="1" customWidth="1"/>
    <col min="11282" max="11282" width="5.42578125" bestFit="1" customWidth="1"/>
    <col min="11283" max="11283" width="7.42578125" bestFit="1" customWidth="1"/>
    <col min="11284" max="11284" width="5.42578125" bestFit="1" customWidth="1"/>
    <col min="11285" max="11285" width="7.42578125" bestFit="1" customWidth="1"/>
    <col min="11286" max="11286" width="6.42578125" bestFit="1" customWidth="1"/>
    <col min="11287" max="11288" width="5.42578125" bestFit="1" customWidth="1"/>
    <col min="11289" max="11289" width="7.42578125" bestFit="1" customWidth="1"/>
    <col min="11290" max="11291" width="5.42578125" bestFit="1" customWidth="1"/>
    <col min="11292" max="11292" width="7" customWidth="1"/>
    <col min="11293" max="11293" width="4.85546875" bestFit="1" customWidth="1"/>
    <col min="11294" max="11294" width="6" bestFit="1" customWidth="1"/>
    <col min="11295" max="11295" width="5.42578125" bestFit="1" customWidth="1"/>
    <col min="11296" max="11296" width="6.42578125" bestFit="1" customWidth="1"/>
    <col min="11297" max="11297" width="4.42578125" bestFit="1" customWidth="1"/>
    <col min="11531" max="11531" width="29.85546875" bestFit="1" customWidth="1"/>
    <col min="11532" max="11532" width="5.28515625" bestFit="1" customWidth="1"/>
    <col min="11534" max="11534" width="6.5703125" bestFit="1" customWidth="1"/>
    <col min="11535" max="11535" width="6.5703125" customWidth="1"/>
    <col min="11536" max="11537" width="7.42578125" bestFit="1" customWidth="1"/>
    <col min="11538" max="11538" width="5.42578125" bestFit="1" customWidth="1"/>
    <col min="11539" max="11539" width="7.42578125" bestFit="1" customWidth="1"/>
    <col min="11540" max="11540" width="5.42578125" bestFit="1" customWidth="1"/>
    <col min="11541" max="11541" width="7.42578125" bestFit="1" customWidth="1"/>
    <col min="11542" max="11542" width="6.42578125" bestFit="1" customWidth="1"/>
    <col min="11543" max="11544" width="5.42578125" bestFit="1" customWidth="1"/>
    <col min="11545" max="11545" width="7.42578125" bestFit="1" customWidth="1"/>
    <col min="11546" max="11547" width="5.42578125" bestFit="1" customWidth="1"/>
    <col min="11548" max="11548" width="7" customWidth="1"/>
    <col min="11549" max="11549" width="4.85546875" bestFit="1" customWidth="1"/>
    <col min="11550" max="11550" width="6" bestFit="1" customWidth="1"/>
    <col min="11551" max="11551" width="5.42578125" bestFit="1" customWidth="1"/>
    <col min="11552" max="11552" width="6.42578125" bestFit="1" customWidth="1"/>
    <col min="11553" max="11553" width="4.42578125" bestFit="1" customWidth="1"/>
    <col min="11787" max="11787" width="29.85546875" bestFit="1" customWidth="1"/>
    <col min="11788" max="11788" width="5.28515625" bestFit="1" customWidth="1"/>
    <col min="11790" max="11790" width="6.5703125" bestFit="1" customWidth="1"/>
    <col min="11791" max="11791" width="6.5703125" customWidth="1"/>
    <col min="11792" max="11793" width="7.42578125" bestFit="1" customWidth="1"/>
    <col min="11794" max="11794" width="5.42578125" bestFit="1" customWidth="1"/>
    <col min="11795" max="11795" width="7.42578125" bestFit="1" customWidth="1"/>
    <col min="11796" max="11796" width="5.42578125" bestFit="1" customWidth="1"/>
    <col min="11797" max="11797" width="7.42578125" bestFit="1" customWidth="1"/>
    <col min="11798" max="11798" width="6.42578125" bestFit="1" customWidth="1"/>
    <col min="11799" max="11800" width="5.42578125" bestFit="1" customWidth="1"/>
    <col min="11801" max="11801" width="7.42578125" bestFit="1" customWidth="1"/>
    <col min="11802" max="11803" width="5.42578125" bestFit="1" customWidth="1"/>
    <col min="11804" max="11804" width="7" customWidth="1"/>
    <col min="11805" max="11805" width="4.85546875" bestFit="1" customWidth="1"/>
    <col min="11806" max="11806" width="6" bestFit="1" customWidth="1"/>
    <col min="11807" max="11807" width="5.42578125" bestFit="1" customWidth="1"/>
    <col min="11808" max="11808" width="6.42578125" bestFit="1" customWidth="1"/>
    <col min="11809" max="11809" width="4.42578125" bestFit="1" customWidth="1"/>
    <col min="12043" max="12043" width="29.85546875" bestFit="1" customWidth="1"/>
    <col min="12044" max="12044" width="5.28515625" bestFit="1" customWidth="1"/>
    <col min="12046" max="12046" width="6.5703125" bestFit="1" customWidth="1"/>
    <col min="12047" max="12047" width="6.5703125" customWidth="1"/>
    <col min="12048" max="12049" width="7.42578125" bestFit="1" customWidth="1"/>
    <col min="12050" max="12050" width="5.42578125" bestFit="1" customWidth="1"/>
    <col min="12051" max="12051" width="7.42578125" bestFit="1" customWidth="1"/>
    <col min="12052" max="12052" width="5.42578125" bestFit="1" customWidth="1"/>
    <col min="12053" max="12053" width="7.42578125" bestFit="1" customWidth="1"/>
    <col min="12054" max="12054" width="6.42578125" bestFit="1" customWidth="1"/>
    <col min="12055" max="12056" width="5.42578125" bestFit="1" customWidth="1"/>
    <col min="12057" max="12057" width="7.42578125" bestFit="1" customWidth="1"/>
    <col min="12058" max="12059" width="5.42578125" bestFit="1" customWidth="1"/>
    <col min="12060" max="12060" width="7" customWidth="1"/>
    <col min="12061" max="12061" width="4.85546875" bestFit="1" customWidth="1"/>
    <col min="12062" max="12062" width="6" bestFit="1" customWidth="1"/>
    <col min="12063" max="12063" width="5.42578125" bestFit="1" customWidth="1"/>
    <col min="12064" max="12064" width="6.42578125" bestFit="1" customWidth="1"/>
    <col min="12065" max="12065" width="4.42578125" bestFit="1" customWidth="1"/>
    <col min="12299" max="12299" width="29.85546875" bestFit="1" customWidth="1"/>
    <col min="12300" max="12300" width="5.28515625" bestFit="1" customWidth="1"/>
    <col min="12302" max="12302" width="6.5703125" bestFit="1" customWidth="1"/>
    <col min="12303" max="12303" width="6.5703125" customWidth="1"/>
    <col min="12304" max="12305" width="7.42578125" bestFit="1" customWidth="1"/>
    <col min="12306" max="12306" width="5.42578125" bestFit="1" customWidth="1"/>
    <col min="12307" max="12307" width="7.42578125" bestFit="1" customWidth="1"/>
    <col min="12308" max="12308" width="5.42578125" bestFit="1" customWidth="1"/>
    <col min="12309" max="12309" width="7.42578125" bestFit="1" customWidth="1"/>
    <col min="12310" max="12310" width="6.42578125" bestFit="1" customWidth="1"/>
    <col min="12311" max="12312" width="5.42578125" bestFit="1" customWidth="1"/>
    <col min="12313" max="12313" width="7.42578125" bestFit="1" customWidth="1"/>
    <col min="12314" max="12315" width="5.42578125" bestFit="1" customWidth="1"/>
    <col min="12316" max="12316" width="7" customWidth="1"/>
    <col min="12317" max="12317" width="4.85546875" bestFit="1" customWidth="1"/>
    <col min="12318" max="12318" width="6" bestFit="1" customWidth="1"/>
    <col min="12319" max="12319" width="5.42578125" bestFit="1" customWidth="1"/>
    <col min="12320" max="12320" width="6.42578125" bestFit="1" customWidth="1"/>
    <col min="12321" max="12321" width="4.42578125" bestFit="1" customWidth="1"/>
    <col min="12555" max="12555" width="29.85546875" bestFit="1" customWidth="1"/>
    <col min="12556" max="12556" width="5.28515625" bestFit="1" customWidth="1"/>
    <col min="12558" max="12558" width="6.5703125" bestFit="1" customWidth="1"/>
    <col min="12559" max="12559" width="6.5703125" customWidth="1"/>
    <col min="12560" max="12561" width="7.42578125" bestFit="1" customWidth="1"/>
    <col min="12562" max="12562" width="5.42578125" bestFit="1" customWidth="1"/>
    <col min="12563" max="12563" width="7.42578125" bestFit="1" customWidth="1"/>
    <col min="12564" max="12564" width="5.42578125" bestFit="1" customWidth="1"/>
    <col min="12565" max="12565" width="7.42578125" bestFit="1" customWidth="1"/>
    <col min="12566" max="12566" width="6.42578125" bestFit="1" customWidth="1"/>
    <col min="12567" max="12568" width="5.42578125" bestFit="1" customWidth="1"/>
    <col min="12569" max="12569" width="7.42578125" bestFit="1" customWidth="1"/>
    <col min="12570" max="12571" width="5.42578125" bestFit="1" customWidth="1"/>
    <col min="12572" max="12572" width="7" customWidth="1"/>
    <col min="12573" max="12573" width="4.85546875" bestFit="1" customWidth="1"/>
    <col min="12574" max="12574" width="6" bestFit="1" customWidth="1"/>
    <col min="12575" max="12575" width="5.42578125" bestFit="1" customWidth="1"/>
    <col min="12576" max="12576" width="6.42578125" bestFit="1" customWidth="1"/>
    <col min="12577" max="12577" width="4.42578125" bestFit="1" customWidth="1"/>
    <col min="12811" max="12811" width="29.85546875" bestFit="1" customWidth="1"/>
    <col min="12812" max="12812" width="5.28515625" bestFit="1" customWidth="1"/>
    <col min="12814" max="12814" width="6.5703125" bestFit="1" customWidth="1"/>
    <col min="12815" max="12815" width="6.5703125" customWidth="1"/>
    <col min="12816" max="12817" width="7.42578125" bestFit="1" customWidth="1"/>
    <col min="12818" max="12818" width="5.42578125" bestFit="1" customWidth="1"/>
    <col min="12819" max="12819" width="7.42578125" bestFit="1" customWidth="1"/>
    <col min="12820" max="12820" width="5.42578125" bestFit="1" customWidth="1"/>
    <col min="12821" max="12821" width="7.42578125" bestFit="1" customWidth="1"/>
    <col min="12822" max="12822" width="6.42578125" bestFit="1" customWidth="1"/>
    <col min="12823" max="12824" width="5.42578125" bestFit="1" customWidth="1"/>
    <col min="12825" max="12825" width="7.42578125" bestFit="1" customWidth="1"/>
    <col min="12826" max="12827" width="5.42578125" bestFit="1" customWidth="1"/>
    <col min="12828" max="12828" width="7" customWidth="1"/>
    <col min="12829" max="12829" width="4.85546875" bestFit="1" customWidth="1"/>
    <col min="12830" max="12830" width="6" bestFit="1" customWidth="1"/>
    <col min="12831" max="12831" width="5.42578125" bestFit="1" customWidth="1"/>
    <col min="12832" max="12832" width="6.42578125" bestFit="1" customWidth="1"/>
    <col min="12833" max="12833" width="4.42578125" bestFit="1" customWidth="1"/>
    <col min="13067" max="13067" width="29.85546875" bestFit="1" customWidth="1"/>
    <col min="13068" max="13068" width="5.28515625" bestFit="1" customWidth="1"/>
    <col min="13070" max="13070" width="6.5703125" bestFit="1" customWidth="1"/>
    <col min="13071" max="13071" width="6.5703125" customWidth="1"/>
    <col min="13072" max="13073" width="7.42578125" bestFit="1" customWidth="1"/>
    <col min="13074" max="13074" width="5.42578125" bestFit="1" customWidth="1"/>
    <col min="13075" max="13075" width="7.42578125" bestFit="1" customWidth="1"/>
    <col min="13076" max="13076" width="5.42578125" bestFit="1" customWidth="1"/>
    <col min="13077" max="13077" width="7.42578125" bestFit="1" customWidth="1"/>
    <col min="13078" max="13078" width="6.42578125" bestFit="1" customWidth="1"/>
    <col min="13079" max="13080" width="5.42578125" bestFit="1" customWidth="1"/>
    <col min="13081" max="13081" width="7.42578125" bestFit="1" customWidth="1"/>
    <col min="13082" max="13083" width="5.42578125" bestFit="1" customWidth="1"/>
    <col min="13084" max="13084" width="7" customWidth="1"/>
    <col min="13085" max="13085" width="4.85546875" bestFit="1" customWidth="1"/>
    <col min="13086" max="13086" width="6" bestFit="1" customWidth="1"/>
    <col min="13087" max="13087" width="5.42578125" bestFit="1" customWidth="1"/>
    <col min="13088" max="13088" width="6.42578125" bestFit="1" customWidth="1"/>
    <col min="13089" max="13089" width="4.42578125" bestFit="1" customWidth="1"/>
    <col min="13323" max="13323" width="29.85546875" bestFit="1" customWidth="1"/>
    <col min="13324" max="13324" width="5.28515625" bestFit="1" customWidth="1"/>
    <col min="13326" max="13326" width="6.5703125" bestFit="1" customWidth="1"/>
    <col min="13327" max="13327" width="6.5703125" customWidth="1"/>
    <col min="13328" max="13329" width="7.42578125" bestFit="1" customWidth="1"/>
    <col min="13330" max="13330" width="5.42578125" bestFit="1" customWidth="1"/>
    <col min="13331" max="13331" width="7.42578125" bestFit="1" customWidth="1"/>
    <col min="13332" max="13332" width="5.42578125" bestFit="1" customWidth="1"/>
    <col min="13333" max="13333" width="7.42578125" bestFit="1" customWidth="1"/>
    <col min="13334" max="13334" width="6.42578125" bestFit="1" customWidth="1"/>
    <col min="13335" max="13336" width="5.42578125" bestFit="1" customWidth="1"/>
    <col min="13337" max="13337" width="7.42578125" bestFit="1" customWidth="1"/>
    <col min="13338" max="13339" width="5.42578125" bestFit="1" customWidth="1"/>
    <col min="13340" max="13340" width="7" customWidth="1"/>
    <col min="13341" max="13341" width="4.85546875" bestFit="1" customWidth="1"/>
    <col min="13342" max="13342" width="6" bestFit="1" customWidth="1"/>
    <col min="13343" max="13343" width="5.42578125" bestFit="1" customWidth="1"/>
    <col min="13344" max="13344" width="6.42578125" bestFit="1" customWidth="1"/>
    <col min="13345" max="13345" width="4.42578125" bestFit="1" customWidth="1"/>
    <col min="13579" max="13579" width="29.85546875" bestFit="1" customWidth="1"/>
    <col min="13580" max="13580" width="5.28515625" bestFit="1" customWidth="1"/>
    <col min="13582" max="13582" width="6.5703125" bestFit="1" customWidth="1"/>
    <col min="13583" max="13583" width="6.5703125" customWidth="1"/>
    <col min="13584" max="13585" width="7.42578125" bestFit="1" customWidth="1"/>
    <col min="13586" max="13586" width="5.42578125" bestFit="1" customWidth="1"/>
    <col min="13587" max="13587" width="7.42578125" bestFit="1" customWidth="1"/>
    <col min="13588" max="13588" width="5.42578125" bestFit="1" customWidth="1"/>
    <col min="13589" max="13589" width="7.42578125" bestFit="1" customWidth="1"/>
    <col min="13590" max="13590" width="6.42578125" bestFit="1" customWidth="1"/>
    <col min="13591" max="13592" width="5.42578125" bestFit="1" customWidth="1"/>
    <col min="13593" max="13593" width="7.42578125" bestFit="1" customWidth="1"/>
    <col min="13594" max="13595" width="5.42578125" bestFit="1" customWidth="1"/>
    <col min="13596" max="13596" width="7" customWidth="1"/>
    <col min="13597" max="13597" width="4.85546875" bestFit="1" customWidth="1"/>
    <col min="13598" max="13598" width="6" bestFit="1" customWidth="1"/>
    <col min="13599" max="13599" width="5.42578125" bestFit="1" customWidth="1"/>
    <col min="13600" max="13600" width="6.42578125" bestFit="1" customWidth="1"/>
    <col min="13601" max="13601" width="4.42578125" bestFit="1" customWidth="1"/>
    <col min="13835" max="13835" width="29.85546875" bestFit="1" customWidth="1"/>
    <col min="13836" max="13836" width="5.28515625" bestFit="1" customWidth="1"/>
    <col min="13838" max="13838" width="6.5703125" bestFit="1" customWidth="1"/>
    <col min="13839" max="13839" width="6.5703125" customWidth="1"/>
    <col min="13840" max="13841" width="7.42578125" bestFit="1" customWidth="1"/>
    <col min="13842" max="13842" width="5.42578125" bestFit="1" customWidth="1"/>
    <col min="13843" max="13843" width="7.42578125" bestFit="1" customWidth="1"/>
    <col min="13844" max="13844" width="5.42578125" bestFit="1" customWidth="1"/>
    <col min="13845" max="13845" width="7.42578125" bestFit="1" customWidth="1"/>
    <col min="13846" max="13846" width="6.42578125" bestFit="1" customWidth="1"/>
    <col min="13847" max="13848" width="5.42578125" bestFit="1" customWidth="1"/>
    <col min="13849" max="13849" width="7.42578125" bestFit="1" customWidth="1"/>
    <col min="13850" max="13851" width="5.42578125" bestFit="1" customWidth="1"/>
    <col min="13852" max="13852" width="7" customWidth="1"/>
    <col min="13853" max="13853" width="4.85546875" bestFit="1" customWidth="1"/>
    <col min="13854" max="13854" width="6" bestFit="1" customWidth="1"/>
    <col min="13855" max="13855" width="5.42578125" bestFit="1" customWidth="1"/>
    <col min="13856" max="13856" width="6.42578125" bestFit="1" customWidth="1"/>
    <col min="13857" max="13857" width="4.42578125" bestFit="1" customWidth="1"/>
    <col min="14091" max="14091" width="29.85546875" bestFit="1" customWidth="1"/>
    <col min="14092" max="14092" width="5.28515625" bestFit="1" customWidth="1"/>
    <col min="14094" max="14094" width="6.5703125" bestFit="1" customWidth="1"/>
    <col min="14095" max="14095" width="6.5703125" customWidth="1"/>
    <col min="14096" max="14097" width="7.42578125" bestFit="1" customWidth="1"/>
    <col min="14098" max="14098" width="5.42578125" bestFit="1" customWidth="1"/>
    <col min="14099" max="14099" width="7.42578125" bestFit="1" customWidth="1"/>
    <col min="14100" max="14100" width="5.42578125" bestFit="1" customWidth="1"/>
    <col min="14101" max="14101" width="7.42578125" bestFit="1" customWidth="1"/>
    <col min="14102" max="14102" width="6.42578125" bestFit="1" customWidth="1"/>
    <col min="14103" max="14104" width="5.42578125" bestFit="1" customWidth="1"/>
    <col min="14105" max="14105" width="7.42578125" bestFit="1" customWidth="1"/>
    <col min="14106" max="14107" width="5.42578125" bestFit="1" customWidth="1"/>
    <col min="14108" max="14108" width="7" customWidth="1"/>
    <col min="14109" max="14109" width="4.85546875" bestFit="1" customWidth="1"/>
    <col min="14110" max="14110" width="6" bestFit="1" customWidth="1"/>
    <col min="14111" max="14111" width="5.42578125" bestFit="1" customWidth="1"/>
    <col min="14112" max="14112" width="6.42578125" bestFit="1" customWidth="1"/>
    <col min="14113" max="14113" width="4.42578125" bestFit="1" customWidth="1"/>
    <col min="14347" max="14347" width="29.85546875" bestFit="1" customWidth="1"/>
    <col min="14348" max="14348" width="5.28515625" bestFit="1" customWidth="1"/>
    <col min="14350" max="14350" width="6.5703125" bestFit="1" customWidth="1"/>
    <col min="14351" max="14351" width="6.5703125" customWidth="1"/>
    <col min="14352" max="14353" width="7.42578125" bestFit="1" customWidth="1"/>
    <col min="14354" max="14354" width="5.42578125" bestFit="1" customWidth="1"/>
    <col min="14355" max="14355" width="7.42578125" bestFit="1" customWidth="1"/>
    <col min="14356" max="14356" width="5.42578125" bestFit="1" customWidth="1"/>
    <col min="14357" max="14357" width="7.42578125" bestFit="1" customWidth="1"/>
    <col min="14358" max="14358" width="6.42578125" bestFit="1" customWidth="1"/>
    <col min="14359" max="14360" width="5.42578125" bestFit="1" customWidth="1"/>
    <col min="14361" max="14361" width="7.42578125" bestFit="1" customWidth="1"/>
    <col min="14362" max="14363" width="5.42578125" bestFit="1" customWidth="1"/>
    <col min="14364" max="14364" width="7" customWidth="1"/>
    <col min="14365" max="14365" width="4.85546875" bestFit="1" customWidth="1"/>
    <col min="14366" max="14366" width="6" bestFit="1" customWidth="1"/>
    <col min="14367" max="14367" width="5.42578125" bestFit="1" customWidth="1"/>
    <col min="14368" max="14368" width="6.42578125" bestFit="1" customWidth="1"/>
    <col min="14369" max="14369" width="4.42578125" bestFit="1" customWidth="1"/>
    <col min="14603" max="14603" width="29.85546875" bestFit="1" customWidth="1"/>
    <col min="14604" max="14604" width="5.28515625" bestFit="1" customWidth="1"/>
    <col min="14606" max="14606" width="6.5703125" bestFit="1" customWidth="1"/>
    <col min="14607" max="14607" width="6.5703125" customWidth="1"/>
    <col min="14608" max="14609" width="7.42578125" bestFit="1" customWidth="1"/>
    <col min="14610" max="14610" width="5.42578125" bestFit="1" customWidth="1"/>
    <col min="14611" max="14611" width="7.42578125" bestFit="1" customWidth="1"/>
    <col min="14612" max="14612" width="5.42578125" bestFit="1" customWidth="1"/>
    <col min="14613" max="14613" width="7.42578125" bestFit="1" customWidth="1"/>
    <col min="14614" max="14614" width="6.42578125" bestFit="1" customWidth="1"/>
    <col min="14615" max="14616" width="5.42578125" bestFit="1" customWidth="1"/>
    <col min="14617" max="14617" width="7.42578125" bestFit="1" customWidth="1"/>
    <col min="14618" max="14619" width="5.42578125" bestFit="1" customWidth="1"/>
    <col min="14620" max="14620" width="7" customWidth="1"/>
    <col min="14621" max="14621" width="4.85546875" bestFit="1" customWidth="1"/>
    <col min="14622" max="14622" width="6" bestFit="1" customWidth="1"/>
    <col min="14623" max="14623" width="5.42578125" bestFit="1" customWidth="1"/>
    <col min="14624" max="14624" width="6.42578125" bestFit="1" customWidth="1"/>
    <col min="14625" max="14625" width="4.42578125" bestFit="1" customWidth="1"/>
    <col min="14859" max="14859" width="29.85546875" bestFit="1" customWidth="1"/>
    <col min="14860" max="14860" width="5.28515625" bestFit="1" customWidth="1"/>
    <col min="14862" max="14862" width="6.5703125" bestFit="1" customWidth="1"/>
    <col min="14863" max="14863" width="6.5703125" customWidth="1"/>
    <col min="14864" max="14865" width="7.42578125" bestFit="1" customWidth="1"/>
    <col min="14866" max="14866" width="5.42578125" bestFit="1" customWidth="1"/>
    <col min="14867" max="14867" width="7.42578125" bestFit="1" customWidth="1"/>
    <col min="14868" max="14868" width="5.42578125" bestFit="1" customWidth="1"/>
    <col min="14869" max="14869" width="7.42578125" bestFit="1" customWidth="1"/>
    <col min="14870" max="14870" width="6.42578125" bestFit="1" customWidth="1"/>
    <col min="14871" max="14872" width="5.42578125" bestFit="1" customWidth="1"/>
    <col min="14873" max="14873" width="7.42578125" bestFit="1" customWidth="1"/>
    <col min="14874" max="14875" width="5.42578125" bestFit="1" customWidth="1"/>
    <col min="14876" max="14876" width="7" customWidth="1"/>
    <col min="14877" max="14877" width="4.85546875" bestFit="1" customWidth="1"/>
    <col min="14878" max="14878" width="6" bestFit="1" customWidth="1"/>
    <col min="14879" max="14879" width="5.42578125" bestFit="1" customWidth="1"/>
    <col min="14880" max="14880" width="6.42578125" bestFit="1" customWidth="1"/>
    <col min="14881" max="14881" width="4.42578125" bestFit="1" customWidth="1"/>
    <col min="15115" max="15115" width="29.85546875" bestFit="1" customWidth="1"/>
    <col min="15116" max="15116" width="5.28515625" bestFit="1" customWidth="1"/>
    <col min="15118" max="15118" width="6.5703125" bestFit="1" customWidth="1"/>
    <col min="15119" max="15119" width="6.5703125" customWidth="1"/>
    <col min="15120" max="15121" width="7.42578125" bestFit="1" customWidth="1"/>
    <col min="15122" max="15122" width="5.42578125" bestFit="1" customWidth="1"/>
    <col min="15123" max="15123" width="7.42578125" bestFit="1" customWidth="1"/>
    <col min="15124" max="15124" width="5.42578125" bestFit="1" customWidth="1"/>
    <col min="15125" max="15125" width="7.42578125" bestFit="1" customWidth="1"/>
    <col min="15126" max="15126" width="6.42578125" bestFit="1" customWidth="1"/>
    <col min="15127" max="15128" width="5.42578125" bestFit="1" customWidth="1"/>
    <col min="15129" max="15129" width="7.42578125" bestFit="1" customWidth="1"/>
    <col min="15130" max="15131" width="5.42578125" bestFit="1" customWidth="1"/>
    <col min="15132" max="15132" width="7" customWidth="1"/>
    <col min="15133" max="15133" width="4.85546875" bestFit="1" customWidth="1"/>
    <col min="15134" max="15134" width="6" bestFit="1" customWidth="1"/>
    <col min="15135" max="15135" width="5.42578125" bestFit="1" customWidth="1"/>
    <col min="15136" max="15136" width="6.42578125" bestFit="1" customWidth="1"/>
    <col min="15137" max="15137" width="4.42578125" bestFit="1" customWidth="1"/>
    <col min="15371" max="15371" width="29.85546875" bestFit="1" customWidth="1"/>
    <col min="15372" max="15372" width="5.28515625" bestFit="1" customWidth="1"/>
    <col min="15374" max="15374" width="6.5703125" bestFit="1" customWidth="1"/>
    <col min="15375" max="15375" width="6.5703125" customWidth="1"/>
    <col min="15376" max="15377" width="7.42578125" bestFit="1" customWidth="1"/>
    <col min="15378" max="15378" width="5.42578125" bestFit="1" customWidth="1"/>
    <col min="15379" max="15379" width="7.42578125" bestFit="1" customWidth="1"/>
    <col min="15380" max="15380" width="5.42578125" bestFit="1" customWidth="1"/>
    <col min="15381" max="15381" width="7.42578125" bestFit="1" customWidth="1"/>
    <col min="15382" max="15382" width="6.42578125" bestFit="1" customWidth="1"/>
    <col min="15383" max="15384" width="5.42578125" bestFit="1" customWidth="1"/>
    <col min="15385" max="15385" width="7.42578125" bestFit="1" customWidth="1"/>
    <col min="15386" max="15387" width="5.42578125" bestFit="1" customWidth="1"/>
    <col min="15388" max="15388" width="7" customWidth="1"/>
    <col min="15389" max="15389" width="4.85546875" bestFit="1" customWidth="1"/>
    <col min="15390" max="15390" width="6" bestFit="1" customWidth="1"/>
    <col min="15391" max="15391" width="5.42578125" bestFit="1" customWidth="1"/>
    <col min="15392" max="15392" width="6.42578125" bestFit="1" customWidth="1"/>
    <col min="15393" max="15393" width="4.42578125" bestFit="1" customWidth="1"/>
    <col min="15627" max="15627" width="29.85546875" bestFit="1" customWidth="1"/>
    <col min="15628" max="15628" width="5.28515625" bestFit="1" customWidth="1"/>
    <col min="15630" max="15630" width="6.5703125" bestFit="1" customWidth="1"/>
    <col min="15631" max="15631" width="6.5703125" customWidth="1"/>
    <col min="15632" max="15633" width="7.42578125" bestFit="1" customWidth="1"/>
    <col min="15634" max="15634" width="5.42578125" bestFit="1" customWidth="1"/>
    <col min="15635" max="15635" width="7.42578125" bestFit="1" customWidth="1"/>
    <col min="15636" max="15636" width="5.42578125" bestFit="1" customWidth="1"/>
    <col min="15637" max="15637" width="7.42578125" bestFit="1" customWidth="1"/>
    <col min="15638" max="15638" width="6.42578125" bestFit="1" customWidth="1"/>
    <col min="15639" max="15640" width="5.42578125" bestFit="1" customWidth="1"/>
    <col min="15641" max="15641" width="7.42578125" bestFit="1" customWidth="1"/>
    <col min="15642" max="15643" width="5.42578125" bestFit="1" customWidth="1"/>
    <col min="15644" max="15644" width="7" customWidth="1"/>
    <col min="15645" max="15645" width="4.85546875" bestFit="1" customWidth="1"/>
    <col min="15646" max="15646" width="6" bestFit="1" customWidth="1"/>
    <col min="15647" max="15647" width="5.42578125" bestFit="1" customWidth="1"/>
    <col min="15648" max="15648" width="6.42578125" bestFit="1" customWidth="1"/>
    <col min="15649" max="15649" width="4.42578125" bestFit="1" customWidth="1"/>
    <col min="15883" max="15883" width="29.85546875" bestFit="1" customWidth="1"/>
    <col min="15884" max="15884" width="5.28515625" bestFit="1" customWidth="1"/>
    <col min="15886" max="15886" width="6.5703125" bestFit="1" customWidth="1"/>
    <col min="15887" max="15887" width="6.5703125" customWidth="1"/>
    <col min="15888" max="15889" width="7.42578125" bestFit="1" customWidth="1"/>
    <col min="15890" max="15890" width="5.42578125" bestFit="1" customWidth="1"/>
    <col min="15891" max="15891" width="7.42578125" bestFit="1" customWidth="1"/>
    <col min="15892" max="15892" width="5.42578125" bestFit="1" customWidth="1"/>
    <col min="15893" max="15893" width="7.42578125" bestFit="1" customWidth="1"/>
    <col min="15894" max="15894" width="6.42578125" bestFit="1" customWidth="1"/>
    <col min="15895" max="15896" width="5.42578125" bestFit="1" customWidth="1"/>
    <col min="15897" max="15897" width="7.42578125" bestFit="1" customWidth="1"/>
    <col min="15898" max="15899" width="5.42578125" bestFit="1" customWidth="1"/>
    <col min="15900" max="15900" width="7" customWidth="1"/>
    <col min="15901" max="15901" width="4.85546875" bestFit="1" customWidth="1"/>
    <col min="15902" max="15902" width="6" bestFit="1" customWidth="1"/>
    <col min="15903" max="15903" width="5.42578125" bestFit="1" customWidth="1"/>
    <col min="15904" max="15904" width="6.42578125" bestFit="1" customWidth="1"/>
    <col min="15905" max="15905" width="4.42578125" bestFit="1" customWidth="1"/>
    <col min="16139" max="16139" width="29.85546875" bestFit="1" customWidth="1"/>
    <col min="16140" max="16140" width="5.28515625" bestFit="1" customWidth="1"/>
    <col min="16142" max="16142" width="6.5703125" bestFit="1" customWidth="1"/>
    <col min="16143" max="16143" width="6.5703125" customWidth="1"/>
    <col min="16144" max="16145" width="7.42578125" bestFit="1" customWidth="1"/>
    <col min="16146" max="16146" width="5.42578125" bestFit="1" customWidth="1"/>
    <col min="16147" max="16147" width="7.42578125" bestFit="1" customWidth="1"/>
    <col min="16148" max="16148" width="5.42578125" bestFit="1" customWidth="1"/>
    <col min="16149" max="16149" width="7.42578125" bestFit="1" customWidth="1"/>
    <col min="16150" max="16150" width="6.42578125" bestFit="1" customWidth="1"/>
    <col min="16151" max="16152" width="5.42578125" bestFit="1" customWidth="1"/>
    <col min="16153" max="16153" width="7.42578125" bestFit="1" customWidth="1"/>
    <col min="16154" max="16155" width="5.42578125" bestFit="1" customWidth="1"/>
    <col min="16156" max="16156" width="7" customWidth="1"/>
    <col min="16157" max="16157" width="4.85546875" bestFit="1" customWidth="1"/>
    <col min="16158" max="16158" width="6" bestFit="1" customWidth="1"/>
    <col min="16159" max="16159" width="5.42578125" bestFit="1" customWidth="1"/>
    <col min="16160" max="16160" width="6.42578125" bestFit="1" customWidth="1"/>
    <col min="16161" max="16161" width="4.42578125" bestFit="1" customWidth="1"/>
  </cols>
  <sheetData>
    <row r="1" spans="1:33" ht="23.25" customHeight="1">
      <c r="A1" s="137"/>
      <c r="B1" s="137"/>
      <c r="C1" s="215"/>
      <c r="D1" s="215"/>
      <c r="E1" s="215"/>
      <c r="F1" s="152"/>
      <c r="G1" s="215" t="s">
        <v>360</v>
      </c>
      <c r="H1" s="215"/>
      <c r="I1" s="215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137"/>
      <c r="AB1" s="137"/>
      <c r="AC1" s="137"/>
      <c r="AD1" s="215"/>
      <c r="AE1" s="215"/>
      <c r="AF1" s="215"/>
      <c r="AG1" s="137"/>
    </row>
    <row r="2" spans="1:33" s="140" customFormat="1" ht="23.25" customHeight="1">
      <c r="A2" s="137"/>
      <c r="B2" s="137"/>
      <c r="C2" s="215"/>
      <c r="D2" s="215"/>
      <c r="E2" s="215"/>
      <c r="F2" s="152"/>
      <c r="G2" s="215" t="s">
        <v>361</v>
      </c>
      <c r="H2" s="215"/>
      <c r="I2" s="215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137"/>
      <c r="AB2" s="137"/>
      <c r="AC2" s="137"/>
      <c r="AD2" s="215"/>
      <c r="AE2" s="215"/>
      <c r="AF2" s="215"/>
      <c r="AG2" s="137"/>
    </row>
    <row r="3" spans="1:33">
      <c r="AA3" t="s">
        <v>139</v>
      </c>
    </row>
    <row r="4" spans="1:33" s="97" customFormat="1" ht="106.5">
      <c r="A4" s="93" t="s">
        <v>174</v>
      </c>
      <c r="B4" s="95" t="s">
        <v>349</v>
      </c>
      <c r="C4" s="95" t="s">
        <v>331</v>
      </c>
      <c r="D4" s="94" t="s">
        <v>362</v>
      </c>
      <c r="E4" s="95" t="s">
        <v>363</v>
      </c>
      <c r="F4" s="94" t="s">
        <v>140</v>
      </c>
      <c r="G4" s="95" t="s">
        <v>263</v>
      </c>
      <c r="H4" s="95" t="s">
        <v>327</v>
      </c>
      <c r="I4" s="95" t="s">
        <v>267</v>
      </c>
      <c r="J4" s="95" t="s">
        <v>268</v>
      </c>
      <c r="K4" s="95" t="s">
        <v>176</v>
      </c>
      <c r="L4" s="95" t="s">
        <v>13</v>
      </c>
      <c r="M4" s="95" t="s">
        <v>161</v>
      </c>
      <c r="N4" s="95" t="s">
        <v>177</v>
      </c>
      <c r="O4" s="95" t="s">
        <v>17</v>
      </c>
      <c r="P4" s="95" t="s">
        <v>286</v>
      </c>
      <c r="Q4" s="95" t="s">
        <v>19</v>
      </c>
      <c r="R4" s="95" t="s">
        <v>20</v>
      </c>
      <c r="S4" s="96" t="s">
        <v>178</v>
      </c>
      <c r="T4" s="96" t="s">
        <v>346</v>
      </c>
      <c r="U4" s="96" t="s">
        <v>179</v>
      </c>
      <c r="V4" s="96" t="s">
        <v>180</v>
      </c>
      <c r="W4" s="95" t="s">
        <v>181</v>
      </c>
      <c r="X4" s="95" t="s">
        <v>368</v>
      </c>
      <c r="Y4" s="95" t="s">
        <v>142</v>
      </c>
      <c r="Z4" s="95" t="s">
        <v>182</v>
      </c>
      <c r="AA4" s="95" t="s">
        <v>183</v>
      </c>
      <c r="AB4" s="95" t="s">
        <v>146</v>
      </c>
      <c r="AC4" s="96" t="s">
        <v>184</v>
      </c>
      <c r="AD4" s="96" t="s">
        <v>32</v>
      </c>
      <c r="AE4" s="96" t="s">
        <v>185</v>
      </c>
      <c r="AF4" s="96" t="s">
        <v>369</v>
      </c>
      <c r="AG4" s="96" t="s">
        <v>351</v>
      </c>
    </row>
    <row r="5" spans="1:33" s="100" customFormat="1" ht="13.5" thickBot="1">
      <c r="A5" s="250" t="s">
        <v>186</v>
      </c>
      <c r="B5" s="251"/>
      <c r="C5" s="251"/>
      <c r="D5" s="251"/>
      <c r="E5" s="251">
        <v>3220</v>
      </c>
      <c r="F5" s="252"/>
      <c r="G5" s="253">
        <v>4134</v>
      </c>
      <c r="H5" s="253">
        <v>4139</v>
      </c>
      <c r="I5" s="253" t="s">
        <v>35</v>
      </c>
      <c r="J5" s="254" t="s">
        <v>36</v>
      </c>
      <c r="K5" s="254" t="s">
        <v>187</v>
      </c>
      <c r="L5" s="255">
        <v>5002</v>
      </c>
      <c r="M5" s="255">
        <v>5005</v>
      </c>
      <c r="N5" s="255">
        <v>506</v>
      </c>
      <c r="O5" s="255">
        <v>5500</v>
      </c>
      <c r="P5" s="255">
        <v>5502</v>
      </c>
      <c r="Q5" s="255">
        <v>5503</v>
      </c>
      <c r="R5" s="255">
        <v>5504</v>
      </c>
      <c r="S5" s="255">
        <v>5511</v>
      </c>
      <c r="T5" s="255">
        <v>5512</v>
      </c>
      <c r="U5" s="255">
        <v>5513</v>
      </c>
      <c r="V5" s="255">
        <v>5514</v>
      </c>
      <c r="W5" s="255">
        <v>5515</v>
      </c>
      <c r="X5" s="255">
        <v>5516</v>
      </c>
      <c r="Y5" s="255">
        <v>5521</v>
      </c>
      <c r="Z5" s="255">
        <v>5522</v>
      </c>
      <c r="AA5" s="255">
        <v>5523</v>
      </c>
      <c r="AB5" s="255">
        <v>5524</v>
      </c>
      <c r="AC5" s="255">
        <v>5525</v>
      </c>
      <c r="AD5" s="255">
        <v>5532</v>
      </c>
      <c r="AE5" s="255">
        <v>5539</v>
      </c>
      <c r="AF5" s="255">
        <v>5540</v>
      </c>
      <c r="AG5" s="255" t="s">
        <v>127</v>
      </c>
    </row>
    <row r="6" spans="1:33" ht="15.75" thickBot="1">
      <c r="A6" s="256" t="s">
        <v>345</v>
      </c>
      <c r="B6" s="257" t="s">
        <v>50</v>
      </c>
      <c r="C6" s="257">
        <v>21</v>
      </c>
      <c r="D6" s="264">
        <f t="shared" ref="D6:D52" si="0">SUM(E6:E6)</f>
        <v>0</v>
      </c>
      <c r="E6" s="265"/>
      <c r="F6" s="258">
        <f t="shared" ref="F6:F40" si="1">SUM(G6:AG6)</f>
        <v>71020</v>
      </c>
      <c r="G6" s="258">
        <f>SUM(G7:G26)</f>
        <v>0</v>
      </c>
      <c r="H6" s="258">
        <f t="shared" ref="H6:AG6" si="2">SUM(H7:H26)</f>
        <v>0</v>
      </c>
      <c r="I6" s="258">
        <f t="shared" si="2"/>
        <v>0</v>
      </c>
      <c r="J6" s="258">
        <f t="shared" si="2"/>
        <v>0</v>
      </c>
      <c r="K6" s="258">
        <f t="shared" si="2"/>
        <v>0</v>
      </c>
      <c r="L6" s="258">
        <f t="shared" si="2"/>
        <v>50310</v>
      </c>
      <c r="M6" s="258">
        <f t="shared" si="2"/>
        <v>2100</v>
      </c>
      <c r="N6" s="258">
        <f t="shared" si="2"/>
        <v>17820</v>
      </c>
      <c r="O6" s="258">
        <f t="shared" si="2"/>
        <v>-2670</v>
      </c>
      <c r="P6" s="258">
        <f t="shared" si="2"/>
        <v>0</v>
      </c>
      <c r="Q6" s="258">
        <f t="shared" si="2"/>
        <v>0</v>
      </c>
      <c r="R6" s="258">
        <f t="shared" si="2"/>
        <v>8840</v>
      </c>
      <c r="S6" s="258">
        <f t="shared" si="2"/>
        <v>-2420</v>
      </c>
      <c r="T6" s="258">
        <f t="shared" si="2"/>
        <v>-1700</v>
      </c>
      <c r="U6" s="258">
        <f t="shared" si="2"/>
        <v>150</v>
      </c>
      <c r="V6" s="258">
        <f t="shared" si="2"/>
        <v>860</v>
      </c>
      <c r="W6" s="258">
        <f t="shared" si="2"/>
        <v>1450</v>
      </c>
      <c r="X6" s="258">
        <f t="shared" si="2"/>
        <v>0</v>
      </c>
      <c r="Y6" s="258">
        <f t="shared" si="2"/>
        <v>0</v>
      </c>
      <c r="Z6" s="258">
        <f t="shared" si="2"/>
        <v>-100</v>
      </c>
      <c r="AA6" s="258">
        <f t="shared" si="2"/>
        <v>0</v>
      </c>
      <c r="AB6" s="258">
        <f t="shared" si="2"/>
        <v>-3500</v>
      </c>
      <c r="AC6" s="258">
        <f t="shared" si="2"/>
        <v>100</v>
      </c>
      <c r="AD6" s="258">
        <f t="shared" si="2"/>
        <v>-300</v>
      </c>
      <c r="AE6" s="258">
        <f t="shared" si="2"/>
        <v>80</v>
      </c>
      <c r="AF6" s="258">
        <f t="shared" si="2"/>
        <v>0</v>
      </c>
      <c r="AG6" s="258">
        <f t="shared" si="2"/>
        <v>0</v>
      </c>
    </row>
    <row r="7" spans="1:33" s="191" customFormat="1">
      <c r="A7" s="275" t="s">
        <v>204</v>
      </c>
      <c r="B7" s="276"/>
      <c r="C7" s="276"/>
      <c r="D7" s="277">
        <f t="shared" si="0"/>
        <v>0</v>
      </c>
      <c r="E7" s="278"/>
      <c r="F7" s="279">
        <f t="shared" si="1"/>
        <v>400</v>
      </c>
      <c r="G7" s="280"/>
      <c r="H7" s="280"/>
      <c r="I7" s="280"/>
      <c r="J7" s="280"/>
      <c r="K7" s="280"/>
      <c r="L7" s="280">
        <v>300</v>
      </c>
      <c r="M7" s="280"/>
      <c r="N7" s="280">
        <v>100</v>
      </c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</row>
    <row r="8" spans="1:33" s="191" customFormat="1">
      <c r="A8" s="281" t="s">
        <v>205</v>
      </c>
      <c r="B8" s="282"/>
      <c r="C8" s="282"/>
      <c r="D8" s="283">
        <f t="shared" si="0"/>
        <v>0</v>
      </c>
      <c r="E8" s="284"/>
      <c r="F8" s="285">
        <f t="shared" si="1"/>
        <v>0</v>
      </c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>
        <v>4000</v>
      </c>
      <c r="S8" s="286">
        <v>-4000</v>
      </c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</row>
    <row r="9" spans="1:33" s="191" customFormat="1">
      <c r="A9" s="281" t="s">
        <v>207</v>
      </c>
      <c r="B9" s="282"/>
      <c r="C9" s="282"/>
      <c r="D9" s="283">
        <f t="shared" si="0"/>
        <v>0</v>
      </c>
      <c r="E9" s="284"/>
      <c r="F9" s="285">
        <f t="shared" si="1"/>
        <v>0</v>
      </c>
      <c r="G9" s="286"/>
      <c r="H9" s="286"/>
      <c r="I9" s="286"/>
      <c r="J9" s="286"/>
      <c r="K9" s="286"/>
      <c r="L9" s="286"/>
      <c r="M9" s="286"/>
      <c r="N9" s="286"/>
      <c r="O9" s="286">
        <v>-560</v>
      </c>
      <c r="P9" s="286"/>
      <c r="Q9" s="286"/>
      <c r="R9" s="286"/>
      <c r="S9" s="286">
        <v>200</v>
      </c>
      <c r="T9" s="286"/>
      <c r="U9" s="286"/>
      <c r="V9" s="286"/>
      <c r="W9" s="286"/>
      <c r="X9" s="286"/>
      <c r="Y9" s="286"/>
      <c r="Z9" s="286">
        <v>160</v>
      </c>
      <c r="AA9" s="286"/>
      <c r="AB9" s="286"/>
      <c r="AC9" s="286">
        <v>100</v>
      </c>
      <c r="AD9" s="286">
        <v>100</v>
      </c>
      <c r="AE9" s="286"/>
      <c r="AF9" s="286"/>
      <c r="AG9" s="286"/>
    </row>
    <row r="10" spans="1:33" s="191" customFormat="1">
      <c r="A10" s="281" t="s">
        <v>208</v>
      </c>
      <c r="B10" s="282"/>
      <c r="C10" s="282"/>
      <c r="D10" s="283">
        <f t="shared" si="0"/>
        <v>0</v>
      </c>
      <c r="E10" s="284"/>
      <c r="F10" s="285">
        <f t="shared" si="1"/>
        <v>0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>
        <v>1000</v>
      </c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>
        <v>-1000</v>
      </c>
      <c r="AE10" s="286"/>
      <c r="AF10" s="286"/>
      <c r="AG10" s="286"/>
    </row>
    <row r="11" spans="1:33" s="191" customFormat="1">
      <c r="A11" s="281" t="s">
        <v>209</v>
      </c>
      <c r="B11" s="282"/>
      <c r="C11" s="282"/>
      <c r="D11" s="283">
        <f t="shared" si="0"/>
        <v>0</v>
      </c>
      <c r="E11" s="284"/>
      <c r="F11" s="285">
        <f t="shared" si="1"/>
        <v>0</v>
      </c>
      <c r="G11" s="286"/>
      <c r="H11" s="286"/>
      <c r="I11" s="286"/>
      <c r="J11" s="286"/>
      <c r="K11" s="286"/>
      <c r="L11" s="286">
        <v>-2690</v>
      </c>
      <c r="M11" s="286"/>
      <c r="N11" s="286">
        <v>-910</v>
      </c>
      <c r="O11" s="286"/>
      <c r="P11" s="286"/>
      <c r="Q11" s="286"/>
      <c r="R11" s="286"/>
      <c r="S11" s="286">
        <v>3100</v>
      </c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>
        <v>500</v>
      </c>
      <c r="AE11" s="286"/>
      <c r="AF11" s="286"/>
      <c r="AG11" s="286"/>
    </row>
    <row r="12" spans="1:33" s="191" customFormat="1">
      <c r="A12" s="281" t="s">
        <v>210</v>
      </c>
      <c r="B12" s="282"/>
      <c r="C12" s="282"/>
      <c r="D12" s="283">
        <f t="shared" si="0"/>
        <v>0</v>
      </c>
      <c r="E12" s="284"/>
      <c r="F12" s="285">
        <f t="shared" si="1"/>
        <v>0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>
        <v>150</v>
      </c>
      <c r="S12" s="286">
        <v>-550</v>
      </c>
      <c r="T12" s="286"/>
      <c r="U12" s="286"/>
      <c r="V12" s="286">
        <v>350</v>
      </c>
      <c r="W12" s="286"/>
      <c r="X12" s="286"/>
      <c r="Y12" s="286"/>
      <c r="Z12" s="286"/>
      <c r="AA12" s="286"/>
      <c r="AB12" s="286"/>
      <c r="AC12" s="286"/>
      <c r="AD12" s="286"/>
      <c r="AE12" s="286">
        <v>50</v>
      </c>
      <c r="AF12" s="286"/>
      <c r="AG12" s="286"/>
    </row>
    <row r="13" spans="1:33" s="191" customFormat="1">
      <c r="A13" s="281" t="s">
        <v>211</v>
      </c>
      <c r="B13" s="282"/>
      <c r="C13" s="282"/>
      <c r="D13" s="283">
        <f t="shared" si="0"/>
        <v>0</v>
      </c>
      <c r="E13" s="284"/>
      <c r="F13" s="285">
        <f t="shared" si="1"/>
        <v>0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>
        <v>320</v>
      </c>
      <c r="S13" s="286"/>
      <c r="T13" s="286"/>
      <c r="U13" s="286"/>
      <c r="V13" s="286"/>
      <c r="W13" s="286">
        <v>-320</v>
      </c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</row>
    <row r="14" spans="1:33" s="191" customFormat="1">
      <c r="A14" s="281" t="s">
        <v>215</v>
      </c>
      <c r="B14" s="282"/>
      <c r="C14" s="282"/>
      <c r="D14" s="283">
        <f t="shared" si="0"/>
        <v>0</v>
      </c>
      <c r="E14" s="284"/>
      <c r="F14" s="285">
        <f t="shared" si="1"/>
        <v>0</v>
      </c>
      <c r="G14" s="286"/>
      <c r="H14" s="286"/>
      <c r="I14" s="286"/>
      <c r="J14" s="286"/>
      <c r="K14" s="286"/>
      <c r="L14" s="286"/>
      <c r="M14" s="286"/>
      <c r="N14" s="286"/>
      <c r="O14" s="286">
        <v>-800</v>
      </c>
      <c r="P14" s="286"/>
      <c r="Q14" s="286"/>
      <c r="R14" s="286">
        <v>2170</v>
      </c>
      <c r="S14" s="286">
        <v>1000</v>
      </c>
      <c r="T14" s="286"/>
      <c r="U14" s="286"/>
      <c r="V14" s="286">
        <v>170</v>
      </c>
      <c r="W14" s="286">
        <v>-2280</v>
      </c>
      <c r="X14" s="286"/>
      <c r="Y14" s="286"/>
      <c r="Z14" s="286">
        <v>-260</v>
      </c>
      <c r="AA14" s="286"/>
      <c r="AB14" s="286"/>
      <c r="AC14" s="286"/>
      <c r="AD14" s="286"/>
      <c r="AE14" s="286"/>
      <c r="AF14" s="286"/>
      <c r="AG14" s="286"/>
    </row>
    <row r="15" spans="1:33" s="191" customFormat="1">
      <c r="A15" s="281" t="s">
        <v>217</v>
      </c>
      <c r="B15" s="282"/>
      <c r="C15" s="282"/>
      <c r="D15" s="283">
        <f t="shared" si="0"/>
        <v>0</v>
      </c>
      <c r="E15" s="284"/>
      <c r="F15" s="285">
        <f t="shared" si="1"/>
        <v>0</v>
      </c>
      <c r="G15" s="286"/>
      <c r="H15" s="286"/>
      <c r="I15" s="286"/>
      <c r="J15" s="286"/>
      <c r="K15" s="286"/>
      <c r="L15" s="286"/>
      <c r="M15" s="286">
        <v>2100</v>
      </c>
      <c r="N15" s="286">
        <v>710</v>
      </c>
      <c r="O15" s="286">
        <v>-30</v>
      </c>
      <c r="P15" s="286"/>
      <c r="Q15" s="286"/>
      <c r="R15" s="286">
        <v>100</v>
      </c>
      <c r="S15" s="286">
        <v>-2480</v>
      </c>
      <c r="T15" s="286">
        <v>-200</v>
      </c>
      <c r="U15" s="286"/>
      <c r="V15" s="286">
        <v>-100</v>
      </c>
      <c r="W15" s="286"/>
      <c r="X15" s="286"/>
      <c r="Y15" s="286"/>
      <c r="Z15" s="286"/>
      <c r="AA15" s="286"/>
      <c r="AB15" s="286"/>
      <c r="AC15" s="286"/>
      <c r="AD15" s="286">
        <v>-100</v>
      </c>
      <c r="AE15" s="286"/>
      <c r="AF15" s="286"/>
      <c r="AG15" s="286"/>
    </row>
    <row r="16" spans="1:33" s="191" customFormat="1">
      <c r="A16" s="281" t="s">
        <v>219</v>
      </c>
      <c r="B16" s="282"/>
      <c r="C16" s="282"/>
      <c r="D16" s="283">
        <f t="shared" si="0"/>
        <v>0</v>
      </c>
      <c r="E16" s="284"/>
      <c r="F16" s="285">
        <f t="shared" si="1"/>
        <v>0</v>
      </c>
      <c r="G16" s="286"/>
      <c r="H16" s="286"/>
      <c r="I16" s="286"/>
      <c r="J16" s="286"/>
      <c r="K16" s="286"/>
      <c r="L16" s="286"/>
      <c r="M16" s="286"/>
      <c r="N16" s="286"/>
      <c r="O16" s="286">
        <v>-330</v>
      </c>
      <c r="P16" s="286"/>
      <c r="Q16" s="286"/>
      <c r="R16" s="286"/>
      <c r="S16" s="286">
        <v>300</v>
      </c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>
        <v>30</v>
      </c>
      <c r="AF16" s="286"/>
      <c r="AG16" s="286"/>
    </row>
    <row r="17" spans="1:33" s="191" customFormat="1">
      <c r="A17" s="281" t="s">
        <v>220</v>
      </c>
      <c r="B17" s="282"/>
      <c r="C17" s="282"/>
      <c r="D17" s="283">
        <f t="shared" si="0"/>
        <v>0</v>
      </c>
      <c r="E17" s="284"/>
      <c r="F17" s="285">
        <f t="shared" si="1"/>
        <v>0</v>
      </c>
      <c r="G17" s="286"/>
      <c r="H17" s="286"/>
      <c r="I17" s="286"/>
      <c r="J17" s="286"/>
      <c r="K17" s="286"/>
      <c r="L17" s="286"/>
      <c r="M17" s="286"/>
      <c r="N17" s="286"/>
      <c r="O17" s="286">
        <v>-250</v>
      </c>
      <c r="P17" s="286"/>
      <c r="Q17" s="286"/>
      <c r="R17" s="286">
        <v>200</v>
      </c>
      <c r="S17" s="286">
        <v>-350</v>
      </c>
      <c r="T17" s="286"/>
      <c r="U17" s="286">
        <v>150</v>
      </c>
      <c r="V17" s="286"/>
      <c r="W17" s="286">
        <v>250</v>
      </c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</row>
    <row r="18" spans="1:33" s="191" customFormat="1">
      <c r="A18" s="281" t="s">
        <v>221</v>
      </c>
      <c r="B18" s="282"/>
      <c r="C18" s="282"/>
      <c r="D18" s="283">
        <f t="shared" si="0"/>
        <v>0</v>
      </c>
      <c r="E18" s="284"/>
      <c r="F18" s="285">
        <f t="shared" si="1"/>
        <v>0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>
        <v>3300</v>
      </c>
      <c r="X18" s="286"/>
      <c r="Y18" s="286"/>
      <c r="Z18" s="286"/>
      <c r="AA18" s="286"/>
      <c r="AB18" s="286">
        <v>-3500</v>
      </c>
      <c r="AC18" s="286"/>
      <c r="AD18" s="286">
        <v>200</v>
      </c>
      <c r="AE18" s="286"/>
      <c r="AF18" s="286"/>
      <c r="AG18" s="286"/>
    </row>
    <row r="19" spans="1:33" s="191" customFormat="1">
      <c r="A19" s="281" t="s">
        <v>224</v>
      </c>
      <c r="B19" s="282"/>
      <c r="C19" s="282"/>
      <c r="D19" s="283">
        <f t="shared" si="0"/>
        <v>0</v>
      </c>
      <c r="E19" s="284"/>
      <c r="F19" s="285">
        <f t="shared" si="1"/>
        <v>0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>
        <v>1000</v>
      </c>
      <c r="S19" s="286">
        <v>500</v>
      </c>
      <c r="T19" s="286">
        <v>-1500</v>
      </c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</row>
    <row r="20" spans="1:33" s="191" customFormat="1">
      <c r="A20" s="281" t="s">
        <v>225</v>
      </c>
      <c r="B20" s="282"/>
      <c r="C20" s="282"/>
      <c r="D20" s="283">
        <f t="shared" si="0"/>
        <v>0</v>
      </c>
      <c r="E20" s="284"/>
      <c r="F20" s="285">
        <f t="shared" si="1"/>
        <v>400</v>
      </c>
      <c r="G20" s="286"/>
      <c r="H20" s="286"/>
      <c r="I20" s="286"/>
      <c r="J20" s="286"/>
      <c r="K20" s="286"/>
      <c r="L20" s="286">
        <v>300</v>
      </c>
      <c r="M20" s="286"/>
      <c r="N20" s="286">
        <v>100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</row>
    <row r="21" spans="1:33" s="191" customFormat="1">
      <c r="A21" s="281" t="s">
        <v>226</v>
      </c>
      <c r="B21" s="282"/>
      <c r="C21" s="282"/>
      <c r="D21" s="283">
        <f t="shared" si="0"/>
        <v>0</v>
      </c>
      <c r="E21" s="284"/>
      <c r="F21" s="285">
        <f t="shared" si="1"/>
        <v>0</v>
      </c>
      <c r="G21" s="286"/>
      <c r="H21" s="286"/>
      <c r="I21" s="286"/>
      <c r="J21" s="286"/>
      <c r="K21" s="286"/>
      <c r="L21" s="286"/>
      <c r="M21" s="286"/>
      <c r="N21" s="286"/>
      <c r="O21" s="286">
        <v>-300</v>
      </c>
      <c r="P21" s="286"/>
      <c r="Q21" s="286"/>
      <c r="R21" s="286"/>
      <c r="S21" s="286">
        <v>200</v>
      </c>
      <c r="T21" s="286"/>
      <c r="U21" s="286"/>
      <c r="V21" s="286"/>
      <c r="W21" s="286">
        <v>100</v>
      </c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</row>
    <row r="22" spans="1:33" s="191" customFormat="1">
      <c r="A22" s="281" t="s">
        <v>227</v>
      </c>
      <c r="B22" s="282"/>
      <c r="C22" s="282"/>
      <c r="D22" s="283">
        <f t="shared" si="0"/>
        <v>0</v>
      </c>
      <c r="E22" s="284"/>
      <c r="F22" s="285">
        <f t="shared" si="1"/>
        <v>0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>
        <v>900</v>
      </c>
      <c r="S22" s="286">
        <v>-900</v>
      </c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</row>
    <row r="23" spans="1:33" s="191" customFormat="1">
      <c r="A23" s="281" t="s">
        <v>230</v>
      </c>
      <c r="B23" s="282"/>
      <c r="C23" s="282"/>
      <c r="D23" s="283">
        <f t="shared" si="0"/>
        <v>0</v>
      </c>
      <c r="E23" s="284"/>
      <c r="F23" s="285">
        <f t="shared" si="1"/>
        <v>0</v>
      </c>
      <c r="G23" s="286"/>
      <c r="H23" s="286"/>
      <c r="I23" s="286"/>
      <c r="J23" s="286"/>
      <c r="K23" s="286"/>
      <c r="L23" s="286"/>
      <c r="M23" s="286"/>
      <c r="N23" s="286"/>
      <c r="O23" s="286">
        <v>-400</v>
      </c>
      <c r="P23" s="286"/>
      <c r="Q23" s="286"/>
      <c r="R23" s="286"/>
      <c r="S23" s="286"/>
      <c r="T23" s="286"/>
      <c r="U23" s="286"/>
      <c r="V23" s="286"/>
      <c r="W23" s="286">
        <v>400</v>
      </c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</row>
    <row r="24" spans="1:33" s="191" customFormat="1">
      <c r="A24" s="281" t="s">
        <v>231</v>
      </c>
      <c r="B24" s="282"/>
      <c r="C24" s="282"/>
      <c r="D24" s="283">
        <f t="shared" si="0"/>
        <v>0</v>
      </c>
      <c r="E24" s="284"/>
      <c r="F24" s="285">
        <f t="shared" si="1"/>
        <v>0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>
        <v>-440</v>
      </c>
      <c r="T24" s="286"/>
      <c r="U24" s="286"/>
      <c r="V24" s="286">
        <v>440</v>
      </c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</row>
    <row r="25" spans="1:33" s="191" customFormat="1">
      <c r="A25" s="281" t="s">
        <v>144</v>
      </c>
      <c r="B25" s="282"/>
      <c r="C25" s="282"/>
      <c r="D25" s="283">
        <f t="shared" si="0"/>
        <v>0</v>
      </c>
      <c r="E25" s="284"/>
      <c r="F25" s="285">
        <f t="shared" si="1"/>
        <v>-800</v>
      </c>
      <c r="G25" s="286"/>
      <c r="H25" s="286"/>
      <c r="I25" s="286"/>
      <c r="J25" s="286"/>
      <c r="K25" s="286"/>
      <c r="L25" s="286">
        <v>-600</v>
      </c>
      <c r="M25" s="286"/>
      <c r="N25" s="286">
        <v>-200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</row>
    <row r="26" spans="1:33" s="191" customFormat="1" ht="15.75" thickBot="1">
      <c r="A26" s="287" t="s">
        <v>272</v>
      </c>
      <c r="B26" s="288"/>
      <c r="C26" s="288"/>
      <c r="D26" s="289">
        <f t="shared" si="0"/>
        <v>0</v>
      </c>
      <c r="E26" s="290"/>
      <c r="F26" s="291">
        <f t="shared" si="1"/>
        <v>71020</v>
      </c>
      <c r="G26" s="292"/>
      <c r="H26" s="292"/>
      <c r="I26" s="292"/>
      <c r="J26" s="292"/>
      <c r="K26" s="292"/>
      <c r="L26" s="292">
        <v>53000</v>
      </c>
      <c r="M26" s="292"/>
      <c r="N26" s="292">
        <v>18020</v>
      </c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</row>
    <row r="27" spans="1:33" s="191" customFormat="1" ht="15.75" thickBot="1">
      <c r="A27" s="259" t="s">
        <v>347</v>
      </c>
      <c r="B27" s="260" t="s">
        <v>64</v>
      </c>
      <c r="C27" s="260">
        <v>21</v>
      </c>
      <c r="D27" s="264">
        <f t="shared" si="0"/>
        <v>0</v>
      </c>
      <c r="E27" s="266"/>
      <c r="F27" s="258">
        <f t="shared" si="1"/>
        <v>-71020</v>
      </c>
      <c r="G27" s="261">
        <f>SUM(G28:G29)</f>
        <v>0</v>
      </c>
      <c r="H27" s="261">
        <f>SUM(H28:H29)</f>
        <v>0</v>
      </c>
      <c r="I27" s="261">
        <f t="shared" ref="I27:AG27" si="3">SUM(I28:I29)</f>
        <v>0</v>
      </c>
      <c r="J27" s="261">
        <f t="shared" si="3"/>
        <v>0</v>
      </c>
      <c r="K27" s="261">
        <f t="shared" si="3"/>
        <v>0</v>
      </c>
      <c r="L27" s="261">
        <f t="shared" si="3"/>
        <v>-53054</v>
      </c>
      <c r="M27" s="261">
        <f t="shared" si="3"/>
        <v>0</v>
      </c>
      <c r="N27" s="261">
        <f t="shared" si="3"/>
        <v>-17966</v>
      </c>
      <c r="O27" s="261">
        <f t="shared" si="3"/>
        <v>0</v>
      </c>
      <c r="P27" s="261"/>
      <c r="Q27" s="261">
        <f t="shared" si="3"/>
        <v>0</v>
      </c>
      <c r="R27" s="261">
        <f t="shared" si="3"/>
        <v>0</v>
      </c>
      <c r="S27" s="261">
        <f t="shared" si="3"/>
        <v>0</v>
      </c>
      <c r="T27" s="261">
        <f t="shared" si="3"/>
        <v>0</v>
      </c>
      <c r="U27" s="261">
        <f t="shared" si="3"/>
        <v>0</v>
      </c>
      <c r="V27" s="261">
        <f t="shared" si="3"/>
        <v>0</v>
      </c>
      <c r="W27" s="261">
        <f t="shared" si="3"/>
        <v>0</v>
      </c>
      <c r="X27" s="261"/>
      <c r="Y27" s="261">
        <f t="shared" si="3"/>
        <v>0</v>
      </c>
      <c r="Z27" s="261">
        <f t="shared" si="3"/>
        <v>0</v>
      </c>
      <c r="AA27" s="261">
        <f t="shared" si="3"/>
        <v>0</v>
      </c>
      <c r="AB27" s="261">
        <f t="shared" si="3"/>
        <v>0</v>
      </c>
      <c r="AC27" s="261">
        <f t="shared" si="3"/>
        <v>0</v>
      </c>
      <c r="AD27" s="261">
        <f t="shared" si="3"/>
        <v>0</v>
      </c>
      <c r="AE27" s="261">
        <f t="shared" si="3"/>
        <v>0</v>
      </c>
      <c r="AF27" s="261"/>
      <c r="AG27" s="261">
        <f t="shared" si="3"/>
        <v>0</v>
      </c>
    </row>
    <row r="28" spans="1:33" s="203" customFormat="1">
      <c r="A28" s="293" t="s">
        <v>155</v>
      </c>
      <c r="B28" s="276"/>
      <c r="C28" s="276"/>
      <c r="D28" s="277">
        <f t="shared" si="0"/>
        <v>0</v>
      </c>
      <c r="E28" s="278"/>
      <c r="F28" s="279">
        <f t="shared" si="1"/>
        <v>0</v>
      </c>
      <c r="G28" s="280"/>
      <c r="H28" s="280"/>
      <c r="I28" s="280"/>
      <c r="J28" s="280"/>
      <c r="K28" s="280"/>
      <c r="L28" s="280">
        <v>-54</v>
      </c>
      <c r="M28" s="280"/>
      <c r="N28" s="280">
        <f>-18+72</f>
        <v>54</v>
      </c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</row>
    <row r="29" spans="1:33" s="191" customFormat="1" ht="15.75" thickBot="1">
      <c r="A29" s="287" t="s">
        <v>272</v>
      </c>
      <c r="B29" s="288"/>
      <c r="C29" s="288"/>
      <c r="D29" s="289">
        <f t="shared" si="0"/>
        <v>0</v>
      </c>
      <c r="E29" s="290"/>
      <c r="F29" s="291">
        <f t="shared" si="1"/>
        <v>-71020</v>
      </c>
      <c r="G29" s="292"/>
      <c r="H29" s="292"/>
      <c r="I29" s="292"/>
      <c r="J29" s="292"/>
      <c r="K29" s="292"/>
      <c r="L29" s="292">
        <v>-53000</v>
      </c>
      <c r="M29" s="292"/>
      <c r="N29" s="292">
        <v>-18020</v>
      </c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</row>
    <row r="30" spans="1:33" s="267" customFormat="1" ht="15.75" thickBot="1">
      <c r="A30" s="259" t="s">
        <v>350</v>
      </c>
      <c r="B30" s="257" t="s">
        <v>319</v>
      </c>
      <c r="C30" s="257"/>
      <c r="D30" s="264">
        <f t="shared" si="0"/>
        <v>0</v>
      </c>
      <c r="E30" s="265"/>
      <c r="F30" s="258">
        <f t="shared" si="1"/>
        <v>9542</v>
      </c>
      <c r="G30" s="258">
        <f t="shared" ref="G30:O30" si="4">SUM(G31:G33)</f>
        <v>0</v>
      </c>
      <c r="H30" s="258">
        <f t="shared" si="4"/>
        <v>0</v>
      </c>
      <c r="I30" s="258">
        <f t="shared" si="4"/>
        <v>0</v>
      </c>
      <c r="J30" s="258">
        <f t="shared" si="4"/>
        <v>0</v>
      </c>
      <c r="K30" s="258">
        <f t="shared" si="4"/>
        <v>0</v>
      </c>
      <c r="L30" s="258">
        <f t="shared" si="4"/>
        <v>-466</v>
      </c>
      <c r="M30" s="258">
        <f t="shared" si="4"/>
        <v>0</v>
      </c>
      <c r="N30" s="258">
        <f t="shared" si="4"/>
        <v>466</v>
      </c>
      <c r="O30" s="258">
        <f t="shared" si="4"/>
        <v>0</v>
      </c>
      <c r="P30" s="258"/>
      <c r="Q30" s="258">
        <f t="shared" ref="Q30:W30" si="5">SUM(Q31:Q33)</f>
        <v>0</v>
      </c>
      <c r="R30" s="258">
        <f t="shared" si="5"/>
        <v>0</v>
      </c>
      <c r="S30" s="258">
        <f t="shared" si="5"/>
        <v>9242</v>
      </c>
      <c r="T30" s="258">
        <f t="shared" si="5"/>
        <v>0</v>
      </c>
      <c r="U30" s="258">
        <f t="shared" si="5"/>
        <v>0</v>
      </c>
      <c r="V30" s="258">
        <f t="shared" si="5"/>
        <v>0</v>
      </c>
      <c r="W30" s="258">
        <f t="shared" si="5"/>
        <v>300</v>
      </c>
      <c r="X30" s="258"/>
      <c r="Y30" s="258">
        <f t="shared" ref="Y30:AE30" si="6">SUM(Y31:Y33)</f>
        <v>0</v>
      </c>
      <c r="Z30" s="258">
        <f t="shared" si="6"/>
        <v>0</v>
      </c>
      <c r="AA30" s="258">
        <f t="shared" si="6"/>
        <v>0</v>
      </c>
      <c r="AB30" s="258">
        <f t="shared" si="6"/>
        <v>0</v>
      </c>
      <c r="AC30" s="258">
        <f t="shared" si="6"/>
        <v>0</v>
      </c>
      <c r="AD30" s="258">
        <f t="shared" si="6"/>
        <v>0</v>
      </c>
      <c r="AE30" s="258">
        <f t="shared" si="6"/>
        <v>0</v>
      </c>
      <c r="AF30" s="258"/>
      <c r="AG30" s="258">
        <f>SUM(AG31:AG33)</f>
        <v>0</v>
      </c>
    </row>
    <row r="31" spans="1:33" s="191" customFormat="1">
      <c r="A31" s="294" t="s">
        <v>155</v>
      </c>
      <c r="B31" s="276"/>
      <c r="C31" s="276">
        <v>21</v>
      </c>
      <c r="D31" s="277">
        <f t="shared" si="0"/>
        <v>0</v>
      </c>
      <c r="E31" s="278"/>
      <c r="F31" s="279">
        <f t="shared" si="1"/>
        <v>0</v>
      </c>
      <c r="G31" s="280"/>
      <c r="H31" s="280"/>
      <c r="I31" s="280"/>
      <c r="J31" s="280"/>
      <c r="K31" s="280"/>
      <c r="L31" s="280">
        <v>-466</v>
      </c>
      <c r="M31" s="280"/>
      <c r="N31" s="280">
        <f>-154+620</f>
        <v>466</v>
      </c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</row>
    <row r="32" spans="1:33" s="191" customFormat="1">
      <c r="A32" s="295" t="s">
        <v>277</v>
      </c>
      <c r="B32" s="282"/>
      <c r="C32" s="282">
        <v>21</v>
      </c>
      <c r="D32" s="283">
        <f t="shared" si="0"/>
        <v>0</v>
      </c>
      <c r="E32" s="284"/>
      <c r="F32" s="285">
        <f t="shared" si="1"/>
        <v>9542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>
        <f>8776+766</f>
        <v>9542</v>
      </c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</row>
    <row r="33" spans="1:34" s="191" customFormat="1" ht="15.75" thickBot="1">
      <c r="A33" s="287" t="s">
        <v>277</v>
      </c>
      <c r="B33" s="288"/>
      <c r="C33" s="288">
        <v>21</v>
      </c>
      <c r="D33" s="289">
        <f t="shared" si="0"/>
        <v>0</v>
      </c>
      <c r="E33" s="290"/>
      <c r="F33" s="291">
        <f t="shared" si="1"/>
        <v>0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>
        <v>-300</v>
      </c>
      <c r="T33" s="292"/>
      <c r="U33" s="292"/>
      <c r="V33" s="292"/>
      <c r="W33" s="292">
        <v>300</v>
      </c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</row>
    <row r="34" spans="1:34" s="191" customFormat="1" ht="27" thickBot="1">
      <c r="A34" s="259" t="s">
        <v>348</v>
      </c>
      <c r="B34" s="262" t="s">
        <v>52</v>
      </c>
      <c r="C34" s="260"/>
      <c r="D34" s="264">
        <f t="shared" si="0"/>
        <v>0</v>
      </c>
      <c r="E34" s="266"/>
      <c r="F34" s="258">
        <f t="shared" si="1"/>
        <v>13089</v>
      </c>
      <c r="G34" s="261">
        <f>SUM(G35:G40)</f>
        <v>0</v>
      </c>
      <c r="H34" s="261">
        <f t="shared" ref="H34:AG34" si="7">SUM(H35:H40)</f>
        <v>0</v>
      </c>
      <c r="I34" s="261">
        <f t="shared" si="7"/>
        <v>0</v>
      </c>
      <c r="J34" s="261">
        <f t="shared" si="7"/>
        <v>0</v>
      </c>
      <c r="K34" s="261">
        <f t="shared" si="7"/>
        <v>0</v>
      </c>
      <c r="L34" s="261">
        <f t="shared" si="7"/>
        <v>-1400</v>
      </c>
      <c r="M34" s="261">
        <f t="shared" si="7"/>
        <v>0</v>
      </c>
      <c r="N34" s="261">
        <f t="shared" si="7"/>
        <v>-476</v>
      </c>
      <c r="O34" s="261">
        <f t="shared" si="7"/>
        <v>415</v>
      </c>
      <c r="P34" s="261">
        <f t="shared" si="7"/>
        <v>0</v>
      </c>
      <c r="Q34" s="261">
        <f t="shared" si="7"/>
        <v>0</v>
      </c>
      <c r="R34" s="261">
        <f t="shared" si="7"/>
        <v>315</v>
      </c>
      <c r="S34" s="261">
        <f t="shared" si="7"/>
        <v>6504</v>
      </c>
      <c r="T34" s="261">
        <f t="shared" si="7"/>
        <v>0</v>
      </c>
      <c r="U34" s="261">
        <f t="shared" si="7"/>
        <v>0</v>
      </c>
      <c r="V34" s="261">
        <f t="shared" si="7"/>
        <v>400</v>
      </c>
      <c r="W34" s="261">
        <f t="shared" si="7"/>
        <v>1620</v>
      </c>
      <c r="X34" s="261">
        <f t="shared" si="7"/>
        <v>0</v>
      </c>
      <c r="Y34" s="261">
        <f t="shared" si="7"/>
        <v>800</v>
      </c>
      <c r="Z34" s="261">
        <f t="shared" si="7"/>
        <v>0</v>
      </c>
      <c r="AA34" s="261">
        <f t="shared" si="7"/>
        <v>0</v>
      </c>
      <c r="AB34" s="261">
        <f t="shared" si="7"/>
        <v>1876</v>
      </c>
      <c r="AC34" s="261">
        <f t="shared" si="7"/>
        <v>2735</v>
      </c>
      <c r="AD34" s="261">
        <f t="shared" si="7"/>
        <v>300</v>
      </c>
      <c r="AE34" s="261">
        <f t="shared" si="7"/>
        <v>0</v>
      </c>
      <c r="AF34" s="261">
        <f t="shared" si="7"/>
        <v>0</v>
      </c>
      <c r="AG34" s="261">
        <f t="shared" si="7"/>
        <v>0</v>
      </c>
    </row>
    <row r="35" spans="1:34" s="191" customFormat="1">
      <c r="A35" s="294" t="s">
        <v>274</v>
      </c>
      <c r="B35" s="276"/>
      <c r="C35" s="276">
        <v>23</v>
      </c>
      <c r="D35" s="277">
        <f t="shared" si="0"/>
        <v>0</v>
      </c>
      <c r="E35" s="278"/>
      <c r="F35" s="279">
        <f t="shared" si="1"/>
        <v>0</v>
      </c>
      <c r="G35" s="280"/>
      <c r="H35" s="280"/>
      <c r="I35" s="280"/>
      <c r="J35" s="280"/>
      <c r="K35" s="280"/>
      <c r="L35" s="280"/>
      <c r="M35" s="280"/>
      <c r="N35" s="280"/>
      <c r="O35" s="280">
        <v>970</v>
      </c>
      <c r="P35" s="280"/>
      <c r="Q35" s="280"/>
      <c r="R35" s="280">
        <v>80</v>
      </c>
      <c r="S35" s="280">
        <v>-3750</v>
      </c>
      <c r="T35" s="280"/>
      <c r="U35" s="280"/>
      <c r="V35" s="280">
        <v>400</v>
      </c>
      <c r="W35" s="280"/>
      <c r="X35" s="280"/>
      <c r="Y35" s="280">
        <v>800</v>
      </c>
      <c r="Z35" s="280"/>
      <c r="AA35" s="280"/>
      <c r="AB35" s="280"/>
      <c r="AC35" s="280">
        <v>1500</v>
      </c>
      <c r="AD35" s="280"/>
      <c r="AE35" s="280"/>
      <c r="AF35" s="280"/>
      <c r="AG35" s="280"/>
    </row>
    <row r="36" spans="1:34" s="191" customFormat="1">
      <c r="A36" s="295" t="s">
        <v>274</v>
      </c>
      <c r="B36" s="282"/>
      <c r="C36" s="282">
        <v>21</v>
      </c>
      <c r="D36" s="283">
        <f t="shared" si="0"/>
        <v>0</v>
      </c>
      <c r="E36" s="284"/>
      <c r="F36" s="285">
        <f t="shared" si="1"/>
        <v>0</v>
      </c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>
        <v>-2000</v>
      </c>
      <c r="T36" s="286"/>
      <c r="U36" s="286"/>
      <c r="V36" s="286"/>
      <c r="W36" s="286">
        <v>1100</v>
      </c>
      <c r="X36" s="286"/>
      <c r="Y36" s="286"/>
      <c r="Z36" s="286"/>
      <c r="AA36" s="286"/>
      <c r="AB36" s="286"/>
      <c r="AC36" s="286">
        <v>600</v>
      </c>
      <c r="AD36" s="286">
        <v>300</v>
      </c>
      <c r="AE36" s="286"/>
      <c r="AF36" s="286"/>
      <c r="AG36" s="286"/>
    </row>
    <row r="37" spans="1:34" s="191" customFormat="1">
      <c r="A37" s="295" t="s">
        <v>281</v>
      </c>
      <c r="B37" s="282"/>
      <c r="C37" s="282">
        <v>23</v>
      </c>
      <c r="D37" s="283">
        <f t="shared" si="0"/>
        <v>0</v>
      </c>
      <c r="E37" s="284"/>
      <c r="F37" s="285">
        <f t="shared" si="1"/>
        <v>0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>
        <v>200</v>
      </c>
      <c r="S37" s="286">
        <v>-800</v>
      </c>
      <c r="T37" s="286"/>
      <c r="U37" s="286"/>
      <c r="V37" s="286"/>
      <c r="W37" s="286">
        <v>400</v>
      </c>
      <c r="X37" s="286"/>
      <c r="Y37" s="286"/>
      <c r="Z37" s="286"/>
      <c r="AA37" s="286"/>
      <c r="AB37" s="286"/>
      <c r="AC37" s="286">
        <v>200</v>
      </c>
      <c r="AD37" s="286"/>
      <c r="AE37" s="286"/>
      <c r="AF37" s="286"/>
      <c r="AG37" s="286"/>
    </row>
    <row r="38" spans="1:34" s="191" customFormat="1">
      <c r="A38" s="295" t="s">
        <v>352</v>
      </c>
      <c r="B38" s="282"/>
      <c r="C38" s="282">
        <v>21</v>
      </c>
      <c r="D38" s="283">
        <f t="shared" si="0"/>
        <v>0</v>
      </c>
      <c r="E38" s="284"/>
      <c r="F38" s="285">
        <f t="shared" si="1"/>
        <v>13089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>
        <f>12830+260-1</f>
        <v>13089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</row>
    <row r="39" spans="1:34" s="191" customFormat="1">
      <c r="A39" s="295" t="s">
        <v>155</v>
      </c>
      <c r="B39" s="282"/>
      <c r="C39" s="282">
        <v>23</v>
      </c>
      <c r="D39" s="283">
        <f t="shared" si="0"/>
        <v>0</v>
      </c>
      <c r="E39" s="284"/>
      <c r="F39" s="285">
        <f t="shared" si="1"/>
        <v>0</v>
      </c>
      <c r="G39" s="286"/>
      <c r="H39" s="286"/>
      <c r="I39" s="286"/>
      <c r="J39" s="286"/>
      <c r="K39" s="286"/>
      <c r="L39" s="286">
        <v>-1400</v>
      </c>
      <c r="M39" s="286"/>
      <c r="N39" s="286">
        <v>-476</v>
      </c>
      <c r="O39" s="286">
        <v>-555</v>
      </c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>
        <v>1876</v>
      </c>
      <c r="AC39" s="286">
        <v>555</v>
      </c>
      <c r="AD39" s="286"/>
      <c r="AE39" s="286"/>
      <c r="AF39" s="286"/>
      <c r="AG39" s="286"/>
    </row>
    <row r="40" spans="1:34" s="191" customFormat="1" ht="15.75" thickBot="1">
      <c r="A40" s="287" t="s">
        <v>155</v>
      </c>
      <c r="B40" s="288"/>
      <c r="C40" s="288">
        <v>21</v>
      </c>
      <c r="D40" s="289">
        <f t="shared" si="0"/>
        <v>0</v>
      </c>
      <c r="E40" s="290"/>
      <c r="F40" s="291">
        <f t="shared" si="1"/>
        <v>0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>
        <v>35</v>
      </c>
      <c r="S40" s="292">
        <v>-35</v>
      </c>
      <c r="T40" s="292"/>
      <c r="U40" s="292"/>
      <c r="V40" s="292"/>
      <c r="W40" s="292">
        <v>120</v>
      </c>
      <c r="X40" s="292"/>
      <c r="Y40" s="292"/>
      <c r="Z40" s="292"/>
      <c r="AA40" s="292"/>
      <c r="AB40" s="292"/>
      <c r="AC40" s="292">
        <v>-120</v>
      </c>
      <c r="AD40" s="292"/>
      <c r="AE40" s="292"/>
      <c r="AF40" s="292"/>
      <c r="AG40" s="292"/>
    </row>
    <row r="41" spans="1:34" s="115" customFormat="1" ht="15.75" thickBot="1">
      <c r="A41" s="256" t="s">
        <v>353</v>
      </c>
      <c r="B41" s="257" t="s">
        <v>125</v>
      </c>
      <c r="C41" s="257"/>
      <c r="D41" s="264">
        <f t="shared" si="0"/>
        <v>0</v>
      </c>
      <c r="E41" s="265"/>
      <c r="F41" s="258">
        <f>SUM(F42:F43)</f>
        <v>-22631</v>
      </c>
      <c r="G41" s="258">
        <f>SUM(G42:G43)</f>
        <v>0</v>
      </c>
      <c r="H41" s="258">
        <f>SUM(H42:H43)</f>
        <v>0</v>
      </c>
      <c r="I41" s="258">
        <f t="shared" ref="I41:AF41" si="8">SUM(I42:I43)</f>
        <v>0</v>
      </c>
      <c r="J41" s="258">
        <f t="shared" si="8"/>
        <v>0</v>
      </c>
      <c r="K41" s="258">
        <f t="shared" si="8"/>
        <v>0</v>
      </c>
      <c r="L41" s="258">
        <f t="shared" si="8"/>
        <v>0</v>
      </c>
      <c r="M41" s="258">
        <f t="shared" si="8"/>
        <v>0</v>
      </c>
      <c r="N41" s="258">
        <f t="shared" si="8"/>
        <v>0</v>
      </c>
      <c r="O41" s="258">
        <f t="shared" si="8"/>
        <v>0</v>
      </c>
      <c r="P41" s="258">
        <f t="shared" si="8"/>
        <v>0</v>
      </c>
      <c r="Q41" s="258">
        <f t="shared" si="8"/>
        <v>0</v>
      </c>
      <c r="R41" s="258">
        <f t="shared" si="8"/>
        <v>0</v>
      </c>
      <c r="S41" s="258">
        <f t="shared" si="8"/>
        <v>0</v>
      </c>
      <c r="T41" s="258">
        <f t="shared" si="8"/>
        <v>0</v>
      </c>
      <c r="U41" s="258">
        <f t="shared" si="8"/>
        <v>0</v>
      </c>
      <c r="V41" s="258">
        <f t="shared" si="8"/>
        <v>0</v>
      </c>
      <c r="W41" s="258">
        <f t="shared" si="8"/>
        <v>0</v>
      </c>
      <c r="X41" s="258">
        <f t="shared" si="8"/>
        <v>0</v>
      </c>
      <c r="Y41" s="258">
        <f t="shared" si="8"/>
        <v>0</v>
      </c>
      <c r="Z41" s="258">
        <f t="shared" si="8"/>
        <v>0</v>
      </c>
      <c r="AA41" s="258">
        <f t="shared" si="8"/>
        <v>0</v>
      </c>
      <c r="AB41" s="258">
        <f t="shared" si="8"/>
        <v>0</v>
      </c>
      <c r="AC41" s="258">
        <f t="shared" si="8"/>
        <v>0</v>
      </c>
      <c r="AD41" s="258">
        <f t="shared" si="8"/>
        <v>0</v>
      </c>
      <c r="AE41" s="258">
        <f t="shared" si="8"/>
        <v>0</v>
      </c>
      <c r="AF41" s="258">
        <f t="shared" si="8"/>
        <v>0</v>
      </c>
      <c r="AG41" s="258">
        <f>SUM(AG42:AG43)</f>
        <v>-22631</v>
      </c>
    </row>
    <row r="42" spans="1:34">
      <c r="A42" s="294" t="s">
        <v>352</v>
      </c>
      <c r="B42" s="276"/>
      <c r="C42" s="276">
        <v>11</v>
      </c>
      <c r="D42" s="277">
        <f t="shared" si="0"/>
        <v>0</v>
      </c>
      <c r="E42" s="278"/>
      <c r="F42" s="279">
        <f>SUM(G42:AG42)</f>
        <v>-13089</v>
      </c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>
        <v>-13089</v>
      </c>
    </row>
    <row r="43" spans="1:34" ht="15.75" thickBot="1">
      <c r="A43" s="287" t="s">
        <v>277</v>
      </c>
      <c r="B43" s="288"/>
      <c r="C43" s="288">
        <v>11</v>
      </c>
      <c r="D43" s="289">
        <f t="shared" si="0"/>
        <v>0</v>
      </c>
      <c r="E43" s="290"/>
      <c r="F43" s="291">
        <f>SUM(G43:AG43)</f>
        <v>-9542</v>
      </c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>
        <v>-9542</v>
      </c>
    </row>
    <row r="44" spans="1:34" s="105" customFormat="1" ht="13.5" thickBot="1">
      <c r="A44" s="256" t="s">
        <v>354</v>
      </c>
      <c r="B44" s="257"/>
      <c r="C44" s="257"/>
      <c r="D44" s="264">
        <f t="shared" si="0"/>
        <v>0</v>
      </c>
      <c r="E44" s="265">
        <f>SUM(E45:E52)</f>
        <v>0</v>
      </c>
      <c r="F44" s="265">
        <f t="shared" ref="F44:AG44" si="9">SUM(F45:F52)</f>
        <v>0</v>
      </c>
      <c r="G44" s="265">
        <f t="shared" si="9"/>
        <v>0</v>
      </c>
      <c r="H44" s="265">
        <f t="shared" si="9"/>
        <v>0</v>
      </c>
      <c r="I44" s="265">
        <f t="shared" si="9"/>
        <v>0</v>
      </c>
      <c r="J44" s="265">
        <f t="shared" si="9"/>
        <v>0</v>
      </c>
      <c r="K44" s="265">
        <f t="shared" si="9"/>
        <v>2051</v>
      </c>
      <c r="L44" s="265">
        <f t="shared" si="9"/>
        <v>7024</v>
      </c>
      <c r="M44" s="265">
        <f t="shared" si="9"/>
        <v>10489</v>
      </c>
      <c r="N44" s="265">
        <f t="shared" si="9"/>
        <v>5954</v>
      </c>
      <c r="O44" s="265">
        <f t="shared" si="9"/>
        <v>-2090</v>
      </c>
      <c r="P44" s="265">
        <f t="shared" si="9"/>
        <v>275</v>
      </c>
      <c r="Q44" s="265">
        <f t="shared" si="9"/>
        <v>2050</v>
      </c>
      <c r="R44" s="265">
        <f t="shared" si="9"/>
        <v>-600</v>
      </c>
      <c r="S44" s="265">
        <f t="shared" si="9"/>
        <v>-4699</v>
      </c>
      <c r="T44" s="265">
        <f t="shared" si="9"/>
        <v>0</v>
      </c>
      <c r="U44" s="265">
        <f t="shared" si="9"/>
        <v>0</v>
      </c>
      <c r="V44" s="265">
        <f t="shared" si="9"/>
        <v>-500</v>
      </c>
      <c r="W44" s="265">
        <f t="shared" si="9"/>
        <v>-19285</v>
      </c>
      <c r="X44" s="265">
        <f t="shared" si="9"/>
        <v>3470</v>
      </c>
      <c r="Y44" s="265">
        <f t="shared" si="9"/>
        <v>2300</v>
      </c>
      <c r="Z44" s="265">
        <f t="shared" si="9"/>
        <v>-153</v>
      </c>
      <c r="AA44" s="265">
        <f t="shared" si="9"/>
        <v>0</v>
      </c>
      <c r="AB44" s="265">
        <f t="shared" si="9"/>
        <v>-4156</v>
      </c>
      <c r="AC44" s="265">
        <f t="shared" si="9"/>
        <v>-1412</v>
      </c>
      <c r="AD44" s="265">
        <f t="shared" si="9"/>
        <v>0</v>
      </c>
      <c r="AE44" s="265">
        <f t="shared" si="9"/>
        <v>0</v>
      </c>
      <c r="AF44" s="265">
        <f t="shared" si="9"/>
        <v>-718</v>
      </c>
      <c r="AG44" s="265">
        <f t="shared" si="9"/>
        <v>0</v>
      </c>
    </row>
    <row r="45" spans="1:34" s="106" customFormat="1" ht="12.75">
      <c r="A45" s="294" t="s">
        <v>355</v>
      </c>
      <c r="B45" s="276" t="s">
        <v>53</v>
      </c>
      <c r="C45" s="276">
        <v>21</v>
      </c>
      <c r="D45" s="277">
        <f t="shared" si="0"/>
        <v>0</v>
      </c>
      <c r="E45" s="278"/>
      <c r="F45" s="279">
        <f>SUM(G45:AG45)</f>
        <v>0</v>
      </c>
      <c r="G45" s="280"/>
      <c r="H45" s="280"/>
      <c r="I45" s="280"/>
      <c r="J45" s="280"/>
      <c r="K45" s="280">
        <v>2051</v>
      </c>
      <c r="L45" s="280"/>
      <c r="M45" s="280"/>
      <c r="N45" s="280"/>
      <c r="O45" s="280">
        <v>-470</v>
      </c>
      <c r="P45" s="280">
        <v>275</v>
      </c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>
        <v>-1856</v>
      </c>
      <c r="AC45" s="280"/>
      <c r="AD45" s="280"/>
      <c r="AE45" s="280"/>
      <c r="AF45" s="280"/>
      <c r="AG45" s="280"/>
      <c r="AH45" s="151"/>
    </row>
    <row r="46" spans="1:34" s="106" customFormat="1" ht="12.75">
      <c r="A46" s="295" t="s">
        <v>355</v>
      </c>
      <c r="B46" s="282" t="s">
        <v>53</v>
      </c>
      <c r="C46" s="282">
        <v>23</v>
      </c>
      <c r="D46" s="283">
        <f t="shared" si="0"/>
        <v>-2412</v>
      </c>
      <c r="E46" s="284">
        <v>-2412</v>
      </c>
      <c r="F46" s="285">
        <f t="shared" ref="F46:F48" si="10">SUM(G46:AG46)</f>
        <v>-2412</v>
      </c>
      <c r="G46" s="286"/>
      <c r="H46" s="286"/>
      <c r="I46" s="286"/>
      <c r="J46" s="286"/>
      <c r="K46" s="286"/>
      <c r="L46" s="286">
        <f>-1200-1600+8024</f>
        <v>5224</v>
      </c>
      <c r="M46" s="286">
        <v>10489</v>
      </c>
      <c r="N46" s="286">
        <f>2818+2728-204</f>
        <v>5342</v>
      </c>
      <c r="O46" s="286">
        <v>-1100</v>
      </c>
      <c r="P46" s="286"/>
      <c r="Q46" s="286">
        <f>1530</f>
        <v>1530</v>
      </c>
      <c r="R46" s="286">
        <v>-600</v>
      </c>
      <c r="S46" s="286">
        <v>-4699</v>
      </c>
      <c r="T46" s="286"/>
      <c r="U46" s="286"/>
      <c r="V46" s="286">
        <v>-500</v>
      </c>
      <c r="W46" s="286">
        <f>-18685</f>
        <v>-18685</v>
      </c>
      <c r="X46" s="286">
        <v>2970</v>
      </c>
      <c r="Y46" s="286">
        <v>1200</v>
      </c>
      <c r="Z46" s="286">
        <v>-153</v>
      </c>
      <c r="AA46" s="286"/>
      <c r="AB46" s="286">
        <v>-1200</v>
      </c>
      <c r="AC46" s="286">
        <v>-1512</v>
      </c>
      <c r="AD46" s="286"/>
      <c r="AE46" s="286"/>
      <c r="AF46" s="286">
        <v>-718</v>
      </c>
      <c r="AG46" s="286"/>
      <c r="AH46" s="151"/>
    </row>
    <row r="47" spans="1:34" s="106" customFormat="1" ht="25.5">
      <c r="A47" s="295" t="s">
        <v>356</v>
      </c>
      <c r="B47" s="282" t="s">
        <v>357</v>
      </c>
      <c r="C47" s="282">
        <v>21</v>
      </c>
      <c r="D47" s="283">
        <f t="shared" si="0"/>
        <v>0</v>
      </c>
      <c r="E47" s="284"/>
      <c r="F47" s="285">
        <f t="shared" si="10"/>
        <v>167432</v>
      </c>
      <c r="G47" s="286">
        <v>167432</v>
      </c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</row>
    <row r="48" spans="1:34" s="106" customFormat="1" ht="25.5">
      <c r="A48" s="295" t="s">
        <v>356</v>
      </c>
      <c r="B48" s="282" t="s">
        <v>357</v>
      </c>
      <c r="C48" s="282">
        <v>23</v>
      </c>
      <c r="D48" s="283">
        <f t="shared" si="0"/>
        <v>402</v>
      </c>
      <c r="E48" s="284">
        <v>402</v>
      </c>
      <c r="F48" s="285">
        <f t="shared" si="10"/>
        <v>402</v>
      </c>
      <c r="G48" s="286"/>
      <c r="H48" s="286"/>
      <c r="I48" s="286"/>
      <c r="J48" s="286"/>
      <c r="K48" s="286"/>
      <c r="L48" s="286">
        <v>300</v>
      </c>
      <c r="M48" s="286"/>
      <c r="N48" s="286">
        <v>102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</row>
    <row r="49" spans="1:33" s="106" customFormat="1" ht="25.5">
      <c r="A49" s="295" t="s">
        <v>358</v>
      </c>
      <c r="B49" s="282" t="s">
        <v>359</v>
      </c>
      <c r="C49" s="282">
        <v>21</v>
      </c>
      <c r="D49" s="283">
        <f t="shared" si="0"/>
        <v>0</v>
      </c>
      <c r="E49" s="284"/>
      <c r="F49" s="285">
        <f>SUM(G49:AG49)</f>
        <v>-167432</v>
      </c>
      <c r="G49" s="286">
        <v>-167432</v>
      </c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</row>
    <row r="50" spans="1:33" s="106" customFormat="1" ht="25.5">
      <c r="A50" s="295" t="s">
        <v>358</v>
      </c>
      <c r="B50" s="282" t="s">
        <v>359</v>
      </c>
      <c r="C50" s="282">
        <v>23</v>
      </c>
      <c r="D50" s="283">
        <f t="shared" si="0"/>
        <v>2010</v>
      </c>
      <c r="E50" s="284">
        <v>2010</v>
      </c>
      <c r="F50" s="285">
        <f>SUM(G50:AG50)</f>
        <v>2010</v>
      </c>
      <c r="G50" s="286"/>
      <c r="H50" s="286"/>
      <c r="I50" s="286"/>
      <c r="J50" s="286"/>
      <c r="K50" s="286"/>
      <c r="L50" s="286">
        <v>1500</v>
      </c>
      <c r="M50" s="286"/>
      <c r="N50" s="286">
        <f>170+340</f>
        <v>510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</row>
    <row r="51" spans="1:33" s="106" customFormat="1" ht="25.5">
      <c r="A51" s="295" t="s">
        <v>366</v>
      </c>
      <c r="B51" s="282" t="s">
        <v>67</v>
      </c>
      <c r="C51" s="282">
        <v>23</v>
      </c>
      <c r="D51" s="283">
        <f t="shared" si="0"/>
        <v>0</v>
      </c>
      <c r="E51" s="284"/>
      <c r="F51" s="285">
        <f>SUM(G51:AG51)</f>
        <v>0</v>
      </c>
      <c r="G51" s="286"/>
      <c r="H51" s="286"/>
      <c r="I51" s="286"/>
      <c r="J51" s="286"/>
      <c r="K51" s="286"/>
      <c r="L51" s="286"/>
      <c r="M51" s="286"/>
      <c r="N51" s="286"/>
      <c r="O51" s="286">
        <v>-520</v>
      </c>
      <c r="P51" s="286"/>
      <c r="Q51" s="286">
        <f>520</f>
        <v>520</v>
      </c>
      <c r="R51" s="286"/>
      <c r="S51" s="286"/>
      <c r="T51" s="286"/>
      <c r="U51" s="286"/>
      <c r="V51" s="286"/>
      <c r="W51" s="286">
        <v>-500</v>
      </c>
      <c r="X51" s="286">
        <v>500</v>
      </c>
      <c r="Y51" s="286">
        <v>1100</v>
      </c>
      <c r="Z51" s="286"/>
      <c r="AA51" s="286"/>
      <c r="AB51" s="286">
        <v>-1100</v>
      </c>
      <c r="AC51" s="286"/>
      <c r="AD51" s="286"/>
      <c r="AE51" s="286"/>
      <c r="AF51" s="286"/>
      <c r="AG51" s="286"/>
    </row>
    <row r="52" spans="1:33" ht="15.75" thickBot="1">
      <c r="A52" s="287" t="s">
        <v>367</v>
      </c>
      <c r="B52" s="288" t="s">
        <v>118</v>
      </c>
      <c r="C52" s="288">
        <v>23</v>
      </c>
      <c r="D52" s="289">
        <f t="shared" si="0"/>
        <v>0</v>
      </c>
      <c r="E52" s="290"/>
      <c r="F52" s="291">
        <f>SUM(G52:AG52)</f>
        <v>0</v>
      </c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>
        <v>-100</v>
      </c>
      <c r="X52" s="292"/>
      <c r="Y52" s="292"/>
      <c r="Z52" s="292"/>
      <c r="AA52" s="292"/>
      <c r="AB52" s="292"/>
      <c r="AC52" s="292">
        <v>100</v>
      </c>
      <c r="AD52" s="292"/>
      <c r="AE52" s="292"/>
      <c r="AF52" s="292"/>
      <c r="AG52" s="292"/>
    </row>
    <row r="53" spans="1:33" s="191" customFormat="1" ht="15.75" thickBot="1">
      <c r="A53" s="268" t="s">
        <v>370</v>
      </c>
      <c r="B53" s="260"/>
      <c r="C53" s="260"/>
      <c r="D53" s="264">
        <f t="shared" ref="D53:AG53" si="11">SUM(D44,D41,D34,D30,D27,D6)</f>
        <v>0</v>
      </c>
      <c r="E53" s="264">
        <f t="shared" si="11"/>
        <v>0</v>
      </c>
      <c r="F53" s="264">
        <f t="shared" si="11"/>
        <v>0</v>
      </c>
      <c r="G53" s="264">
        <f t="shared" si="11"/>
        <v>0</v>
      </c>
      <c r="H53" s="264">
        <f t="shared" si="11"/>
        <v>0</v>
      </c>
      <c r="I53" s="264">
        <f t="shared" si="11"/>
        <v>0</v>
      </c>
      <c r="J53" s="264">
        <f t="shared" si="11"/>
        <v>0</v>
      </c>
      <c r="K53" s="264">
        <f t="shared" si="11"/>
        <v>2051</v>
      </c>
      <c r="L53" s="264">
        <f t="shared" si="11"/>
        <v>2414</v>
      </c>
      <c r="M53" s="264">
        <f t="shared" si="11"/>
        <v>12589</v>
      </c>
      <c r="N53" s="264">
        <f t="shared" si="11"/>
        <v>5798</v>
      </c>
      <c r="O53" s="264">
        <f t="shared" si="11"/>
        <v>-4345</v>
      </c>
      <c r="P53" s="264">
        <f t="shared" si="11"/>
        <v>275</v>
      </c>
      <c r="Q53" s="264">
        <f t="shared" si="11"/>
        <v>2050</v>
      </c>
      <c r="R53" s="264">
        <f t="shared" si="11"/>
        <v>8555</v>
      </c>
      <c r="S53" s="264">
        <f t="shared" si="11"/>
        <v>8627</v>
      </c>
      <c r="T53" s="264">
        <f t="shared" si="11"/>
        <v>-1700</v>
      </c>
      <c r="U53" s="264">
        <f t="shared" si="11"/>
        <v>150</v>
      </c>
      <c r="V53" s="264">
        <f t="shared" si="11"/>
        <v>760</v>
      </c>
      <c r="W53" s="264">
        <f t="shared" si="11"/>
        <v>-15915</v>
      </c>
      <c r="X53" s="264">
        <f t="shared" si="11"/>
        <v>3470</v>
      </c>
      <c r="Y53" s="264">
        <f t="shared" si="11"/>
        <v>3100</v>
      </c>
      <c r="Z53" s="264">
        <f t="shared" si="11"/>
        <v>-253</v>
      </c>
      <c r="AA53" s="264">
        <f t="shared" si="11"/>
        <v>0</v>
      </c>
      <c r="AB53" s="264">
        <f t="shared" si="11"/>
        <v>-5780</v>
      </c>
      <c r="AC53" s="264">
        <f t="shared" si="11"/>
        <v>1423</v>
      </c>
      <c r="AD53" s="264">
        <f t="shared" si="11"/>
        <v>0</v>
      </c>
      <c r="AE53" s="264">
        <f t="shared" si="11"/>
        <v>80</v>
      </c>
      <c r="AF53" s="264">
        <f t="shared" si="11"/>
        <v>-718</v>
      </c>
      <c r="AG53" s="264">
        <f t="shared" si="11"/>
        <v>-22631</v>
      </c>
    </row>
    <row r="54" spans="1:33" s="191" customFormat="1">
      <c r="A54" s="296" t="s">
        <v>373</v>
      </c>
      <c r="B54" s="276" t="s">
        <v>37</v>
      </c>
      <c r="C54" s="276">
        <v>21</v>
      </c>
      <c r="D54" s="277"/>
      <c r="E54" s="278"/>
      <c r="F54" s="279">
        <f t="shared" ref="F54:F61" si="12">SUM(G54:AG54)</f>
        <v>0</v>
      </c>
      <c r="G54" s="280"/>
      <c r="H54" s="280"/>
      <c r="I54" s="280"/>
      <c r="J54" s="280"/>
      <c r="K54" s="280"/>
      <c r="L54" s="280"/>
      <c r="M54" s="280"/>
      <c r="N54" s="280"/>
      <c r="O54" s="280">
        <v>-1000</v>
      </c>
      <c r="P54" s="280"/>
      <c r="Q54" s="280">
        <v>1000</v>
      </c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</row>
    <row r="55" spans="1:33" s="191" customFormat="1">
      <c r="A55" s="297" t="s">
        <v>374</v>
      </c>
      <c r="B55" s="282" t="s">
        <v>75</v>
      </c>
      <c r="C55" s="282">
        <v>21</v>
      </c>
      <c r="D55" s="283"/>
      <c r="E55" s="284"/>
      <c r="F55" s="285">
        <f t="shared" si="12"/>
        <v>0</v>
      </c>
      <c r="G55" s="286"/>
      <c r="H55" s="286">
        <v>15000</v>
      </c>
      <c r="I55" s="286"/>
      <c r="J55" s="286">
        <v>-15000</v>
      </c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</row>
    <row r="56" spans="1:33" s="191" customFormat="1">
      <c r="A56" s="297" t="s">
        <v>199</v>
      </c>
      <c r="B56" s="282" t="s">
        <v>46</v>
      </c>
      <c r="C56" s="282">
        <v>21</v>
      </c>
      <c r="D56" s="283"/>
      <c r="E56" s="284"/>
      <c r="F56" s="285">
        <f t="shared" si="12"/>
        <v>0</v>
      </c>
      <c r="G56" s="286">
        <f>SUM(G57:G58)</f>
        <v>0</v>
      </c>
      <c r="H56" s="286">
        <f t="shared" ref="H56:AG56" si="13">SUM(H57:H58)</f>
        <v>0</v>
      </c>
      <c r="I56" s="286">
        <f t="shared" si="13"/>
        <v>4750</v>
      </c>
      <c r="J56" s="286">
        <f t="shared" si="13"/>
        <v>-4750</v>
      </c>
      <c r="K56" s="286">
        <f t="shared" si="13"/>
        <v>0</v>
      </c>
      <c r="L56" s="286">
        <f t="shared" si="13"/>
        <v>3300</v>
      </c>
      <c r="M56" s="286">
        <f t="shared" si="13"/>
        <v>0</v>
      </c>
      <c r="N56" s="286">
        <f t="shared" si="13"/>
        <v>1122</v>
      </c>
      <c r="O56" s="286">
        <f t="shared" si="13"/>
        <v>0</v>
      </c>
      <c r="P56" s="286">
        <f t="shared" si="13"/>
        <v>0</v>
      </c>
      <c r="Q56" s="286">
        <f t="shared" si="13"/>
        <v>0</v>
      </c>
      <c r="R56" s="286">
        <f t="shared" si="13"/>
        <v>0</v>
      </c>
      <c r="S56" s="286">
        <f t="shared" si="13"/>
        <v>0</v>
      </c>
      <c r="T56" s="286">
        <f t="shared" si="13"/>
        <v>0</v>
      </c>
      <c r="U56" s="286">
        <f t="shared" si="13"/>
        <v>0</v>
      </c>
      <c r="V56" s="286">
        <f t="shared" si="13"/>
        <v>0</v>
      </c>
      <c r="W56" s="286">
        <f t="shared" si="13"/>
        <v>0</v>
      </c>
      <c r="X56" s="286">
        <f t="shared" si="13"/>
        <v>0</v>
      </c>
      <c r="Y56" s="286">
        <f t="shared" si="13"/>
        <v>0</v>
      </c>
      <c r="Z56" s="286">
        <f t="shared" si="13"/>
        <v>0</v>
      </c>
      <c r="AA56" s="286">
        <f t="shared" si="13"/>
        <v>0</v>
      </c>
      <c r="AB56" s="286">
        <f t="shared" si="13"/>
        <v>0</v>
      </c>
      <c r="AC56" s="286">
        <f t="shared" si="13"/>
        <v>-4422</v>
      </c>
      <c r="AD56" s="286">
        <f t="shared" si="13"/>
        <v>0</v>
      </c>
      <c r="AE56" s="286">
        <f t="shared" si="13"/>
        <v>0</v>
      </c>
      <c r="AF56" s="286">
        <f t="shared" si="13"/>
        <v>0</v>
      </c>
      <c r="AG56" s="286">
        <f t="shared" si="13"/>
        <v>0</v>
      </c>
    </row>
    <row r="57" spans="1:33" s="191" customFormat="1">
      <c r="A57" s="295" t="s">
        <v>195</v>
      </c>
      <c r="B57" s="282"/>
      <c r="C57" s="282"/>
      <c r="D57" s="283"/>
      <c r="E57" s="284"/>
      <c r="F57" s="285">
        <f t="shared" si="12"/>
        <v>0</v>
      </c>
      <c r="G57" s="286"/>
      <c r="H57" s="286"/>
      <c r="I57" s="286">
        <v>4750</v>
      </c>
      <c r="J57" s="286">
        <v>-4750</v>
      </c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</row>
    <row r="58" spans="1:33" s="191" customFormat="1">
      <c r="A58" s="295" t="s">
        <v>200</v>
      </c>
      <c r="B58" s="282"/>
      <c r="C58" s="282"/>
      <c r="D58" s="283"/>
      <c r="E58" s="284"/>
      <c r="F58" s="285">
        <f t="shared" si="12"/>
        <v>0</v>
      </c>
      <c r="G58" s="286"/>
      <c r="H58" s="286"/>
      <c r="I58" s="286"/>
      <c r="J58" s="286"/>
      <c r="K58" s="286"/>
      <c r="L58" s="286">
        <v>3300</v>
      </c>
      <c r="M58" s="286"/>
      <c r="N58" s="286">
        <v>1122</v>
      </c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>
        <v>-4422</v>
      </c>
      <c r="AD58" s="286"/>
      <c r="AE58" s="286"/>
      <c r="AF58" s="286"/>
      <c r="AG58" s="286"/>
    </row>
    <row r="59" spans="1:33" s="191" customFormat="1" ht="15.75" thickBot="1">
      <c r="A59" s="298" t="s">
        <v>375</v>
      </c>
      <c r="B59" s="288" t="s">
        <v>328</v>
      </c>
      <c r="C59" s="288">
        <v>21</v>
      </c>
      <c r="D59" s="289"/>
      <c r="E59" s="290"/>
      <c r="F59" s="291">
        <f t="shared" si="12"/>
        <v>0</v>
      </c>
      <c r="G59" s="292"/>
      <c r="H59" s="292">
        <v>2657</v>
      </c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>
        <v>-16450</v>
      </c>
      <c r="W59" s="292"/>
      <c r="X59" s="292"/>
      <c r="Y59" s="292"/>
      <c r="Z59" s="292"/>
      <c r="AA59" s="292"/>
      <c r="AB59" s="292"/>
      <c r="AC59" s="292">
        <f>16450-2657</f>
        <v>13793</v>
      </c>
      <c r="AD59" s="292"/>
      <c r="AE59" s="292"/>
      <c r="AF59" s="292"/>
      <c r="AG59" s="292"/>
    </row>
    <row r="60" spans="1:33" s="191" customFormat="1" ht="15.75" thickBot="1">
      <c r="A60" s="268" t="s">
        <v>376</v>
      </c>
      <c r="B60" s="260"/>
      <c r="C60" s="260"/>
      <c r="D60" s="264"/>
      <c r="E60" s="266"/>
      <c r="F60" s="258">
        <f t="shared" si="12"/>
        <v>0</v>
      </c>
      <c r="G60" s="261">
        <f>SUM(G59,G56,G55,G54)</f>
        <v>0</v>
      </c>
      <c r="H60" s="261">
        <f t="shared" ref="H60:AG60" si="14">SUM(H59,H56,H55,H54)</f>
        <v>17657</v>
      </c>
      <c r="I60" s="261">
        <f t="shared" si="14"/>
        <v>4750</v>
      </c>
      <c r="J60" s="261">
        <f t="shared" si="14"/>
        <v>-19750</v>
      </c>
      <c r="K60" s="261">
        <f t="shared" si="14"/>
        <v>0</v>
      </c>
      <c r="L60" s="261">
        <f t="shared" si="14"/>
        <v>3300</v>
      </c>
      <c r="M60" s="261">
        <f t="shared" si="14"/>
        <v>0</v>
      </c>
      <c r="N60" s="261">
        <f t="shared" si="14"/>
        <v>1122</v>
      </c>
      <c r="O60" s="261">
        <f t="shared" si="14"/>
        <v>-1000</v>
      </c>
      <c r="P60" s="261">
        <f t="shared" si="14"/>
        <v>0</v>
      </c>
      <c r="Q60" s="261">
        <f t="shared" si="14"/>
        <v>1000</v>
      </c>
      <c r="R60" s="261">
        <f t="shared" si="14"/>
        <v>0</v>
      </c>
      <c r="S60" s="261">
        <f t="shared" si="14"/>
        <v>0</v>
      </c>
      <c r="T60" s="261">
        <f t="shared" si="14"/>
        <v>0</v>
      </c>
      <c r="U60" s="261">
        <f t="shared" si="14"/>
        <v>0</v>
      </c>
      <c r="V60" s="261">
        <f t="shared" si="14"/>
        <v>-16450</v>
      </c>
      <c r="W60" s="261">
        <f t="shared" si="14"/>
        <v>0</v>
      </c>
      <c r="X60" s="261">
        <f t="shared" si="14"/>
        <v>0</v>
      </c>
      <c r="Y60" s="261">
        <f t="shared" si="14"/>
        <v>0</v>
      </c>
      <c r="Z60" s="261">
        <f t="shared" si="14"/>
        <v>0</v>
      </c>
      <c r="AA60" s="261">
        <f t="shared" si="14"/>
        <v>0</v>
      </c>
      <c r="AB60" s="261">
        <f t="shared" si="14"/>
        <v>0</v>
      </c>
      <c r="AC60" s="261">
        <f t="shared" si="14"/>
        <v>9371</v>
      </c>
      <c r="AD60" s="261">
        <f t="shared" si="14"/>
        <v>0</v>
      </c>
      <c r="AE60" s="261">
        <f t="shared" si="14"/>
        <v>0</v>
      </c>
      <c r="AF60" s="261">
        <f t="shared" si="14"/>
        <v>0</v>
      </c>
      <c r="AG60" s="261">
        <f t="shared" si="14"/>
        <v>0</v>
      </c>
    </row>
    <row r="61" spans="1:33" ht="15.75" thickBot="1">
      <c r="A61" s="268" t="s">
        <v>377</v>
      </c>
      <c r="B61" s="260"/>
      <c r="C61" s="260"/>
      <c r="D61" s="264">
        <f>SUM(E61:E61)</f>
        <v>0</v>
      </c>
      <c r="E61" s="264">
        <f>SUM(F61:F61)</f>
        <v>0</v>
      </c>
      <c r="F61" s="258">
        <f t="shared" si="12"/>
        <v>0</v>
      </c>
      <c r="G61" s="261">
        <f>SUM(G60,H53)</f>
        <v>0</v>
      </c>
      <c r="H61" s="261">
        <f t="shared" ref="H61:AG61" si="15">SUM(H60,I53)</f>
        <v>17657</v>
      </c>
      <c r="I61" s="261">
        <f t="shared" si="15"/>
        <v>4750</v>
      </c>
      <c r="J61" s="261">
        <f t="shared" si="15"/>
        <v>-17699</v>
      </c>
      <c r="K61" s="261">
        <f t="shared" si="15"/>
        <v>2414</v>
      </c>
      <c r="L61" s="261">
        <f t="shared" si="15"/>
        <v>15889</v>
      </c>
      <c r="M61" s="261">
        <f t="shared" si="15"/>
        <v>5798</v>
      </c>
      <c r="N61" s="261">
        <f t="shared" si="15"/>
        <v>-3223</v>
      </c>
      <c r="O61" s="261">
        <f t="shared" si="15"/>
        <v>-725</v>
      </c>
      <c r="P61" s="261">
        <f t="shared" si="15"/>
        <v>2050</v>
      </c>
      <c r="Q61" s="261">
        <f t="shared" si="15"/>
        <v>9555</v>
      </c>
      <c r="R61" s="261">
        <f t="shared" si="15"/>
        <v>8627</v>
      </c>
      <c r="S61" s="261">
        <f t="shared" si="15"/>
        <v>-1700</v>
      </c>
      <c r="T61" s="261">
        <f t="shared" si="15"/>
        <v>150</v>
      </c>
      <c r="U61" s="261">
        <f t="shared" si="15"/>
        <v>760</v>
      </c>
      <c r="V61" s="261">
        <f t="shared" si="15"/>
        <v>-32365</v>
      </c>
      <c r="W61" s="261">
        <f t="shared" si="15"/>
        <v>3470</v>
      </c>
      <c r="X61" s="261">
        <f t="shared" si="15"/>
        <v>3100</v>
      </c>
      <c r="Y61" s="261">
        <f t="shared" si="15"/>
        <v>-253</v>
      </c>
      <c r="Z61" s="261">
        <f t="shared" si="15"/>
        <v>0</v>
      </c>
      <c r="AA61" s="261">
        <f t="shared" si="15"/>
        <v>-5780</v>
      </c>
      <c r="AB61" s="261">
        <f t="shared" si="15"/>
        <v>1423</v>
      </c>
      <c r="AC61" s="261">
        <f t="shared" si="15"/>
        <v>9371</v>
      </c>
      <c r="AD61" s="261">
        <f t="shared" si="15"/>
        <v>80</v>
      </c>
      <c r="AE61" s="261">
        <f t="shared" si="15"/>
        <v>-718</v>
      </c>
      <c r="AF61" s="261">
        <f t="shared" si="15"/>
        <v>-22631</v>
      </c>
      <c r="AG61" s="261">
        <f t="shared" si="15"/>
        <v>0</v>
      </c>
    </row>
    <row r="62" spans="1:33" s="191" customFormat="1" ht="24.75" customHeight="1">
      <c r="A62" s="304"/>
      <c r="B62" s="108"/>
      <c r="C62" s="340" t="s">
        <v>379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</row>
    <row r="63" spans="1:33">
      <c r="A63" s="107"/>
      <c r="B63" s="108"/>
      <c r="C63" s="108"/>
      <c r="D63" s="108"/>
      <c r="E63" s="108"/>
      <c r="F63" s="273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</row>
    <row r="64" spans="1:33">
      <c r="A64" s="111" t="s">
        <v>133</v>
      </c>
      <c r="B64" s="108"/>
      <c r="C64" s="108"/>
      <c r="D64" s="108"/>
      <c r="E64" s="108"/>
      <c r="F64" s="273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</row>
    <row r="65" spans="1:11">
      <c r="A65" s="43"/>
      <c r="F65" s="273"/>
    </row>
    <row r="66" spans="1:11">
      <c r="A66" s="196" t="s">
        <v>301</v>
      </c>
      <c r="F66" s="274"/>
    </row>
    <row r="67" spans="1:11">
      <c r="A67" s="196" t="s">
        <v>302</v>
      </c>
      <c r="F67" s="112"/>
      <c r="G67" s="113"/>
      <c r="H67" s="113"/>
      <c r="I67" s="113"/>
      <c r="J67" s="113"/>
      <c r="K67" s="113"/>
    </row>
    <row r="68" spans="1:11">
      <c r="A68" s="43"/>
      <c r="F68" s="112"/>
      <c r="G68" s="113"/>
      <c r="H68" s="113"/>
      <c r="I68" s="113"/>
      <c r="J68" s="113"/>
      <c r="K68" s="113"/>
    </row>
  </sheetData>
  <mergeCells count="1">
    <mergeCell ref="C62:O62"/>
  </mergeCells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&amp;RLisa 10
Tartu Linnavalitsuse 27.05.2014. a
korralduse nr  juurde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"/>
  <sheetViews>
    <sheetView workbookViewId="0">
      <selection activeCell="D19" sqref="D19"/>
    </sheetView>
  </sheetViews>
  <sheetFormatPr defaultRowHeight="15"/>
  <cols>
    <col min="1" max="1" width="29" style="191" customWidth="1"/>
    <col min="2" max="3" width="6.7109375" style="191" customWidth="1"/>
    <col min="4" max="4" width="7.85546875" style="191" bestFit="1" customWidth="1"/>
    <col min="5" max="5" width="7.5703125" style="191" bestFit="1" customWidth="1"/>
    <col min="6" max="6" width="7.42578125" style="191" bestFit="1" customWidth="1"/>
    <col min="7" max="7" width="9" style="191" bestFit="1" customWidth="1"/>
    <col min="8" max="8" width="5.7109375" style="191" bestFit="1" customWidth="1"/>
    <col min="9" max="9" width="8.85546875" style="191" bestFit="1" customWidth="1"/>
    <col min="10" max="17" width="7.140625" style="191" customWidth="1"/>
    <col min="18" max="16384" width="9.140625" style="191"/>
  </cols>
  <sheetData>
    <row r="1" spans="1:18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8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8">
      <c r="A3" s="342" t="s">
        <v>344</v>
      </c>
      <c r="B3" s="342"/>
      <c r="C3" s="342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8" ht="176.25" customHeight="1">
      <c r="A5" s="117"/>
      <c r="B5" s="117" t="s">
        <v>330</v>
      </c>
      <c r="C5" s="117" t="s">
        <v>331</v>
      </c>
      <c r="D5" s="195" t="s">
        <v>159</v>
      </c>
      <c r="E5" s="192" t="s">
        <v>364</v>
      </c>
      <c r="F5" s="192" t="s">
        <v>365</v>
      </c>
      <c r="G5" s="193" t="s">
        <v>297</v>
      </c>
      <c r="H5" s="192" t="s">
        <v>299</v>
      </c>
      <c r="I5" s="194" t="s">
        <v>295</v>
      </c>
      <c r="J5" s="192" t="s">
        <v>334</v>
      </c>
      <c r="K5" s="192" t="s">
        <v>335</v>
      </c>
      <c r="L5" s="192" t="s">
        <v>170</v>
      </c>
      <c r="M5" s="192" t="s">
        <v>17</v>
      </c>
      <c r="N5" s="192" t="s">
        <v>337</v>
      </c>
      <c r="O5" s="192" t="s">
        <v>371</v>
      </c>
      <c r="P5" s="192" t="s">
        <v>300</v>
      </c>
      <c r="Q5" s="192" t="s">
        <v>152</v>
      </c>
    </row>
    <row r="6" spans="1:18">
      <c r="A6" s="118"/>
      <c r="B6" s="118"/>
      <c r="C6" s="118"/>
      <c r="D6" s="127"/>
      <c r="E6" s="185" t="s">
        <v>296</v>
      </c>
      <c r="F6" s="127" t="s">
        <v>296</v>
      </c>
      <c r="G6" s="127" t="s">
        <v>235</v>
      </c>
      <c r="H6" s="127" t="s">
        <v>298</v>
      </c>
      <c r="I6" s="127"/>
      <c r="J6" s="127">
        <v>5001</v>
      </c>
      <c r="K6" s="127">
        <v>5002</v>
      </c>
      <c r="L6" s="128">
        <v>506</v>
      </c>
      <c r="M6" s="128" t="s">
        <v>336</v>
      </c>
      <c r="N6" s="127">
        <v>5513</v>
      </c>
      <c r="O6" s="127" t="s">
        <v>164</v>
      </c>
      <c r="P6" s="127">
        <v>5515</v>
      </c>
      <c r="Q6" s="127">
        <v>5525</v>
      </c>
    </row>
    <row r="7" spans="1:18">
      <c r="A7" s="125" t="s">
        <v>329</v>
      </c>
      <c r="B7" s="217" t="s">
        <v>93</v>
      </c>
      <c r="C7" s="217">
        <v>25</v>
      </c>
      <c r="D7" s="130">
        <f>SUM(E7:H7)</f>
        <v>10515</v>
      </c>
      <c r="E7" s="132">
        <v>10515</v>
      </c>
      <c r="F7" s="129"/>
      <c r="G7" s="129"/>
      <c r="H7" s="129"/>
      <c r="I7" s="130">
        <f>SUM(J7:Q7)</f>
        <v>10515</v>
      </c>
      <c r="J7" s="132">
        <v>4387</v>
      </c>
      <c r="K7" s="220">
        <v>1398</v>
      </c>
      <c r="L7" s="129">
        <v>1967</v>
      </c>
      <c r="M7" s="129">
        <v>300</v>
      </c>
      <c r="N7" s="129">
        <v>1200</v>
      </c>
      <c r="O7" s="129">
        <v>800</v>
      </c>
      <c r="P7" s="129">
        <v>463</v>
      </c>
      <c r="Q7" s="129"/>
    </row>
    <row r="8" spans="1:18" ht="29.25">
      <c r="A8" s="219" t="s">
        <v>333</v>
      </c>
      <c r="B8" s="120"/>
      <c r="C8" s="120"/>
      <c r="D8" s="91">
        <f t="shared" ref="D8:J8" si="0">SUM(D7:D7)</f>
        <v>10515</v>
      </c>
      <c r="E8" s="126">
        <f t="shared" si="0"/>
        <v>10515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10515</v>
      </c>
      <c r="J8" s="186">
        <f t="shared" si="0"/>
        <v>4387</v>
      </c>
      <c r="K8" s="186">
        <f t="shared" ref="K8:P8" si="1">SUM(K7:K7)</f>
        <v>1398</v>
      </c>
      <c r="L8" s="186">
        <f t="shared" si="1"/>
        <v>1967</v>
      </c>
      <c r="M8" s="186">
        <f t="shared" si="1"/>
        <v>300</v>
      </c>
      <c r="N8" s="186">
        <f t="shared" si="1"/>
        <v>1200</v>
      </c>
      <c r="O8" s="186">
        <f t="shared" si="1"/>
        <v>800</v>
      </c>
      <c r="P8" s="186">
        <f t="shared" si="1"/>
        <v>463</v>
      </c>
      <c r="Q8" s="187">
        <f>SUM(Q7:Q7)</f>
        <v>0</v>
      </c>
    </row>
    <row r="9" spans="1:18">
      <c r="A9" s="119" t="s">
        <v>348</v>
      </c>
      <c r="B9" s="263" t="s">
        <v>52</v>
      </c>
      <c r="C9" s="119">
        <v>25</v>
      </c>
      <c r="D9" s="130">
        <f>SUM(E9:H9)</f>
        <v>1283</v>
      </c>
      <c r="E9" s="132"/>
      <c r="F9" s="129">
        <v>1650</v>
      </c>
      <c r="G9" s="129">
        <v>-666</v>
      </c>
      <c r="H9" s="129">
        <v>299</v>
      </c>
      <c r="I9" s="130">
        <f>SUM(J9:Q9)</f>
        <v>1283</v>
      </c>
      <c r="J9" s="132"/>
      <c r="K9" s="220">
        <v>-21</v>
      </c>
      <c r="L9" s="129">
        <v>-7</v>
      </c>
      <c r="M9" s="129"/>
      <c r="N9" s="129"/>
      <c r="O9" s="129"/>
      <c r="P9" s="129"/>
      <c r="Q9" s="129">
        <v>1311</v>
      </c>
    </row>
    <row r="10" spans="1:18">
      <c r="A10" s="120" t="s">
        <v>155</v>
      </c>
      <c r="B10" s="120"/>
      <c r="C10" s="120"/>
      <c r="D10" s="91">
        <f>SUM(D9:D9)</f>
        <v>1283</v>
      </c>
      <c r="E10" s="126">
        <f>SUM(E9:E9)</f>
        <v>0</v>
      </c>
      <c r="F10" s="91">
        <f>SUM(F9:F9)</f>
        <v>1650</v>
      </c>
      <c r="G10" s="91">
        <f>SUM(G9:G9)</f>
        <v>-666</v>
      </c>
      <c r="H10" s="91">
        <f>SUM(H9:H9)</f>
        <v>299</v>
      </c>
      <c r="I10" s="131">
        <f>SUM(J10:Q10)</f>
        <v>1283</v>
      </c>
      <c r="J10" s="186">
        <f>SUM(J9:J9)</f>
        <v>0</v>
      </c>
      <c r="K10" s="186">
        <f t="shared" ref="K10:P10" si="2">SUM(K9:K9)</f>
        <v>-21</v>
      </c>
      <c r="L10" s="186">
        <f t="shared" si="2"/>
        <v>-7</v>
      </c>
      <c r="M10" s="186">
        <f t="shared" si="2"/>
        <v>0</v>
      </c>
      <c r="N10" s="186">
        <f t="shared" si="2"/>
        <v>0</v>
      </c>
      <c r="O10" s="186">
        <f t="shared" si="2"/>
        <v>0</v>
      </c>
      <c r="P10" s="186">
        <f t="shared" si="2"/>
        <v>0</v>
      </c>
      <c r="Q10" s="187">
        <f>SUM(Q9:Q9)</f>
        <v>1311</v>
      </c>
    </row>
    <row r="11" spans="1:18">
      <c r="A11" s="272" t="s">
        <v>372</v>
      </c>
      <c r="B11" s="211"/>
      <c r="C11" s="211"/>
      <c r="D11" s="91">
        <f>SUM(D7,D10)</f>
        <v>11798</v>
      </c>
      <c r="E11" s="91">
        <f t="shared" ref="E11:Q11" si="3">SUM(E7,E10)</f>
        <v>10515</v>
      </c>
      <c r="F11" s="91">
        <f t="shared" si="3"/>
        <v>1650</v>
      </c>
      <c r="G11" s="91">
        <f t="shared" si="3"/>
        <v>-666</v>
      </c>
      <c r="H11" s="91">
        <f t="shared" si="3"/>
        <v>299</v>
      </c>
      <c r="I11" s="91">
        <f t="shared" si="3"/>
        <v>11798</v>
      </c>
      <c r="J11" s="91">
        <f t="shared" si="3"/>
        <v>4387</v>
      </c>
      <c r="K11" s="91">
        <f t="shared" si="3"/>
        <v>1377</v>
      </c>
      <c r="L11" s="91">
        <f t="shared" si="3"/>
        <v>1960</v>
      </c>
      <c r="M11" s="91">
        <f t="shared" si="3"/>
        <v>300</v>
      </c>
      <c r="N11" s="91">
        <f t="shared" si="3"/>
        <v>1200</v>
      </c>
      <c r="O11" s="91">
        <f t="shared" si="3"/>
        <v>800</v>
      </c>
      <c r="P11" s="91">
        <f t="shared" si="3"/>
        <v>463</v>
      </c>
      <c r="Q11" s="91">
        <f t="shared" si="3"/>
        <v>1311</v>
      </c>
    </row>
    <row r="12" spans="1:18">
      <c r="A12" s="269"/>
      <c r="B12" s="270"/>
      <c r="C12" s="270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</row>
    <row r="13" spans="1:18">
      <c r="A13" s="119" t="s">
        <v>332</v>
      </c>
      <c r="R13" s="115"/>
    </row>
    <row r="14" spans="1:18">
      <c r="A14" s="218"/>
      <c r="R14" s="115"/>
    </row>
    <row r="15" spans="1:18">
      <c r="A15" s="80" t="s">
        <v>133</v>
      </c>
      <c r="B15" s="80"/>
      <c r="C15" s="80"/>
      <c r="R15" s="115"/>
    </row>
    <row r="16" spans="1:18">
      <c r="A16" s="80"/>
      <c r="B16" s="80"/>
      <c r="C16" s="80"/>
      <c r="R16" s="115"/>
    </row>
    <row r="17" spans="1:3">
      <c r="A17" s="196" t="s">
        <v>301</v>
      </c>
      <c r="B17" s="196"/>
      <c r="C17" s="196"/>
    </row>
    <row r="18" spans="1:3">
      <c r="A18" s="196" t="s">
        <v>302</v>
      </c>
      <c r="B18" s="196"/>
      <c r="C18" s="196"/>
    </row>
  </sheetData>
  <mergeCells count="1">
    <mergeCell ref="A3:Q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11
Tartu Linnavalitsuse 27.05.2014. a 
korralduse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4"/>
  <sheetViews>
    <sheetView workbookViewId="0">
      <selection activeCell="I7" sqref="I7:I8"/>
    </sheetView>
  </sheetViews>
  <sheetFormatPr defaultRowHeight="12.75"/>
  <cols>
    <col min="1" max="1" width="6.42578125" style="82" customWidth="1"/>
    <col min="2" max="2" width="6.5703125" style="82" bestFit="1" customWidth="1"/>
    <col min="3" max="3" width="28.140625" style="31" customWidth="1"/>
    <col min="4" max="4" width="8.7109375" style="31" bestFit="1" customWidth="1"/>
    <col min="5" max="5" width="6.5703125" style="31" bestFit="1" customWidth="1"/>
    <col min="6" max="6" width="8.7109375" style="31" bestFit="1" customWidth="1"/>
    <col min="7" max="7" width="10.42578125" style="31" bestFit="1" customWidth="1"/>
    <col min="8" max="8" width="8.42578125" style="31" bestFit="1" customWidth="1"/>
    <col min="9" max="16384" width="9.140625" style="31"/>
  </cols>
  <sheetData>
    <row r="1" spans="1:9" ht="15.75">
      <c r="A1" s="315" t="s">
        <v>309</v>
      </c>
      <c r="B1" s="315"/>
      <c r="C1" s="315"/>
      <c r="D1" s="315"/>
      <c r="E1" s="315"/>
      <c r="F1" s="315"/>
      <c r="G1" s="315"/>
      <c r="H1" s="315"/>
    </row>
    <row r="2" spans="1:9" ht="15.75">
      <c r="A2" s="315" t="s">
        <v>119</v>
      </c>
      <c r="B2" s="315"/>
      <c r="C2" s="315"/>
      <c r="D2" s="315"/>
      <c r="E2" s="315"/>
      <c r="F2" s="315"/>
      <c r="G2" s="315"/>
      <c r="H2" s="315"/>
    </row>
    <row r="4" spans="1:9" ht="23.25" customHeight="1">
      <c r="A4" s="316" t="s">
        <v>120</v>
      </c>
      <c r="B4" s="316" t="s">
        <v>0</v>
      </c>
      <c r="C4" s="318" t="s">
        <v>1</v>
      </c>
      <c r="D4" s="319" t="s">
        <v>121</v>
      </c>
      <c r="E4" s="319"/>
      <c r="F4" s="319"/>
      <c r="G4" s="303" t="s">
        <v>378</v>
      </c>
      <c r="H4" s="318" t="s">
        <v>112</v>
      </c>
    </row>
    <row r="5" spans="1:9" ht="25.5">
      <c r="A5" s="317"/>
      <c r="B5" s="317"/>
      <c r="C5" s="318"/>
      <c r="D5" s="32" t="s">
        <v>110</v>
      </c>
      <c r="E5" s="32" t="s">
        <v>111</v>
      </c>
      <c r="F5" s="32" t="s">
        <v>112</v>
      </c>
      <c r="G5" s="32" t="s">
        <v>122</v>
      </c>
      <c r="H5" s="318"/>
    </row>
    <row r="6" spans="1:9">
      <c r="A6" s="33" t="s">
        <v>2</v>
      </c>
      <c r="B6" s="34"/>
      <c r="C6" s="35"/>
      <c r="D6" s="36">
        <f>SUM(D7:D9)</f>
        <v>1089606</v>
      </c>
      <c r="E6" s="36">
        <f>SUM(E7:E9)</f>
        <v>662173</v>
      </c>
      <c r="F6" s="36">
        <f>SUM(D6:E6)</f>
        <v>1751779</v>
      </c>
      <c r="G6" s="36">
        <f>SUM(G7:G9)</f>
        <v>115169</v>
      </c>
      <c r="H6" s="36">
        <f>SUM(G6,F6)</f>
        <v>1866948</v>
      </c>
    </row>
    <row r="7" spans="1:9" s="43" customFormat="1">
      <c r="A7" s="37"/>
      <c r="B7" s="38">
        <v>6</v>
      </c>
      <c r="C7" s="39" t="s">
        <v>5</v>
      </c>
      <c r="D7" s="40">
        <f t="shared" ref="D7:E9" si="0">SUMIF($C$10:$C$113,$C7,D$10:D$113)</f>
        <v>0</v>
      </c>
      <c r="E7" s="40">
        <f t="shared" si="0"/>
        <v>0</v>
      </c>
      <c r="F7" s="40">
        <f t="shared" ref="F7:F8" si="1">SUM(D7:E7)</f>
        <v>0</v>
      </c>
      <c r="G7" s="40">
        <f t="shared" ref="G7:G9" si="2">SUMIF($C$10:$C$113,$C7,G$10:G$113)</f>
        <v>270</v>
      </c>
      <c r="H7" s="41">
        <f t="shared" ref="H7:H70" si="3">SUM(G7,F7)</f>
        <v>270</v>
      </c>
      <c r="I7" s="42"/>
    </row>
    <row r="8" spans="1:9" s="43" customFormat="1" ht="25.5">
      <c r="A8" s="37"/>
      <c r="B8" s="38">
        <v>15</v>
      </c>
      <c r="C8" s="39" t="s">
        <v>123</v>
      </c>
      <c r="D8" s="40">
        <f t="shared" si="0"/>
        <v>939606</v>
      </c>
      <c r="E8" s="40">
        <f t="shared" si="0"/>
        <v>662173</v>
      </c>
      <c r="F8" s="40">
        <f t="shared" si="1"/>
        <v>1601779</v>
      </c>
      <c r="G8" s="40">
        <f t="shared" si="2"/>
        <v>114899</v>
      </c>
      <c r="H8" s="41">
        <f t="shared" si="3"/>
        <v>1716678</v>
      </c>
      <c r="I8" s="42"/>
    </row>
    <row r="9" spans="1:9" s="43" customFormat="1">
      <c r="A9" s="37"/>
      <c r="B9" s="38">
        <v>4</v>
      </c>
      <c r="C9" s="39" t="s">
        <v>263</v>
      </c>
      <c r="D9" s="40">
        <f t="shared" si="0"/>
        <v>150000</v>
      </c>
      <c r="E9" s="40">
        <f t="shared" si="0"/>
        <v>0</v>
      </c>
      <c r="F9" s="40">
        <f>SUM(D9:E9)</f>
        <v>150000</v>
      </c>
      <c r="G9" s="40">
        <f t="shared" si="2"/>
        <v>0</v>
      </c>
      <c r="H9" s="41">
        <f t="shared" si="3"/>
        <v>150000</v>
      </c>
      <c r="I9" s="42"/>
    </row>
    <row r="10" spans="1:9" s="50" customFormat="1">
      <c r="A10" s="54" t="s">
        <v>61</v>
      </c>
      <c r="B10" s="55"/>
      <c r="C10" s="56"/>
      <c r="D10" s="57">
        <f>SUM(D11)</f>
        <v>20000</v>
      </c>
      <c r="E10" s="57">
        <f t="shared" ref="E10:G10" si="4">SUM(E11)</f>
        <v>0</v>
      </c>
      <c r="F10" s="57">
        <f t="shared" si="4"/>
        <v>20000</v>
      </c>
      <c r="G10" s="57">
        <f t="shared" si="4"/>
        <v>114899</v>
      </c>
      <c r="H10" s="36">
        <f t="shared" si="3"/>
        <v>134899</v>
      </c>
    </row>
    <row r="11" spans="1:9">
      <c r="A11" s="59" t="s">
        <v>48</v>
      </c>
      <c r="B11" s="59"/>
      <c r="C11" s="301" t="s">
        <v>49</v>
      </c>
      <c r="D11" s="57">
        <f>SUM(D12,D15,D18)</f>
        <v>20000</v>
      </c>
      <c r="E11" s="57">
        <f t="shared" ref="E11:G11" si="5">SUM(E12,E15,E18)</f>
        <v>0</v>
      </c>
      <c r="F11" s="57">
        <f t="shared" si="5"/>
        <v>20000</v>
      </c>
      <c r="G11" s="57">
        <f t="shared" si="5"/>
        <v>114899</v>
      </c>
      <c r="H11" s="36">
        <f t="shared" si="3"/>
        <v>134899</v>
      </c>
    </row>
    <row r="12" spans="1:9" ht="25.5">
      <c r="A12" s="201" t="s">
        <v>52</v>
      </c>
      <c r="B12" s="299"/>
      <c r="C12" s="155" t="s">
        <v>303</v>
      </c>
      <c r="D12" s="300">
        <f>SUM(D13)</f>
        <v>20000</v>
      </c>
      <c r="E12" s="63">
        <f>SUM(E13)</f>
        <v>0</v>
      </c>
      <c r="F12" s="63">
        <f t="shared" ref="F12:G12" si="6">SUM(F13)</f>
        <v>20000</v>
      </c>
      <c r="G12" s="63">
        <f t="shared" si="6"/>
        <v>0</v>
      </c>
      <c r="H12" s="41">
        <f t="shared" si="3"/>
        <v>20000</v>
      </c>
    </row>
    <row r="13" spans="1:9" ht="25.5">
      <c r="A13" s="59"/>
      <c r="B13" s="38">
        <v>15</v>
      </c>
      <c r="C13" s="302" t="s">
        <v>123</v>
      </c>
      <c r="D13" s="63">
        <f>SUM(D14:D14)</f>
        <v>20000</v>
      </c>
      <c r="E13" s="63">
        <f>SUM(E14:E14)</f>
        <v>0</v>
      </c>
      <c r="F13" s="63">
        <f>SUM(F14:F14)</f>
        <v>20000</v>
      </c>
      <c r="G13" s="63">
        <f>SUM(G14:G14)</f>
        <v>0</v>
      </c>
      <c r="H13" s="41">
        <f t="shared" si="3"/>
        <v>20000</v>
      </c>
    </row>
    <row r="14" spans="1:9">
      <c r="A14" s="59"/>
      <c r="B14" s="154">
        <v>1556</v>
      </c>
      <c r="C14" s="39" t="s">
        <v>306</v>
      </c>
      <c r="D14" s="53">
        <v>20000</v>
      </c>
      <c r="E14" s="53"/>
      <c r="F14" s="40">
        <f t="shared" ref="F14" si="7">SUM(D14:E14)</f>
        <v>20000</v>
      </c>
      <c r="G14" s="40"/>
      <c r="H14" s="41">
        <f t="shared" si="3"/>
        <v>20000</v>
      </c>
    </row>
    <row r="15" spans="1:9">
      <c r="A15" s="60" t="s">
        <v>53</v>
      </c>
      <c r="B15" s="60"/>
      <c r="C15" s="62" t="s">
        <v>305</v>
      </c>
      <c r="D15" s="63">
        <f>SUM(D16)</f>
        <v>0</v>
      </c>
      <c r="E15" s="63">
        <f>SUM(E16)</f>
        <v>0</v>
      </c>
      <c r="F15" s="63">
        <f t="shared" ref="F15:G15" si="8">SUM(F16)</f>
        <v>0</v>
      </c>
      <c r="G15" s="63">
        <f t="shared" si="8"/>
        <v>79916</v>
      </c>
      <c r="H15" s="41">
        <f t="shared" si="3"/>
        <v>79916</v>
      </c>
    </row>
    <row r="16" spans="1:9" ht="25.5">
      <c r="A16" s="60"/>
      <c r="B16" s="38">
        <v>15</v>
      </c>
      <c r="C16" s="39" t="s">
        <v>123</v>
      </c>
      <c r="D16" s="63">
        <f>SUM(D17:D17)</f>
        <v>0</v>
      </c>
      <c r="E16" s="63">
        <f>SUM(E17:E17)</f>
        <v>0</v>
      </c>
      <c r="F16" s="63">
        <f>SUM(F17:F17)</f>
        <v>0</v>
      </c>
      <c r="G16" s="63">
        <f>SUM(G17:G17)</f>
        <v>79916</v>
      </c>
      <c r="H16" s="41">
        <f t="shared" si="3"/>
        <v>79916</v>
      </c>
    </row>
    <row r="17" spans="1:8" ht="25.5">
      <c r="A17" s="61"/>
      <c r="B17" s="154">
        <v>1551</v>
      </c>
      <c r="C17" s="39" t="s">
        <v>130</v>
      </c>
      <c r="D17" s="53"/>
      <c r="E17" s="53"/>
      <c r="F17" s="40">
        <f t="shared" ref="F17:F38" si="9">SUM(D17:E17)</f>
        <v>0</v>
      </c>
      <c r="G17" s="40">
        <f>55924+23992</f>
        <v>79916</v>
      </c>
      <c r="H17" s="41">
        <f t="shared" si="3"/>
        <v>79916</v>
      </c>
    </row>
    <row r="18" spans="1:8" ht="38.25">
      <c r="A18" s="61" t="s">
        <v>67</v>
      </c>
      <c r="B18" s="34"/>
      <c r="C18" s="35" t="s">
        <v>117</v>
      </c>
      <c r="D18" s="53">
        <f>SUM(D19)</f>
        <v>0</v>
      </c>
      <c r="E18" s="53">
        <f t="shared" ref="E18:G19" si="10">SUM(E19)</f>
        <v>0</v>
      </c>
      <c r="F18" s="53">
        <f t="shared" si="10"/>
        <v>0</v>
      </c>
      <c r="G18" s="53">
        <f t="shared" si="10"/>
        <v>34983</v>
      </c>
      <c r="H18" s="41">
        <f t="shared" si="3"/>
        <v>34983</v>
      </c>
    </row>
    <row r="19" spans="1:8" ht="25.5">
      <c r="A19" s="61"/>
      <c r="B19" s="38">
        <v>15</v>
      </c>
      <c r="C19" s="39" t="s">
        <v>123</v>
      </c>
      <c r="D19" s="53">
        <f>SUM(D20)</f>
        <v>0</v>
      </c>
      <c r="E19" s="53">
        <f t="shared" si="10"/>
        <v>0</v>
      </c>
      <c r="F19" s="53">
        <f t="shared" si="10"/>
        <v>0</v>
      </c>
      <c r="G19" s="53">
        <f t="shared" si="10"/>
        <v>34983</v>
      </c>
      <c r="H19" s="41">
        <f t="shared" si="3"/>
        <v>34983</v>
      </c>
    </row>
    <row r="20" spans="1:8" ht="25.5">
      <c r="A20" s="61"/>
      <c r="B20" s="34">
        <v>1551</v>
      </c>
      <c r="C20" s="39" t="s">
        <v>130</v>
      </c>
      <c r="D20" s="53"/>
      <c r="E20" s="53"/>
      <c r="F20" s="40">
        <f t="shared" si="9"/>
        <v>0</v>
      </c>
      <c r="G20" s="153">
        <v>34983</v>
      </c>
      <c r="H20" s="41">
        <f t="shared" si="3"/>
        <v>34983</v>
      </c>
    </row>
    <row r="21" spans="1:8" s="48" customFormat="1">
      <c r="A21" s="64" t="s">
        <v>71</v>
      </c>
      <c r="B21" s="65"/>
      <c r="C21" s="66"/>
      <c r="D21" s="67">
        <f>SUM(D22)</f>
        <v>0</v>
      </c>
      <c r="E21" s="67">
        <f t="shared" ref="E21:G21" si="11">SUM(E22)</f>
        <v>0</v>
      </c>
      <c r="F21" s="67">
        <f t="shared" si="11"/>
        <v>0</v>
      </c>
      <c r="G21" s="67">
        <f t="shared" si="11"/>
        <v>270</v>
      </c>
      <c r="H21" s="36">
        <f t="shared" si="3"/>
        <v>270</v>
      </c>
    </row>
    <row r="22" spans="1:8" s="48" customFormat="1">
      <c r="A22" s="49" t="s">
        <v>7</v>
      </c>
      <c r="B22" s="49"/>
      <c r="C22" s="46" t="s">
        <v>8</v>
      </c>
      <c r="D22" s="67">
        <f>SUM(D23)</f>
        <v>0</v>
      </c>
      <c r="E22" s="67">
        <f t="shared" ref="E22:G24" si="12">SUM(E23)</f>
        <v>0</v>
      </c>
      <c r="F22" s="67">
        <f t="shared" si="12"/>
        <v>0</v>
      </c>
      <c r="G22" s="67">
        <f t="shared" si="12"/>
        <v>270</v>
      </c>
      <c r="H22" s="36">
        <f t="shared" si="3"/>
        <v>270</v>
      </c>
    </row>
    <row r="23" spans="1:8" s="48" customFormat="1">
      <c r="A23" s="52" t="s">
        <v>125</v>
      </c>
      <c r="B23" s="52"/>
      <c r="C23" s="39" t="s">
        <v>126</v>
      </c>
      <c r="D23" s="68">
        <f>SUM(D24)</f>
        <v>0</v>
      </c>
      <c r="E23" s="68">
        <f t="shared" si="12"/>
        <v>0</v>
      </c>
      <c r="F23" s="68">
        <f t="shared" si="12"/>
        <v>0</v>
      </c>
      <c r="G23" s="68">
        <f t="shared" si="12"/>
        <v>270</v>
      </c>
      <c r="H23" s="41">
        <f t="shared" si="3"/>
        <v>270</v>
      </c>
    </row>
    <row r="24" spans="1:8" s="48" customFormat="1">
      <c r="A24" s="52"/>
      <c r="B24" s="38">
        <v>6</v>
      </c>
      <c r="C24" s="39" t="s">
        <v>5</v>
      </c>
      <c r="D24" s="68">
        <f>SUM(D25)</f>
        <v>0</v>
      </c>
      <c r="E24" s="68">
        <f t="shared" si="12"/>
        <v>0</v>
      </c>
      <c r="F24" s="68">
        <f t="shared" si="12"/>
        <v>0</v>
      </c>
      <c r="G24" s="68">
        <f t="shared" si="12"/>
        <v>270</v>
      </c>
      <c r="H24" s="41">
        <f t="shared" si="3"/>
        <v>270</v>
      </c>
    </row>
    <row r="25" spans="1:8" s="48" customFormat="1">
      <c r="A25" s="52"/>
      <c r="B25" s="58" t="s">
        <v>127</v>
      </c>
      <c r="C25" s="39" t="s">
        <v>129</v>
      </c>
      <c r="D25" s="68"/>
      <c r="E25" s="68"/>
      <c r="F25" s="68">
        <f>SUM(D25,E25)</f>
        <v>0</v>
      </c>
      <c r="G25" s="68">
        <v>270</v>
      </c>
      <c r="H25" s="41">
        <f t="shared" si="3"/>
        <v>270</v>
      </c>
    </row>
    <row r="26" spans="1:8" s="43" customFormat="1">
      <c r="A26" s="44" t="s">
        <v>80</v>
      </c>
      <c r="B26" s="45"/>
      <c r="C26" s="46"/>
      <c r="D26" s="47">
        <f t="shared" ref="D26:G26" si="13">SUM(D27,D31)</f>
        <v>276703</v>
      </c>
      <c r="E26" s="47">
        <f t="shared" si="13"/>
        <v>662173</v>
      </c>
      <c r="F26" s="47">
        <f t="shared" si="13"/>
        <v>938876</v>
      </c>
      <c r="G26" s="47">
        <f t="shared" si="13"/>
        <v>0</v>
      </c>
      <c r="H26" s="36">
        <f t="shared" si="3"/>
        <v>938876</v>
      </c>
    </row>
    <row r="27" spans="1:8" s="43" customFormat="1">
      <c r="A27" s="49" t="s">
        <v>40</v>
      </c>
      <c r="B27" s="49"/>
      <c r="C27" s="46" t="s">
        <v>41</v>
      </c>
      <c r="D27" s="47">
        <f>SUM(D28)</f>
        <v>65000</v>
      </c>
      <c r="E27" s="47">
        <f t="shared" ref="E27:G27" si="14">SUM(E28)</f>
        <v>662173</v>
      </c>
      <c r="F27" s="47">
        <f t="shared" si="14"/>
        <v>727173</v>
      </c>
      <c r="G27" s="47">
        <f t="shared" si="14"/>
        <v>0</v>
      </c>
      <c r="H27" s="36">
        <f t="shared" si="3"/>
        <v>727173</v>
      </c>
    </row>
    <row r="28" spans="1:8" s="43" customFormat="1">
      <c r="A28" s="52" t="s">
        <v>81</v>
      </c>
      <c r="B28" s="52"/>
      <c r="C28" s="39" t="s">
        <v>82</v>
      </c>
      <c r="D28" s="40">
        <f>SUM(D29)</f>
        <v>65000</v>
      </c>
      <c r="E28" s="40">
        <f t="shared" ref="E28:G28" si="15">SUM(E29)</f>
        <v>662173</v>
      </c>
      <c r="F28" s="40">
        <f t="shared" si="15"/>
        <v>727173</v>
      </c>
      <c r="G28" s="40">
        <f t="shared" si="15"/>
        <v>0</v>
      </c>
      <c r="H28" s="41">
        <f t="shared" si="3"/>
        <v>727173</v>
      </c>
    </row>
    <row r="29" spans="1:8" s="43" customFormat="1" ht="25.5">
      <c r="A29" s="52"/>
      <c r="B29" s="38">
        <v>15</v>
      </c>
      <c r="C29" s="39" t="s">
        <v>123</v>
      </c>
      <c r="D29" s="40">
        <f>SUM(D30)</f>
        <v>65000</v>
      </c>
      <c r="E29" s="40">
        <f t="shared" ref="E29:G29" si="16">SUM(E30)</f>
        <v>662173</v>
      </c>
      <c r="F29" s="40">
        <f t="shared" si="16"/>
        <v>727173</v>
      </c>
      <c r="G29" s="40">
        <f t="shared" si="16"/>
        <v>0</v>
      </c>
      <c r="H29" s="41">
        <f t="shared" si="3"/>
        <v>727173</v>
      </c>
    </row>
    <row r="30" spans="1:8" s="43" customFormat="1" ht="25.5">
      <c r="A30" s="52"/>
      <c r="B30" s="37">
        <v>1551</v>
      </c>
      <c r="C30" s="39" t="s">
        <v>130</v>
      </c>
      <c r="D30" s="40">
        <v>65000</v>
      </c>
      <c r="E30" s="40">
        <f>562173+100000</f>
        <v>662173</v>
      </c>
      <c r="F30" s="40">
        <f t="shared" si="9"/>
        <v>727173</v>
      </c>
      <c r="G30" s="40"/>
      <c r="H30" s="41">
        <f t="shared" si="3"/>
        <v>727173</v>
      </c>
    </row>
    <row r="31" spans="1:8" s="48" customFormat="1">
      <c r="A31" s="49" t="s">
        <v>83</v>
      </c>
      <c r="B31" s="49"/>
      <c r="C31" s="46" t="s">
        <v>84</v>
      </c>
      <c r="D31" s="47">
        <f>SUM(D32,D35)</f>
        <v>211703</v>
      </c>
      <c r="E31" s="47">
        <f t="shared" ref="E31:G31" si="17">SUM(E32,E35)</f>
        <v>0</v>
      </c>
      <c r="F31" s="47">
        <f t="shared" si="17"/>
        <v>211703</v>
      </c>
      <c r="G31" s="47">
        <f t="shared" si="17"/>
        <v>0</v>
      </c>
      <c r="H31" s="41">
        <f t="shared" si="3"/>
        <v>211703</v>
      </c>
    </row>
    <row r="32" spans="1:8" s="48" customFormat="1">
      <c r="A32" s="69" t="s">
        <v>85</v>
      </c>
      <c r="B32" s="49"/>
      <c r="C32" s="70" t="s">
        <v>86</v>
      </c>
      <c r="D32" s="71">
        <f>SUM(D33)</f>
        <v>8280</v>
      </c>
      <c r="E32" s="71">
        <f t="shared" ref="E32:G33" si="18">SUM(E33)</f>
        <v>0</v>
      </c>
      <c r="F32" s="71">
        <f t="shared" si="18"/>
        <v>8280</v>
      </c>
      <c r="G32" s="71">
        <f t="shared" si="18"/>
        <v>0</v>
      </c>
      <c r="H32" s="41">
        <f t="shared" si="3"/>
        <v>8280</v>
      </c>
    </row>
    <row r="33" spans="1:8" s="48" customFormat="1" ht="25.5">
      <c r="A33" s="49"/>
      <c r="B33" s="38">
        <v>15</v>
      </c>
      <c r="C33" s="39" t="s">
        <v>123</v>
      </c>
      <c r="D33" s="71">
        <f>SUM(D34)</f>
        <v>8280</v>
      </c>
      <c r="E33" s="71">
        <f t="shared" si="18"/>
        <v>0</v>
      </c>
      <c r="F33" s="71">
        <f t="shared" si="18"/>
        <v>8280</v>
      </c>
      <c r="G33" s="71">
        <f t="shared" si="18"/>
        <v>0</v>
      </c>
      <c r="H33" s="41">
        <f t="shared" si="3"/>
        <v>8280</v>
      </c>
    </row>
    <row r="34" spans="1:8" s="48" customFormat="1">
      <c r="A34" s="49"/>
      <c r="B34" s="37">
        <v>156</v>
      </c>
      <c r="C34" s="39" t="s">
        <v>264</v>
      </c>
      <c r="D34" s="71">
        <v>8280</v>
      </c>
      <c r="E34" s="71"/>
      <c r="F34" s="71">
        <f t="shared" ref="F34" si="19">SUM(D34:E34)</f>
        <v>8280</v>
      </c>
      <c r="G34" s="71"/>
      <c r="H34" s="41">
        <f t="shared" si="3"/>
        <v>8280</v>
      </c>
    </row>
    <row r="35" spans="1:8" s="43" customFormat="1">
      <c r="A35" s="52" t="s">
        <v>88</v>
      </c>
      <c r="B35" s="52"/>
      <c r="C35" s="39" t="s">
        <v>89</v>
      </c>
      <c r="D35" s="40">
        <f>SUM(D36)</f>
        <v>203423</v>
      </c>
      <c r="E35" s="40">
        <f t="shared" ref="E35:G35" si="20">SUM(E36)</f>
        <v>0</v>
      </c>
      <c r="F35" s="40">
        <f t="shared" si="20"/>
        <v>203423</v>
      </c>
      <c r="G35" s="40">
        <f t="shared" si="20"/>
        <v>0</v>
      </c>
      <c r="H35" s="41">
        <f t="shared" si="3"/>
        <v>203423</v>
      </c>
    </row>
    <row r="36" spans="1:8" s="43" customFormat="1" ht="25.5">
      <c r="A36" s="52"/>
      <c r="B36" s="38">
        <v>15</v>
      </c>
      <c r="C36" s="39" t="s">
        <v>123</v>
      </c>
      <c r="D36" s="40">
        <f>SUM(D37,D38)</f>
        <v>203423</v>
      </c>
      <c r="E36" s="40">
        <f t="shared" ref="E36:G36" si="21">SUM(E37,E38)</f>
        <v>0</v>
      </c>
      <c r="F36" s="40">
        <f t="shared" si="21"/>
        <v>203423</v>
      </c>
      <c r="G36" s="40">
        <f t="shared" si="21"/>
        <v>0</v>
      </c>
      <c r="H36" s="41">
        <f t="shared" si="3"/>
        <v>203423</v>
      </c>
    </row>
    <row r="37" spans="1:8" s="43" customFormat="1" ht="25.5">
      <c r="A37" s="52"/>
      <c r="B37" s="37">
        <v>1551</v>
      </c>
      <c r="C37" s="39" t="s">
        <v>130</v>
      </c>
      <c r="D37" s="40">
        <f>53000+102653+40000</f>
        <v>195653</v>
      </c>
      <c r="E37" s="40"/>
      <c r="F37" s="40">
        <f t="shared" si="9"/>
        <v>195653</v>
      </c>
      <c r="G37" s="40"/>
      <c r="H37" s="41">
        <f t="shared" si="3"/>
        <v>195653</v>
      </c>
    </row>
    <row r="38" spans="1:8" s="43" customFormat="1">
      <c r="A38" s="52"/>
      <c r="B38" s="37">
        <v>1554</v>
      </c>
      <c r="C38" s="39" t="s">
        <v>128</v>
      </c>
      <c r="D38" s="40">
        <v>7770</v>
      </c>
      <c r="E38" s="40"/>
      <c r="F38" s="40">
        <f t="shared" si="9"/>
        <v>7770</v>
      </c>
      <c r="G38" s="40"/>
      <c r="H38" s="41">
        <f t="shared" si="3"/>
        <v>7770</v>
      </c>
    </row>
    <row r="39" spans="1:8" s="48" customFormat="1">
      <c r="A39" s="44" t="s">
        <v>95</v>
      </c>
      <c r="B39" s="45"/>
      <c r="C39" s="46"/>
      <c r="D39" s="47">
        <f>SUM(D40,D44,D48,D55,D68)</f>
        <v>792903</v>
      </c>
      <c r="E39" s="47">
        <f>SUM(E40,E44,E48,E55,E68)</f>
        <v>0</v>
      </c>
      <c r="F39" s="47">
        <f>SUM(F40,F44,F48,F55,F68)</f>
        <v>792903</v>
      </c>
      <c r="G39" s="47">
        <f>SUM(G40,G44,G48,G55,G68)</f>
        <v>0</v>
      </c>
      <c r="H39" s="36">
        <f t="shared" si="3"/>
        <v>792903</v>
      </c>
    </row>
    <row r="40" spans="1:8" s="48" customFormat="1">
      <c r="A40" s="49" t="s">
        <v>40</v>
      </c>
      <c r="B40" s="49"/>
      <c r="C40" s="46" t="s">
        <v>41</v>
      </c>
      <c r="D40" s="47">
        <f>SUM(D41)</f>
        <v>58000</v>
      </c>
      <c r="E40" s="47">
        <f t="shared" ref="E40:G40" si="22">SUM(E41)</f>
        <v>0</v>
      </c>
      <c r="F40" s="47">
        <f t="shared" si="22"/>
        <v>58000</v>
      </c>
      <c r="G40" s="47">
        <f t="shared" si="22"/>
        <v>0</v>
      </c>
      <c r="H40" s="36">
        <f t="shared" si="3"/>
        <v>58000</v>
      </c>
    </row>
    <row r="41" spans="1:8" s="43" customFormat="1">
      <c r="A41" s="52" t="s">
        <v>56</v>
      </c>
      <c r="B41" s="52"/>
      <c r="C41" s="39" t="s">
        <v>57</v>
      </c>
      <c r="D41" s="40">
        <f>SUM(D42)</f>
        <v>58000</v>
      </c>
      <c r="E41" s="40">
        <f>SUM(E42)</f>
        <v>0</v>
      </c>
      <c r="F41" s="40">
        <f t="shared" ref="F41:F67" si="23">SUM(D41:E41)</f>
        <v>58000</v>
      </c>
      <c r="G41" s="40">
        <f>SUM(G42)</f>
        <v>0</v>
      </c>
      <c r="H41" s="41">
        <f t="shared" si="3"/>
        <v>58000</v>
      </c>
    </row>
    <row r="42" spans="1:8" s="43" customFormat="1" ht="25.5">
      <c r="A42" s="52" t="s">
        <v>56</v>
      </c>
      <c r="B42" s="38">
        <v>15</v>
      </c>
      <c r="C42" s="39" t="s">
        <v>123</v>
      </c>
      <c r="D42" s="40">
        <f>SUM(D43)</f>
        <v>58000</v>
      </c>
      <c r="E42" s="40">
        <f>SUM(E43)</f>
        <v>0</v>
      </c>
      <c r="F42" s="40">
        <f t="shared" si="23"/>
        <v>58000</v>
      </c>
      <c r="G42" s="40">
        <f>SUM(G43:G43)</f>
        <v>0</v>
      </c>
      <c r="H42" s="41">
        <f t="shared" si="3"/>
        <v>58000</v>
      </c>
    </row>
    <row r="43" spans="1:8" s="43" customFormat="1" ht="25.5">
      <c r="A43" s="52" t="s">
        <v>56</v>
      </c>
      <c r="B43" s="37">
        <v>1551</v>
      </c>
      <c r="C43" s="39" t="s">
        <v>130</v>
      </c>
      <c r="D43" s="40">
        <v>58000</v>
      </c>
      <c r="E43" s="40"/>
      <c r="F43" s="40">
        <f t="shared" si="23"/>
        <v>58000</v>
      </c>
      <c r="G43" s="40"/>
      <c r="H43" s="41">
        <f t="shared" si="3"/>
        <v>58000</v>
      </c>
    </row>
    <row r="44" spans="1:8" s="48" customFormat="1">
      <c r="A44" s="49" t="s">
        <v>90</v>
      </c>
      <c r="B44" s="49"/>
      <c r="C44" s="46" t="s">
        <v>91</v>
      </c>
      <c r="D44" s="47">
        <f>SUM(D45)</f>
        <v>46000</v>
      </c>
      <c r="E44" s="47"/>
      <c r="F44" s="47">
        <f t="shared" si="23"/>
        <v>46000</v>
      </c>
      <c r="G44" s="47">
        <f>SUM(G45)</f>
        <v>0</v>
      </c>
      <c r="H44" s="36">
        <f t="shared" si="3"/>
        <v>46000</v>
      </c>
    </row>
    <row r="45" spans="1:8" s="43" customFormat="1" ht="25.5">
      <c r="A45" s="52" t="s">
        <v>96</v>
      </c>
      <c r="B45" s="52"/>
      <c r="C45" s="39" t="s">
        <v>97</v>
      </c>
      <c r="D45" s="40">
        <f>SUM(D46)</f>
        <v>46000</v>
      </c>
      <c r="E45" s="40"/>
      <c r="F45" s="40">
        <f t="shared" si="23"/>
        <v>46000</v>
      </c>
      <c r="G45" s="40"/>
      <c r="H45" s="41">
        <f t="shared" si="3"/>
        <v>46000</v>
      </c>
    </row>
    <row r="46" spans="1:8" s="43" customFormat="1" ht="25.5">
      <c r="A46" s="52" t="s">
        <v>96</v>
      </c>
      <c r="B46" s="38">
        <v>15</v>
      </c>
      <c r="C46" s="39" t="s">
        <v>123</v>
      </c>
      <c r="D46" s="40">
        <f>SUM(D47)</f>
        <v>46000</v>
      </c>
      <c r="E46" s="40"/>
      <c r="F46" s="40">
        <f t="shared" si="23"/>
        <v>46000</v>
      </c>
      <c r="G46" s="40"/>
      <c r="H46" s="41">
        <f t="shared" si="3"/>
        <v>46000</v>
      </c>
    </row>
    <row r="47" spans="1:8" s="43" customFormat="1" ht="25.5">
      <c r="A47" s="52" t="s">
        <v>96</v>
      </c>
      <c r="B47" s="37">
        <v>1551</v>
      </c>
      <c r="C47" s="39" t="s">
        <v>130</v>
      </c>
      <c r="D47" s="40">
        <v>46000</v>
      </c>
      <c r="E47" s="40"/>
      <c r="F47" s="40">
        <f t="shared" si="23"/>
        <v>46000</v>
      </c>
      <c r="G47" s="40"/>
      <c r="H47" s="41">
        <f t="shared" si="3"/>
        <v>46000</v>
      </c>
    </row>
    <row r="48" spans="1:8" s="43" customFormat="1">
      <c r="A48" s="49" t="s">
        <v>44</v>
      </c>
      <c r="B48" s="49"/>
      <c r="C48" s="46" t="s">
        <v>72</v>
      </c>
      <c r="D48" s="47">
        <f>SUM(D49,D52)</f>
        <v>24430</v>
      </c>
      <c r="E48" s="47">
        <f t="shared" ref="E48:G48" si="24">SUM(E49,E52)</f>
        <v>0</v>
      </c>
      <c r="F48" s="47">
        <f t="shared" si="24"/>
        <v>24430</v>
      </c>
      <c r="G48" s="47">
        <f t="shared" si="24"/>
        <v>0</v>
      </c>
      <c r="H48" s="36">
        <f t="shared" si="3"/>
        <v>24430</v>
      </c>
    </row>
    <row r="49" spans="1:9" s="43" customFormat="1">
      <c r="A49" s="51" t="s">
        <v>62</v>
      </c>
      <c r="B49" s="52"/>
      <c r="C49" s="39" t="s">
        <v>131</v>
      </c>
      <c r="D49" s="40">
        <f>SUM(D50)</f>
        <v>18130</v>
      </c>
      <c r="E49" s="40">
        <f>SUM(E50)</f>
        <v>0</v>
      </c>
      <c r="F49" s="40">
        <f t="shared" si="23"/>
        <v>18130</v>
      </c>
      <c r="G49" s="40"/>
      <c r="H49" s="41">
        <f t="shared" si="3"/>
        <v>18130</v>
      </c>
    </row>
    <row r="50" spans="1:9" s="43" customFormat="1" ht="25.5">
      <c r="A50" s="51"/>
      <c r="B50" s="38">
        <v>15</v>
      </c>
      <c r="C50" s="39" t="s">
        <v>123</v>
      </c>
      <c r="D50" s="40">
        <f>SUM(D51)</f>
        <v>18130</v>
      </c>
      <c r="E50" s="40">
        <f>SUM(E51)</f>
        <v>0</v>
      </c>
      <c r="F50" s="40">
        <f t="shared" si="23"/>
        <v>18130</v>
      </c>
      <c r="G50" s="40"/>
      <c r="H50" s="41">
        <f t="shared" si="3"/>
        <v>18130</v>
      </c>
    </row>
    <row r="51" spans="1:9" s="43" customFormat="1" ht="25.5">
      <c r="A51" s="51"/>
      <c r="B51" s="37">
        <v>1551</v>
      </c>
      <c r="C51" s="39" t="s">
        <v>130</v>
      </c>
      <c r="D51" s="40">
        <v>18130</v>
      </c>
      <c r="E51" s="40"/>
      <c r="F51" s="40">
        <f t="shared" si="23"/>
        <v>18130</v>
      </c>
      <c r="G51" s="40"/>
      <c r="H51" s="41">
        <f t="shared" si="3"/>
        <v>18130</v>
      </c>
    </row>
    <row r="52" spans="1:9" s="43" customFormat="1" ht="25.5">
      <c r="A52" s="51" t="s">
        <v>73</v>
      </c>
      <c r="B52" s="52"/>
      <c r="C52" s="39" t="s">
        <v>74</v>
      </c>
      <c r="D52" s="40">
        <f>SUM(D53)</f>
        <v>6300</v>
      </c>
      <c r="E52" s="40">
        <f>SUM(E53)</f>
        <v>0</v>
      </c>
      <c r="F52" s="40">
        <f t="shared" si="23"/>
        <v>6300</v>
      </c>
      <c r="G52" s="40"/>
      <c r="H52" s="41">
        <f t="shared" si="3"/>
        <v>6300</v>
      </c>
    </row>
    <row r="53" spans="1:9" s="43" customFormat="1" ht="25.5">
      <c r="A53" s="51"/>
      <c r="B53" s="38">
        <v>15</v>
      </c>
      <c r="C53" s="39" t="s">
        <v>123</v>
      </c>
      <c r="D53" s="40">
        <f>SUM(D54)</f>
        <v>6300</v>
      </c>
      <c r="E53" s="40">
        <f>SUM(E54)</f>
        <v>0</v>
      </c>
      <c r="F53" s="40">
        <f t="shared" si="23"/>
        <v>6300</v>
      </c>
      <c r="G53" s="40"/>
      <c r="H53" s="41">
        <f t="shared" si="3"/>
        <v>6300</v>
      </c>
    </row>
    <row r="54" spans="1:9" s="43" customFormat="1" ht="25.5">
      <c r="A54" s="51"/>
      <c r="B54" s="37">
        <v>1551</v>
      </c>
      <c r="C54" s="39" t="s">
        <v>130</v>
      </c>
      <c r="D54" s="40">
        <v>6300</v>
      </c>
      <c r="E54" s="40"/>
      <c r="F54" s="40">
        <f t="shared" si="23"/>
        <v>6300</v>
      </c>
      <c r="G54" s="40"/>
      <c r="H54" s="41">
        <f t="shared" si="3"/>
        <v>6300</v>
      </c>
    </row>
    <row r="55" spans="1:9" s="48" customFormat="1">
      <c r="A55" s="59" t="s">
        <v>48</v>
      </c>
      <c r="B55" s="59"/>
      <c r="C55" s="56" t="s">
        <v>49</v>
      </c>
      <c r="D55" s="57">
        <f>SUM(D56,D59,D62,D65)</f>
        <v>514473</v>
      </c>
      <c r="E55" s="57">
        <f t="shared" ref="E55:G55" si="25">SUM(E56,E59,E62,E65)</f>
        <v>0</v>
      </c>
      <c r="F55" s="57">
        <f t="shared" si="25"/>
        <v>514473</v>
      </c>
      <c r="G55" s="57">
        <f t="shared" si="25"/>
        <v>0</v>
      </c>
      <c r="H55" s="36">
        <f t="shared" si="3"/>
        <v>514473</v>
      </c>
      <c r="I55" s="72"/>
    </row>
    <row r="56" spans="1:9" s="43" customFormat="1">
      <c r="A56" s="60" t="s">
        <v>50</v>
      </c>
      <c r="B56" s="60"/>
      <c r="C56" s="62" t="s">
        <v>51</v>
      </c>
      <c r="D56" s="63">
        <f>SUM(D57)</f>
        <v>281000</v>
      </c>
      <c r="E56" s="63">
        <f t="shared" ref="E56:G57" si="26">SUM(E57)</f>
        <v>0</v>
      </c>
      <c r="F56" s="63">
        <f t="shared" si="26"/>
        <v>281000</v>
      </c>
      <c r="G56" s="63">
        <f t="shared" si="26"/>
        <v>0</v>
      </c>
      <c r="H56" s="41">
        <f t="shared" si="3"/>
        <v>281000</v>
      </c>
    </row>
    <row r="57" spans="1:9" s="43" customFormat="1" ht="25.5">
      <c r="A57" s="60"/>
      <c r="B57" s="38">
        <v>15</v>
      </c>
      <c r="C57" s="39" t="s">
        <v>123</v>
      </c>
      <c r="D57" s="63">
        <f>SUM(D58)</f>
        <v>281000</v>
      </c>
      <c r="E57" s="63">
        <f t="shared" si="26"/>
        <v>0</v>
      </c>
      <c r="F57" s="63">
        <f t="shared" si="26"/>
        <v>281000</v>
      </c>
      <c r="G57" s="63">
        <f t="shared" si="26"/>
        <v>0</v>
      </c>
      <c r="H57" s="41">
        <f t="shared" si="3"/>
        <v>281000</v>
      </c>
    </row>
    <row r="58" spans="1:9" s="43" customFormat="1" ht="25.5">
      <c r="A58" s="60"/>
      <c r="B58" s="73">
        <v>1551</v>
      </c>
      <c r="C58" s="62" t="s">
        <v>130</v>
      </c>
      <c r="D58" s="63">
        <v>281000</v>
      </c>
      <c r="E58" s="63"/>
      <c r="F58" s="40">
        <f t="shared" si="23"/>
        <v>281000</v>
      </c>
      <c r="G58" s="40"/>
      <c r="H58" s="41">
        <f t="shared" si="3"/>
        <v>281000</v>
      </c>
    </row>
    <row r="59" spans="1:9" s="43" customFormat="1">
      <c r="A59" s="60" t="s">
        <v>64</v>
      </c>
      <c r="B59" s="60"/>
      <c r="C59" s="62" t="s">
        <v>307</v>
      </c>
      <c r="D59" s="63">
        <f>SUM(D60)</f>
        <v>30000</v>
      </c>
      <c r="E59" s="63">
        <f t="shared" ref="E59:G60" si="27">SUM(E60)</f>
        <v>0</v>
      </c>
      <c r="F59" s="63">
        <f t="shared" si="27"/>
        <v>30000</v>
      </c>
      <c r="G59" s="63">
        <f t="shared" si="27"/>
        <v>0</v>
      </c>
      <c r="H59" s="41">
        <f t="shared" si="3"/>
        <v>30000</v>
      </c>
    </row>
    <row r="60" spans="1:9" s="43" customFormat="1" ht="25.5">
      <c r="A60" s="60"/>
      <c r="B60" s="38">
        <v>15</v>
      </c>
      <c r="C60" s="39" t="s">
        <v>123</v>
      </c>
      <c r="D60" s="63">
        <f>SUM(D61)</f>
        <v>30000</v>
      </c>
      <c r="E60" s="63">
        <f t="shared" si="27"/>
        <v>0</v>
      </c>
      <c r="F60" s="63">
        <f t="shared" si="27"/>
        <v>30000</v>
      </c>
      <c r="G60" s="63">
        <f t="shared" si="27"/>
        <v>0</v>
      </c>
      <c r="H60" s="41">
        <f t="shared" si="3"/>
        <v>30000</v>
      </c>
    </row>
    <row r="61" spans="1:9" s="43" customFormat="1" ht="25.5">
      <c r="A61" s="60"/>
      <c r="B61" s="73">
        <v>1551</v>
      </c>
      <c r="C61" s="62" t="s">
        <v>130</v>
      </c>
      <c r="D61" s="63">
        <v>30000</v>
      </c>
      <c r="E61" s="63"/>
      <c r="F61" s="40">
        <f t="shared" si="23"/>
        <v>30000</v>
      </c>
      <c r="G61" s="40"/>
      <c r="H61" s="41">
        <f t="shared" si="3"/>
        <v>30000</v>
      </c>
    </row>
    <row r="62" spans="1:9" s="43" customFormat="1" ht="25.5">
      <c r="A62" s="60" t="s">
        <v>52</v>
      </c>
      <c r="B62" s="60"/>
      <c r="C62" s="155" t="s">
        <v>303</v>
      </c>
      <c r="D62" s="63">
        <f>SUM(D63)</f>
        <v>155000</v>
      </c>
      <c r="E62" s="63">
        <f t="shared" ref="E62:G63" si="28">SUM(E63)</f>
        <v>0</v>
      </c>
      <c r="F62" s="63">
        <f t="shared" si="28"/>
        <v>155000</v>
      </c>
      <c r="G62" s="63">
        <f t="shared" si="28"/>
        <v>0</v>
      </c>
      <c r="H62" s="41">
        <f t="shared" si="3"/>
        <v>155000</v>
      </c>
    </row>
    <row r="63" spans="1:9" s="43" customFormat="1" ht="25.5">
      <c r="A63" s="60"/>
      <c r="B63" s="38">
        <v>15</v>
      </c>
      <c r="C63" s="39" t="s">
        <v>123</v>
      </c>
      <c r="D63" s="63">
        <f>SUM(D64)</f>
        <v>155000</v>
      </c>
      <c r="E63" s="63">
        <f t="shared" si="28"/>
        <v>0</v>
      </c>
      <c r="F63" s="63">
        <f t="shared" si="28"/>
        <v>155000</v>
      </c>
      <c r="G63" s="63">
        <f t="shared" si="28"/>
        <v>0</v>
      </c>
      <c r="H63" s="41">
        <f t="shared" si="3"/>
        <v>155000</v>
      </c>
    </row>
    <row r="64" spans="1:9" s="43" customFormat="1" ht="25.5">
      <c r="A64" s="60"/>
      <c r="B64" s="73">
        <v>1551</v>
      </c>
      <c r="C64" s="62" t="s">
        <v>130</v>
      </c>
      <c r="D64" s="63">
        <v>155000</v>
      </c>
      <c r="E64" s="63"/>
      <c r="F64" s="40">
        <f t="shared" si="23"/>
        <v>155000</v>
      </c>
      <c r="G64" s="40"/>
      <c r="H64" s="41">
        <f t="shared" si="3"/>
        <v>155000</v>
      </c>
    </row>
    <row r="65" spans="1:8" s="43" customFormat="1">
      <c r="A65" s="60" t="s">
        <v>69</v>
      </c>
      <c r="B65" s="60"/>
      <c r="C65" s="62" t="s">
        <v>70</v>
      </c>
      <c r="D65" s="63">
        <f>SUM(D66)</f>
        <v>48473</v>
      </c>
      <c r="E65" s="63">
        <f t="shared" ref="E65:F66" si="29">SUM(E66)</f>
        <v>0</v>
      </c>
      <c r="F65" s="63">
        <f t="shared" si="29"/>
        <v>48473</v>
      </c>
      <c r="G65" s="63"/>
      <c r="H65" s="41">
        <f t="shared" si="3"/>
        <v>48473</v>
      </c>
    </row>
    <row r="66" spans="1:8" s="43" customFormat="1" ht="25.5">
      <c r="A66" s="60"/>
      <c r="B66" s="38">
        <v>15</v>
      </c>
      <c r="C66" s="39" t="s">
        <v>123</v>
      </c>
      <c r="D66" s="63">
        <f>SUM(D67)</f>
        <v>48473</v>
      </c>
      <c r="E66" s="63">
        <f t="shared" si="29"/>
        <v>0</v>
      </c>
      <c r="F66" s="63">
        <f t="shared" si="29"/>
        <v>48473</v>
      </c>
      <c r="G66" s="63"/>
      <c r="H66" s="41">
        <f t="shared" si="3"/>
        <v>48473</v>
      </c>
    </row>
    <row r="67" spans="1:8" s="43" customFormat="1" ht="25.5">
      <c r="A67" s="60"/>
      <c r="B67" s="73">
        <v>1551</v>
      </c>
      <c r="C67" s="62" t="s">
        <v>130</v>
      </c>
      <c r="D67" s="63">
        <v>48473</v>
      </c>
      <c r="E67" s="63"/>
      <c r="F67" s="40">
        <f t="shared" si="23"/>
        <v>48473</v>
      </c>
      <c r="G67" s="40"/>
      <c r="H67" s="41">
        <f t="shared" si="3"/>
        <v>48473</v>
      </c>
    </row>
    <row r="68" spans="1:8" s="48" customFormat="1">
      <c r="A68" s="45">
        <v>10</v>
      </c>
      <c r="B68" s="45"/>
      <c r="C68" s="46" t="s">
        <v>98</v>
      </c>
      <c r="D68" s="47">
        <f>SUM(D69)</f>
        <v>150000</v>
      </c>
      <c r="E68" s="47">
        <f t="shared" ref="E68:G68" si="30">SUM(E69)</f>
        <v>0</v>
      </c>
      <c r="F68" s="47">
        <f t="shared" si="30"/>
        <v>150000</v>
      </c>
      <c r="G68" s="47">
        <f t="shared" si="30"/>
        <v>0</v>
      </c>
      <c r="H68" s="36">
        <f t="shared" si="3"/>
        <v>150000</v>
      </c>
    </row>
    <row r="69" spans="1:8" s="43" customFormat="1" ht="25.5">
      <c r="A69" s="51" t="s">
        <v>103</v>
      </c>
      <c r="B69" s="52"/>
      <c r="C69" s="39" t="s">
        <v>104</v>
      </c>
      <c r="D69" s="40">
        <f>SUM(D70)</f>
        <v>150000</v>
      </c>
      <c r="E69" s="40">
        <f>SUM(E70)</f>
        <v>0</v>
      </c>
      <c r="F69" s="40">
        <f t="shared" ref="F69:F71" si="31">SUM(D69:E69)</f>
        <v>150000</v>
      </c>
      <c r="G69" s="40"/>
      <c r="H69" s="41">
        <f t="shared" si="3"/>
        <v>150000</v>
      </c>
    </row>
    <row r="70" spans="1:8" s="43" customFormat="1">
      <c r="A70" s="51"/>
      <c r="B70" s="38">
        <v>4</v>
      </c>
      <c r="C70" s="39" t="s">
        <v>263</v>
      </c>
      <c r="D70" s="40">
        <f>SUM(D71)</f>
        <v>150000</v>
      </c>
      <c r="E70" s="40">
        <f>SUM(E71:E71)</f>
        <v>0</v>
      </c>
      <c r="F70" s="40">
        <f t="shared" si="31"/>
        <v>150000</v>
      </c>
      <c r="G70" s="40"/>
      <c r="H70" s="41">
        <f t="shared" si="3"/>
        <v>150000</v>
      </c>
    </row>
    <row r="71" spans="1:8" s="43" customFormat="1" ht="25.5">
      <c r="A71" s="51"/>
      <c r="B71" s="37" t="s">
        <v>124</v>
      </c>
      <c r="C71" s="39" t="s">
        <v>266</v>
      </c>
      <c r="D71" s="40">
        <v>150000</v>
      </c>
      <c r="E71" s="40"/>
      <c r="F71" s="40">
        <f t="shared" si="31"/>
        <v>150000</v>
      </c>
      <c r="G71" s="40"/>
      <c r="H71" s="41">
        <f t="shared" ref="H71" si="32">SUM(G71,F71)</f>
        <v>150000</v>
      </c>
    </row>
    <row r="72" spans="1:8" s="43" customFormat="1">
      <c r="A72" s="74"/>
      <c r="B72" s="75"/>
      <c r="C72" s="76"/>
      <c r="D72" s="77"/>
      <c r="E72" s="77"/>
      <c r="F72" s="78"/>
      <c r="G72" s="78"/>
      <c r="H72" s="78"/>
    </row>
    <row r="73" spans="1:8" s="43" customFormat="1">
      <c r="A73" s="74"/>
      <c r="B73" s="75"/>
      <c r="C73" s="76"/>
      <c r="D73" s="77"/>
      <c r="E73" s="77"/>
      <c r="F73" s="79"/>
      <c r="G73" s="79"/>
      <c r="H73" s="78"/>
    </row>
    <row r="74" spans="1:8" s="43" customFormat="1">
      <c r="A74" s="80" t="s">
        <v>133</v>
      </c>
      <c r="B74" s="75"/>
      <c r="C74" s="76"/>
      <c r="D74" s="77"/>
      <c r="E74" s="77"/>
      <c r="F74" s="78"/>
      <c r="G74" s="78"/>
      <c r="H74" s="78"/>
    </row>
    <row r="75" spans="1:8" s="43" customFormat="1">
      <c r="A75" s="80"/>
      <c r="B75" s="75"/>
      <c r="C75" s="76"/>
      <c r="D75" s="77"/>
      <c r="E75" s="77"/>
      <c r="F75" s="78"/>
      <c r="G75" s="78"/>
      <c r="H75" s="78"/>
    </row>
    <row r="76" spans="1:8">
      <c r="A76" s="196" t="s">
        <v>301</v>
      </c>
      <c r="B76" s="196"/>
      <c r="C76" s="196"/>
      <c r="D76" s="81"/>
      <c r="E76" s="81"/>
      <c r="F76" s="81"/>
      <c r="G76" s="81"/>
      <c r="H76" s="81"/>
    </row>
    <row r="77" spans="1:8">
      <c r="A77" s="196" t="s">
        <v>302</v>
      </c>
      <c r="B77" s="196"/>
      <c r="C77" s="196"/>
      <c r="D77" s="81"/>
      <c r="E77" s="81"/>
      <c r="F77" s="81"/>
      <c r="G77" s="81"/>
      <c r="H77" s="81"/>
    </row>
    <row r="78" spans="1:8">
      <c r="A78" s="314"/>
      <c r="B78" s="314"/>
      <c r="C78" s="314"/>
      <c r="D78" s="81"/>
      <c r="E78" s="81"/>
      <c r="F78" s="81"/>
      <c r="G78" s="81"/>
      <c r="H78" s="81"/>
    </row>
    <row r="79" spans="1:8">
      <c r="D79" s="81"/>
      <c r="E79" s="81"/>
      <c r="F79" s="81"/>
      <c r="G79" s="81"/>
      <c r="H79" s="81"/>
    </row>
    <row r="80" spans="1:8">
      <c r="D80" s="81"/>
      <c r="E80" s="81"/>
      <c r="F80" s="81"/>
      <c r="G80" s="81"/>
      <c r="H80" s="81"/>
    </row>
    <row r="81" spans="4:8">
      <c r="D81" s="81"/>
      <c r="E81" s="81"/>
      <c r="F81" s="81"/>
      <c r="G81" s="81"/>
      <c r="H81" s="81"/>
    </row>
    <row r="82" spans="4:8">
      <c r="D82" s="81"/>
      <c r="E82" s="81"/>
      <c r="F82" s="81"/>
      <c r="G82" s="81"/>
      <c r="H82" s="81"/>
    </row>
    <row r="83" spans="4:8">
      <c r="D83" s="81"/>
      <c r="E83" s="81"/>
      <c r="F83" s="81"/>
      <c r="G83" s="81"/>
      <c r="H83" s="81"/>
    </row>
    <row r="84" spans="4:8">
      <c r="D84" s="81"/>
      <c r="E84" s="81"/>
      <c r="F84" s="81"/>
      <c r="G84" s="81"/>
      <c r="H84" s="81"/>
    </row>
    <row r="85" spans="4:8">
      <c r="D85" s="81"/>
      <c r="E85" s="81"/>
      <c r="F85" s="81"/>
      <c r="G85" s="81"/>
      <c r="H85" s="81"/>
    </row>
    <row r="86" spans="4:8">
      <c r="D86" s="81"/>
      <c r="E86" s="81"/>
      <c r="F86" s="81"/>
      <c r="G86" s="81"/>
      <c r="H86" s="81"/>
    </row>
    <row r="87" spans="4:8">
      <c r="D87" s="81"/>
      <c r="E87" s="81"/>
      <c r="F87" s="81"/>
      <c r="G87" s="81"/>
      <c r="H87" s="81"/>
    </row>
    <row r="88" spans="4:8">
      <c r="D88" s="81"/>
      <c r="E88" s="81"/>
      <c r="F88" s="81"/>
      <c r="G88" s="81"/>
      <c r="H88" s="81"/>
    </row>
    <row r="89" spans="4:8">
      <c r="D89" s="81"/>
      <c r="E89" s="81"/>
      <c r="F89" s="81"/>
      <c r="G89" s="81"/>
      <c r="H89" s="81"/>
    </row>
    <row r="90" spans="4:8">
      <c r="D90" s="81"/>
      <c r="E90" s="81"/>
      <c r="F90" s="81"/>
      <c r="G90" s="81"/>
      <c r="H90" s="81"/>
    </row>
    <row r="91" spans="4:8">
      <c r="D91" s="81"/>
      <c r="E91" s="81"/>
      <c r="F91" s="81"/>
      <c r="G91" s="81"/>
      <c r="H91" s="81"/>
    </row>
    <row r="92" spans="4:8">
      <c r="D92" s="81"/>
      <c r="E92" s="81"/>
      <c r="F92" s="81"/>
      <c r="G92" s="81"/>
      <c r="H92" s="81"/>
    </row>
    <row r="93" spans="4:8">
      <c r="D93" s="81"/>
      <c r="E93" s="81"/>
      <c r="F93" s="81"/>
      <c r="G93" s="81"/>
      <c r="H93" s="81"/>
    </row>
    <row r="94" spans="4:8">
      <c r="D94" s="81"/>
      <c r="E94" s="81"/>
      <c r="F94" s="81"/>
      <c r="G94" s="81"/>
      <c r="H94" s="81"/>
    </row>
    <row r="95" spans="4:8">
      <c r="D95" s="81"/>
      <c r="E95" s="81"/>
      <c r="F95" s="81"/>
      <c r="G95" s="81"/>
      <c r="H95" s="81"/>
    </row>
    <row r="96" spans="4:8">
      <c r="D96" s="81"/>
      <c r="E96" s="81"/>
      <c r="F96" s="81"/>
      <c r="G96" s="81"/>
      <c r="H96" s="81"/>
    </row>
    <row r="97" spans="4:8">
      <c r="D97" s="81"/>
      <c r="E97" s="81"/>
      <c r="F97" s="81"/>
      <c r="G97" s="81"/>
      <c r="H97" s="81"/>
    </row>
    <row r="98" spans="4:8">
      <c r="D98" s="81"/>
      <c r="E98" s="81"/>
      <c r="F98" s="81"/>
      <c r="G98" s="81"/>
      <c r="H98" s="81"/>
    </row>
    <row r="99" spans="4:8">
      <c r="D99" s="81"/>
      <c r="E99" s="81"/>
      <c r="F99" s="81"/>
      <c r="G99" s="81"/>
      <c r="H99" s="81"/>
    </row>
    <row r="100" spans="4:8">
      <c r="D100" s="81"/>
      <c r="E100" s="81"/>
      <c r="F100" s="81"/>
      <c r="G100" s="81"/>
      <c r="H100" s="81"/>
    </row>
    <row r="101" spans="4:8">
      <c r="D101" s="81"/>
      <c r="E101" s="81"/>
      <c r="F101" s="81"/>
      <c r="G101" s="81"/>
      <c r="H101" s="81"/>
    </row>
    <row r="102" spans="4:8">
      <c r="D102" s="81"/>
      <c r="E102" s="81"/>
      <c r="F102" s="81"/>
      <c r="G102" s="81"/>
      <c r="H102" s="81"/>
    </row>
    <row r="103" spans="4:8">
      <c r="D103" s="81"/>
      <c r="E103" s="81"/>
      <c r="F103" s="81"/>
      <c r="G103" s="81"/>
      <c r="H103" s="81"/>
    </row>
    <row r="104" spans="4:8">
      <c r="D104" s="81"/>
      <c r="E104" s="81"/>
      <c r="F104" s="81"/>
      <c r="G104" s="81"/>
      <c r="H104" s="81"/>
    </row>
    <row r="105" spans="4:8">
      <c r="D105" s="81"/>
      <c r="E105" s="81"/>
      <c r="F105" s="81"/>
      <c r="G105" s="81"/>
      <c r="H105" s="81"/>
    </row>
    <row r="106" spans="4:8">
      <c r="D106" s="81"/>
      <c r="E106" s="81"/>
      <c r="F106" s="81"/>
      <c r="G106" s="81"/>
      <c r="H106" s="81"/>
    </row>
    <row r="107" spans="4:8">
      <c r="D107" s="81"/>
      <c r="E107" s="81"/>
      <c r="F107" s="81"/>
      <c r="G107" s="81"/>
      <c r="H107" s="81"/>
    </row>
    <row r="108" spans="4:8">
      <c r="D108" s="81"/>
      <c r="E108" s="81"/>
      <c r="F108" s="81"/>
      <c r="G108" s="81"/>
      <c r="H108" s="81"/>
    </row>
    <row r="109" spans="4:8">
      <c r="D109" s="81"/>
      <c r="E109" s="81"/>
      <c r="F109" s="81"/>
      <c r="G109" s="81"/>
      <c r="H109" s="81"/>
    </row>
    <row r="110" spans="4:8">
      <c r="D110" s="81"/>
      <c r="E110" s="81"/>
      <c r="F110" s="81"/>
      <c r="G110" s="81"/>
      <c r="H110" s="81"/>
    </row>
    <row r="111" spans="4:8">
      <c r="D111" s="81"/>
      <c r="E111" s="81"/>
      <c r="F111" s="81"/>
      <c r="G111" s="81"/>
      <c r="H111" s="81"/>
    </row>
    <row r="112" spans="4:8">
      <c r="D112" s="81"/>
      <c r="E112" s="81"/>
      <c r="F112" s="81"/>
      <c r="G112" s="81"/>
      <c r="H112" s="81"/>
    </row>
    <row r="113" spans="4:8">
      <c r="D113" s="81"/>
      <c r="E113" s="81"/>
      <c r="F113" s="81"/>
      <c r="G113" s="81"/>
      <c r="H113" s="81"/>
    </row>
    <row r="114" spans="4:8">
      <c r="D114" s="81"/>
      <c r="E114" s="81"/>
      <c r="F114" s="81"/>
      <c r="G114" s="81"/>
      <c r="H114" s="81"/>
    </row>
    <row r="115" spans="4:8">
      <c r="D115" s="81"/>
      <c r="E115" s="81"/>
      <c r="F115" s="81"/>
      <c r="G115" s="81"/>
      <c r="H115" s="81"/>
    </row>
    <row r="116" spans="4:8">
      <c r="D116" s="81"/>
      <c r="E116" s="81"/>
      <c r="F116" s="81"/>
      <c r="G116" s="81"/>
      <c r="H116" s="81"/>
    </row>
    <row r="117" spans="4:8">
      <c r="D117" s="81"/>
      <c r="E117" s="81"/>
      <c r="F117" s="81"/>
      <c r="G117" s="81"/>
      <c r="H117" s="81"/>
    </row>
    <row r="118" spans="4:8">
      <c r="D118" s="81"/>
      <c r="E118" s="81"/>
      <c r="F118" s="81"/>
      <c r="G118" s="81"/>
      <c r="H118" s="81"/>
    </row>
    <row r="119" spans="4:8">
      <c r="D119" s="81"/>
      <c r="E119" s="81"/>
      <c r="F119" s="81"/>
      <c r="G119" s="81"/>
      <c r="H119" s="81"/>
    </row>
    <row r="120" spans="4:8">
      <c r="D120" s="81"/>
      <c r="E120" s="81"/>
      <c r="F120" s="81"/>
      <c r="G120" s="81"/>
      <c r="H120" s="81"/>
    </row>
    <row r="121" spans="4:8">
      <c r="D121" s="81"/>
      <c r="E121" s="81"/>
      <c r="F121" s="81"/>
      <c r="G121" s="81"/>
      <c r="H121" s="81"/>
    </row>
    <row r="122" spans="4:8">
      <c r="D122" s="81"/>
      <c r="E122" s="81"/>
      <c r="F122" s="81"/>
      <c r="G122" s="81"/>
      <c r="H122" s="81"/>
    </row>
    <row r="123" spans="4:8">
      <c r="D123" s="81"/>
      <c r="E123" s="81"/>
      <c r="F123" s="81"/>
      <c r="G123" s="81"/>
      <c r="H123" s="81"/>
    </row>
    <row r="124" spans="4:8">
      <c r="D124" s="81"/>
      <c r="E124" s="81"/>
      <c r="F124" s="81"/>
      <c r="G124" s="81"/>
      <c r="H124" s="81"/>
    </row>
    <row r="125" spans="4:8">
      <c r="D125" s="81"/>
      <c r="E125" s="81"/>
      <c r="F125" s="81"/>
      <c r="G125" s="81"/>
      <c r="H125" s="81"/>
    </row>
    <row r="126" spans="4:8">
      <c r="D126" s="81"/>
      <c r="E126" s="81"/>
      <c r="F126" s="81"/>
      <c r="G126" s="81"/>
      <c r="H126" s="81"/>
    </row>
    <row r="127" spans="4:8">
      <c r="D127" s="81"/>
      <c r="E127" s="81"/>
      <c r="F127" s="81"/>
      <c r="G127" s="81"/>
      <c r="H127" s="81"/>
    </row>
    <row r="128" spans="4:8">
      <c r="D128" s="81"/>
      <c r="E128" s="81"/>
      <c r="F128" s="81"/>
      <c r="G128" s="81"/>
      <c r="H128" s="81"/>
    </row>
    <row r="129" spans="4:8">
      <c r="D129" s="81"/>
      <c r="E129" s="81"/>
      <c r="F129" s="81"/>
      <c r="G129" s="81"/>
      <c r="H129" s="81"/>
    </row>
    <row r="130" spans="4:8">
      <c r="D130" s="81"/>
      <c r="E130" s="81"/>
      <c r="F130" s="81"/>
      <c r="G130" s="81"/>
      <c r="H130" s="81"/>
    </row>
    <row r="131" spans="4:8">
      <c r="D131" s="81"/>
      <c r="E131" s="81"/>
      <c r="F131" s="81"/>
      <c r="G131" s="81"/>
      <c r="H131" s="81"/>
    </row>
    <row r="132" spans="4:8">
      <c r="D132" s="81"/>
      <c r="E132" s="81"/>
      <c r="F132" s="81"/>
      <c r="G132" s="81"/>
      <c r="H132" s="81"/>
    </row>
    <row r="133" spans="4:8">
      <c r="D133" s="81"/>
      <c r="E133" s="81"/>
      <c r="F133" s="81"/>
      <c r="G133" s="81"/>
      <c r="H133" s="81"/>
    </row>
    <row r="134" spans="4:8">
      <c r="D134" s="81"/>
      <c r="E134" s="81"/>
      <c r="F134" s="81"/>
      <c r="G134" s="81"/>
      <c r="H134" s="81"/>
    </row>
    <row r="135" spans="4:8">
      <c r="D135" s="81"/>
      <c r="E135" s="81"/>
      <c r="F135" s="81"/>
      <c r="G135" s="81"/>
      <c r="H135" s="81"/>
    </row>
    <row r="136" spans="4:8">
      <c r="D136" s="81"/>
      <c r="E136" s="81"/>
      <c r="F136" s="81"/>
      <c r="G136" s="81"/>
      <c r="H136" s="81"/>
    </row>
    <row r="137" spans="4:8">
      <c r="D137" s="81"/>
      <c r="E137" s="81"/>
      <c r="F137" s="81"/>
      <c r="G137" s="81"/>
      <c r="H137" s="81"/>
    </row>
    <row r="138" spans="4:8">
      <c r="D138" s="81"/>
      <c r="E138" s="81"/>
      <c r="F138" s="81"/>
      <c r="G138" s="81"/>
      <c r="H138" s="81"/>
    </row>
    <row r="139" spans="4:8">
      <c r="D139" s="81"/>
      <c r="E139" s="81"/>
      <c r="F139" s="81"/>
      <c r="G139" s="81"/>
      <c r="H139" s="81"/>
    </row>
    <row r="140" spans="4:8">
      <c r="D140" s="81"/>
      <c r="E140" s="81"/>
      <c r="F140" s="81"/>
      <c r="G140" s="81"/>
      <c r="H140" s="81"/>
    </row>
    <row r="141" spans="4:8">
      <c r="D141" s="81"/>
      <c r="E141" s="81"/>
      <c r="F141" s="81"/>
      <c r="G141" s="81"/>
      <c r="H141" s="81"/>
    </row>
    <row r="142" spans="4:8">
      <c r="D142" s="81"/>
      <c r="E142" s="81"/>
      <c r="F142" s="81"/>
      <c r="G142" s="81"/>
      <c r="H142" s="81"/>
    </row>
    <row r="143" spans="4:8">
      <c r="D143" s="81"/>
      <c r="E143" s="81"/>
      <c r="F143" s="81"/>
      <c r="G143" s="81"/>
      <c r="H143" s="81"/>
    </row>
    <row r="144" spans="4:8">
      <c r="D144" s="81"/>
      <c r="E144" s="81"/>
      <c r="F144" s="81"/>
      <c r="G144" s="81"/>
      <c r="H144" s="81"/>
    </row>
    <row r="145" spans="4:8">
      <c r="D145" s="81"/>
      <c r="E145" s="81"/>
      <c r="F145" s="81"/>
      <c r="G145" s="81"/>
      <c r="H145" s="81"/>
    </row>
    <row r="146" spans="4:8">
      <c r="D146" s="81"/>
      <c r="E146" s="81"/>
      <c r="F146" s="81"/>
      <c r="G146" s="81"/>
      <c r="H146" s="81"/>
    </row>
    <row r="147" spans="4:8">
      <c r="D147" s="81"/>
      <c r="E147" s="81"/>
      <c r="F147" s="81"/>
      <c r="G147" s="81"/>
      <c r="H147" s="81"/>
    </row>
    <row r="148" spans="4:8">
      <c r="D148" s="81"/>
      <c r="E148" s="81"/>
      <c r="F148" s="81"/>
      <c r="G148" s="81"/>
      <c r="H148" s="81"/>
    </row>
    <row r="149" spans="4:8">
      <c r="D149" s="81"/>
      <c r="E149" s="81"/>
      <c r="F149" s="81"/>
      <c r="G149" s="81"/>
      <c r="H149" s="81"/>
    </row>
    <row r="150" spans="4:8">
      <c r="D150" s="81"/>
      <c r="E150" s="81"/>
      <c r="F150" s="81"/>
      <c r="G150" s="81"/>
      <c r="H150" s="81"/>
    </row>
    <row r="151" spans="4:8">
      <c r="D151" s="81"/>
      <c r="E151" s="81"/>
      <c r="F151" s="81"/>
      <c r="G151" s="81"/>
      <c r="H151" s="81"/>
    </row>
    <row r="152" spans="4:8">
      <c r="D152" s="81"/>
      <c r="E152" s="81"/>
      <c r="F152" s="81"/>
      <c r="G152" s="81"/>
      <c r="H152" s="81"/>
    </row>
    <row r="153" spans="4:8">
      <c r="D153" s="81"/>
      <c r="E153" s="81"/>
      <c r="F153" s="81"/>
      <c r="G153" s="81"/>
      <c r="H153" s="81"/>
    </row>
    <row r="154" spans="4:8">
      <c r="D154" s="81"/>
      <c r="E154" s="81"/>
      <c r="F154" s="81"/>
      <c r="G154" s="81"/>
      <c r="H154" s="81"/>
    </row>
  </sheetData>
  <mergeCells count="8">
    <mergeCell ref="A78:C78"/>
    <mergeCell ref="A1:H1"/>
    <mergeCell ref="A2:H2"/>
    <mergeCell ref="A4:A5"/>
    <mergeCell ref="B4:B5"/>
    <mergeCell ref="C4:C5"/>
    <mergeCell ref="D4:F4"/>
    <mergeCell ref="H4:H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&amp;RLisa 2
Tartu Linnavalitsuse 27.05.2014. a
korralduse nr  juurde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93"/>
  <sheetViews>
    <sheetView showGridLines="0" workbookViewId="0">
      <selection activeCell="A13" sqref="A13:A16"/>
    </sheetView>
  </sheetViews>
  <sheetFormatPr defaultRowHeight="15"/>
  <cols>
    <col min="1" max="2" width="9.140625" style="116"/>
    <col min="3" max="3" width="23.140625" style="116" customWidth="1"/>
    <col min="4" max="4" width="20.28515625" style="116" customWidth="1"/>
    <col min="5" max="5" width="12.28515625" style="156" customWidth="1"/>
    <col min="6" max="16384" width="9.140625" style="116"/>
  </cols>
  <sheetData>
    <row r="2" spans="1:5" ht="15.75" customHeight="1">
      <c r="A2" s="321" t="s">
        <v>310</v>
      </c>
      <c r="B2" s="322"/>
      <c r="C2" s="322"/>
      <c r="D2" s="322"/>
      <c r="E2" s="322"/>
    </row>
    <row r="3" spans="1:5" ht="29.25" customHeight="1">
      <c r="A3" s="322"/>
      <c r="B3" s="322"/>
      <c r="C3" s="322"/>
      <c r="D3" s="322"/>
      <c r="E3" s="322"/>
    </row>
    <row r="5" spans="1:5">
      <c r="A5" s="323" t="s">
        <v>120</v>
      </c>
      <c r="B5" s="323" t="s">
        <v>259</v>
      </c>
      <c r="C5" s="325" t="s">
        <v>134</v>
      </c>
      <c r="D5" s="323" t="s">
        <v>135</v>
      </c>
      <c r="E5" s="326" t="s">
        <v>260</v>
      </c>
    </row>
    <row r="6" spans="1:5" ht="30" customHeight="1">
      <c r="A6" s="324"/>
      <c r="B6" s="324"/>
      <c r="C6" s="325"/>
      <c r="D6" s="324"/>
      <c r="E6" s="327"/>
    </row>
    <row r="7" spans="1:5" ht="16.5" customHeight="1">
      <c r="A7" s="157" t="s">
        <v>2</v>
      </c>
      <c r="B7" s="158"/>
      <c r="C7" s="159"/>
      <c r="D7" s="159"/>
      <c r="E7" s="160">
        <f>SUM(E10)</f>
        <v>730</v>
      </c>
    </row>
    <row r="8" spans="1:5" ht="29.25" customHeight="1">
      <c r="A8" s="161" t="s">
        <v>7</v>
      </c>
      <c r="B8" s="162"/>
      <c r="C8" s="163" t="s">
        <v>8</v>
      </c>
      <c r="D8" s="164"/>
      <c r="E8" s="165">
        <f>SUM(E10)</f>
        <v>730</v>
      </c>
    </row>
    <row r="9" spans="1:5" ht="29.25" customHeight="1">
      <c r="A9" s="166" t="s">
        <v>125</v>
      </c>
      <c r="B9" s="162">
        <v>2</v>
      </c>
      <c r="C9" s="167" t="s">
        <v>261</v>
      </c>
      <c r="D9" s="164"/>
      <c r="E9" s="168">
        <f>SUM(E10,)</f>
        <v>730</v>
      </c>
    </row>
    <row r="10" spans="1:5" ht="16.5" customHeight="1">
      <c r="A10" s="172" t="s">
        <v>71</v>
      </c>
      <c r="B10" s="173"/>
      <c r="C10" s="173"/>
      <c r="D10" s="173"/>
      <c r="E10" s="174">
        <f>E11</f>
        <v>730</v>
      </c>
    </row>
    <row r="11" spans="1:5" ht="27.75" customHeight="1">
      <c r="A11" s="169" t="s">
        <v>125</v>
      </c>
      <c r="B11" s="170" t="s">
        <v>136</v>
      </c>
      <c r="C11" s="171" t="s">
        <v>137</v>
      </c>
      <c r="D11" s="171" t="s">
        <v>138</v>
      </c>
      <c r="E11" s="181">
        <v>730</v>
      </c>
    </row>
    <row r="12" spans="1:5">
      <c r="A12" s="175"/>
      <c r="B12" s="176"/>
      <c r="C12" s="167"/>
      <c r="D12" s="167"/>
      <c r="E12" s="177"/>
    </row>
    <row r="13" spans="1:5">
      <c r="A13" s="80" t="s">
        <v>133</v>
      </c>
      <c r="B13" s="176"/>
      <c r="C13" s="167"/>
      <c r="D13" s="167"/>
      <c r="E13" s="177"/>
    </row>
    <row r="14" spans="1:5">
      <c r="A14" s="80"/>
      <c r="B14" s="176"/>
      <c r="C14" s="167"/>
      <c r="D14" s="167"/>
      <c r="E14" s="177"/>
    </row>
    <row r="15" spans="1:5">
      <c r="A15" s="196" t="s">
        <v>301</v>
      </c>
      <c r="B15" s="196"/>
      <c r="C15" s="196"/>
      <c r="D15" s="178"/>
      <c r="E15" s="179"/>
    </row>
    <row r="16" spans="1:5">
      <c r="A16" s="196" t="s">
        <v>302</v>
      </c>
      <c r="B16" s="196"/>
      <c r="C16" s="196"/>
      <c r="D16" s="178"/>
      <c r="E16" s="179"/>
    </row>
    <row r="17" spans="1:5">
      <c r="A17" s="320"/>
      <c r="B17" s="320"/>
      <c r="C17" s="320"/>
      <c r="D17" s="178"/>
      <c r="E17" s="179"/>
    </row>
    <row r="18" spans="1:5">
      <c r="A18" s="180"/>
      <c r="B18" s="180"/>
      <c r="C18" s="180"/>
      <c r="D18" s="180"/>
      <c r="E18" s="179"/>
    </row>
    <row r="19" spans="1:5">
      <c r="A19" s="180"/>
      <c r="B19" s="180"/>
      <c r="C19" s="180"/>
      <c r="D19" s="180"/>
      <c r="E19" s="179"/>
    </row>
    <row r="20" spans="1:5">
      <c r="A20" s="180"/>
      <c r="B20" s="180"/>
      <c r="C20" s="180"/>
      <c r="D20" s="180"/>
      <c r="E20" s="179"/>
    </row>
    <row r="21" spans="1:5">
      <c r="A21" s="180"/>
      <c r="B21" s="180"/>
      <c r="C21" s="180"/>
      <c r="D21" s="180"/>
      <c r="E21" s="179"/>
    </row>
    <row r="22" spans="1:5">
      <c r="A22" s="180"/>
      <c r="B22" s="180"/>
      <c r="C22" s="180"/>
      <c r="D22" s="180"/>
      <c r="E22" s="179"/>
    </row>
    <row r="23" spans="1:5">
      <c r="A23" s="180"/>
      <c r="B23" s="180"/>
      <c r="C23" s="180"/>
      <c r="D23" s="180"/>
      <c r="E23" s="179"/>
    </row>
    <row r="24" spans="1:5">
      <c r="A24" s="180"/>
      <c r="B24" s="180"/>
      <c r="C24" s="180"/>
      <c r="D24" s="180"/>
      <c r="E24" s="179"/>
    </row>
    <row r="25" spans="1:5">
      <c r="A25" s="180"/>
      <c r="B25" s="180"/>
      <c r="C25" s="180"/>
      <c r="D25" s="180"/>
      <c r="E25" s="179"/>
    </row>
    <row r="26" spans="1:5">
      <c r="A26" s="180"/>
      <c r="B26" s="180"/>
      <c r="C26" s="180"/>
      <c r="D26" s="180"/>
      <c r="E26" s="179"/>
    </row>
    <row r="27" spans="1:5">
      <c r="A27" s="180"/>
      <c r="B27" s="180"/>
      <c r="C27" s="180"/>
      <c r="D27" s="180"/>
      <c r="E27" s="179"/>
    </row>
    <row r="28" spans="1:5">
      <c r="A28" s="180"/>
      <c r="B28" s="180"/>
      <c r="C28" s="180"/>
      <c r="D28" s="180"/>
      <c r="E28" s="179"/>
    </row>
    <row r="29" spans="1:5">
      <c r="A29" s="180"/>
      <c r="B29" s="180"/>
      <c r="C29" s="180"/>
      <c r="D29" s="180"/>
      <c r="E29" s="179"/>
    </row>
    <row r="30" spans="1:5">
      <c r="A30" s="180"/>
      <c r="B30" s="180"/>
      <c r="C30" s="180"/>
      <c r="D30" s="180"/>
      <c r="E30" s="179"/>
    </row>
    <row r="31" spans="1:5">
      <c r="A31" s="180"/>
      <c r="B31" s="180"/>
      <c r="C31" s="180"/>
      <c r="D31" s="180"/>
      <c r="E31" s="179"/>
    </row>
    <row r="32" spans="1:5">
      <c r="E32" s="179"/>
    </row>
    <row r="33" spans="5:5">
      <c r="E33" s="179"/>
    </row>
    <row r="34" spans="5:5">
      <c r="E34" s="179"/>
    </row>
    <row r="35" spans="5:5">
      <c r="E35" s="179"/>
    </row>
    <row r="36" spans="5:5">
      <c r="E36" s="179"/>
    </row>
    <row r="37" spans="5:5">
      <c r="E37" s="179"/>
    </row>
    <row r="38" spans="5:5">
      <c r="E38" s="179"/>
    </row>
    <row r="39" spans="5:5">
      <c r="E39" s="179"/>
    </row>
    <row r="40" spans="5:5">
      <c r="E40" s="179"/>
    </row>
    <row r="41" spans="5:5">
      <c r="E41" s="179"/>
    </row>
    <row r="42" spans="5:5">
      <c r="E42" s="179"/>
    </row>
    <row r="43" spans="5:5">
      <c r="E43" s="179"/>
    </row>
    <row r="44" spans="5:5">
      <c r="E44" s="179"/>
    </row>
    <row r="45" spans="5:5">
      <c r="E45" s="179"/>
    </row>
    <row r="46" spans="5:5">
      <c r="E46" s="179"/>
    </row>
    <row r="47" spans="5:5">
      <c r="E47" s="179"/>
    </row>
    <row r="48" spans="5:5">
      <c r="E48" s="179"/>
    </row>
    <row r="49" spans="5:5">
      <c r="E49" s="179"/>
    </row>
    <row r="50" spans="5:5">
      <c r="E50" s="179"/>
    </row>
    <row r="51" spans="5:5">
      <c r="E51" s="179"/>
    </row>
    <row r="52" spans="5:5">
      <c r="E52" s="179"/>
    </row>
    <row r="53" spans="5:5">
      <c r="E53" s="179"/>
    </row>
    <row r="54" spans="5:5">
      <c r="E54" s="179"/>
    </row>
    <row r="55" spans="5:5">
      <c r="E55" s="179"/>
    </row>
    <row r="56" spans="5:5">
      <c r="E56" s="179"/>
    </row>
    <row r="57" spans="5:5">
      <c r="E57" s="179"/>
    </row>
    <row r="58" spans="5:5">
      <c r="E58" s="179"/>
    </row>
    <row r="59" spans="5:5">
      <c r="E59" s="179"/>
    </row>
    <row r="60" spans="5:5">
      <c r="E60" s="179"/>
    </row>
    <row r="61" spans="5:5">
      <c r="E61" s="179"/>
    </row>
    <row r="62" spans="5:5">
      <c r="E62" s="179"/>
    </row>
    <row r="63" spans="5:5">
      <c r="E63" s="179"/>
    </row>
    <row r="64" spans="5:5">
      <c r="E64" s="179"/>
    </row>
    <row r="65" spans="5:5">
      <c r="E65" s="179"/>
    </row>
    <row r="66" spans="5:5">
      <c r="E66" s="179"/>
    </row>
    <row r="67" spans="5:5">
      <c r="E67" s="179"/>
    </row>
    <row r="68" spans="5:5">
      <c r="E68" s="179"/>
    </row>
    <row r="69" spans="5:5">
      <c r="E69" s="179"/>
    </row>
    <row r="70" spans="5:5">
      <c r="E70" s="179"/>
    </row>
    <row r="71" spans="5:5">
      <c r="E71" s="179"/>
    </row>
    <row r="72" spans="5:5">
      <c r="E72" s="179"/>
    </row>
    <row r="73" spans="5:5">
      <c r="E73" s="179"/>
    </row>
    <row r="74" spans="5:5">
      <c r="E74" s="179"/>
    </row>
    <row r="75" spans="5:5">
      <c r="E75" s="179"/>
    </row>
    <row r="76" spans="5:5">
      <c r="E76" s="179"/>
    </row>
    <row r="77" spans="5:5">
      <c r="E77" s="179"/>
    </row>
    <row r="78" spans="5:5">
      <c r="E78" s="179"/>
    </row>
    <row r="79" spans="5:5">
      <c r="E79" s="179"/>
    </row>
    <row r="80" spans="5:5">
      <c r="E80" s="179"/>
    </row>
    <row r="81" spans="5:5">
      <c r="E81" s="179"/>
    </row>
    <row r="82" spans="5:5">
      <c r="E82" s="179"/>
    </row>
    <row r="83" spans="5:5">
      <c r="E83" s="179"/>
    </row>
    <row r="84" spans="5:5">
      <c r="E84" s="179"/>
    </row>
    <row r="85" spans="5:5">
      <c r="E85" s="179"/>
    </row>
    <row r="86" spans="5:5">
      <c r="E86" s="179"/>
    </row>
    <row r="87" spans="5:5">
      <c r="E87" s="179"/>
    </row>
    <row r="88" spans="5:5">
      <c r="E88" s="179"/>
    </row>
    <row r="89" spans="5:5">
      <c r="E89" s="179"/>
    </row>
    <row r="90" spans="5:5">
      <c r="E90" s="179"/>
    </row>
    <row r="91" spans="5:5">
      <c r="E91" s="179"/>
    </row>
    <row r="92" spans="5:5">
      <c r="E92" s="179"/>
    </row>
    <row r="93" spans="5:5">
      <c r="E93" s="179"/>
    </row>
  </sheetData>
  <mergeCells count="7">
    <mergeCell ref="A17:C17"/>
    <mergeCell ref="A2:E3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3 
Tartu Linnavalitsuse 27.05.2014. a
korralduse nr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workbookViewId="0">
      <pane xSplit="1" ySplit="4" topLeftCell="B20" activePane="bottomRight" state="frozenSplit"/>
      <selection pane="topRight" activeCell="C1" sqref="C1"/>
      <selection pane="bottomLeft" activeCell="A5" sqref="A5"/>
      <selection pane="bottomRight" activeCell="D25" sqref="D25"/>
    </sheetView>
  </sheetViews>
  <sheetFormatPr defaultRowHeight="12.75"/>
  <cols>
    <col min="1" max="1" width="24.28515625" style="43" bestFit="1" customWidth="1"/>
    <col min="2" max="2" width="8.85546875" style="48" bestFit="1" customWidth="1"/>
    <col min="3" max="3" width="8.85546875" style="197" customWidth="1"/>
    <col min="4" max="5" width="6.42578125" style="43" customWidth="1"/>
    <col min="6" max="6" width="9.28515625" style="43" bestFit="1" customWidth="1"/>
    <col min="7" max="7" width="7.140625" style="43" customWidth="1"/>
    <col min="8" max="8" width="6.7109375" style="43" customWidth="1"/>
    <col min="9" max="255" width="9.140625" style="43"/>
    <col min="256" max="256" width="24.28515625" style="43" bestFit="1" customWidth="1"/>
    <col min="257" max="258" width="8.85546875" style="43" bestFit="1" customWidth="1"/>
    <col min="259" max="259" width="6.28515625" style="43" bestFit="1" customWidth="1"/>
    <col min="260" max="260" width="6.42578125" style="43" bestFit="1" customWidth="1"/>
    <col min="261" max="261" width="8.85546875" style="43" bestFit="1" customWidth="1"/>
    <col min="262" max="262" width="5.42578125" style="43" bestFit="1" customWidth="1"/>
    <col min="263" max="263" width="8.85546875" style="43" bestFit="1" customWidth="1"/>
    <col min="264" max="511" width="9.140625" style="43"/>
    <col min="512" max="512" width="24.28515625" style="43" bestFit="1" customWidth="1"/>
    <col min="513" max="514" width="8.85546875" style="43" bestFit="1" customWidth="1"/>
    <col min="515" max="515" width="6.28515625" style="43" bestFit="1" customWidth="1"/>
    <col min="516" max="516" width="6.42578125" style="43" bestFit="1" customWidth="1"/>
    <col min="517" max="517" width="8.85546875" style="43" bestFit="1" customWidth="1"/>
    <col min="518" max="518" width="5.42578125" style="43" bestFit="1" customWidth="1"/>
    <col min="519" max="519" width="8.85546875" style="43" bestFit="1" customWidth="1"/>
    <col min="520" max="767" width="9.140625" style="43"/>
    <col min="768" max="768" width="24.28515625" style="43" bestFit="1" customWidth="1"/>
    <col min="769" max="770" width="8.85546875" style="43" bestFit="1" customWidth="1"/>
    <col min="771" max="771" width="6.28515625" style="43" bestFit="1" customWidth="1"/>
    <col min="772" max="772" width="6.42578125" style="43" bestFit="1" customWidth="1"/>
    <col min="773" max="773" width="8.85546875" style="43" bestFit="1" customWidth="1"/>
    <col min="774" max="774" width="5.42578125" style="43" bestFit="1" customWidth="1"/>
    <col min="775" max="775" width="8.85546875" style="43" bestFit="1" customWidth="1"/>
    <col min="776" max="1023" width="9.140625" style="43"/>
    <col min="1024" max="1024" width="24.28515625" style="43" bestFit="1" customWidth="1"/>
    <col min="1025" max="1026" width="8.85546875" style="43" bestFit="1" customWidth="1"/>
    <col min="1027" max="1027" width="6.28515625" style="43" bestFit="1" customWidth="1"/>
    <col min="1028" max="1028" width="6.42578125" style="43" bestFit="1" customWidth="1"/>
    <col min="1029" max="1029" width="8.85546875" style="43" bestFit="1" customWidth="1"/>
    <col min="1030" max="1030" width="5.42578125" style="43" bestFit="1" customWidth="1"/>
    <col min="1031" max="1031" width="8.85546875" style="43" bestFit="1" customWidth="1"/>
    <col min="1032" max="1279" width="9.140625" style="43"/>
    <col min="1280" max="1280" width="24.28515625" style="43" bestFit="1" customWidth="1"/>
    <col min="1281" max="1282" width="8.85546875" style="43" bestFit="1" customWidth="1"/>
    <col min="1283" max="1283" width="6.28515625" style="43" bestFit="1" customWidth="1"/>
    <col min="1284" max="1284" width="6.42578125" style="43" bestFit="1" customWidth="1"/>
    <col min="1285" max="1285" width="8.85546875" style="43" bestFit="1" customWidth="1"/>
    <col min="1286" max="1286" width="5.42578125" style="43" bestFit="1" customWidth="1"/>
    <col min="1287" max="1287" width="8.85546875" style="43" bestFit="1" customWidth="1"/>
    <col min="1288" max="1535" width="9.140625" style="43"/>
    <col min="1536" max="1536" width="24.28515625" style="43" bestFit="1" customWidth="1"/>
    <col min="1537" max="1538" width="8.85546875" style="43" bestFit="1" customWidth="1"/>
    <col min="1539" max="1539" width="6.28515625" style="43" bestFit="1" customWidth="1"/>
    <col min="1540" max="1540" width="6.42578125" style="43" bestFit="1" customWidth="1"/>
    <col min="1541" max="1541" width="8.85546875" style="43" bestFit="1" customWidth="1"/>
    <col min="1542" max="1542" width="5.42578125" style="43" bestFit="1" customWidth="1"/>
    <col min="1543" max="1543" width="8.85546875" style="43" bestFit="1" customWidth="1"/>
    <col min="1544" max="1791" width="9.140625" style="43"/>
    <col min="1792" max="1792" width="24.28515625" style="43" bestFit="1" customWidth="1"/>
    <col min="1793" max="1794" width="8.85546875" style="43" bestFit="1" customWidth="1"/>
    <col min="1795" max="1795" width="6.28515625" style="43" bestFit="1" customWidth="1"/>
    <col min="1796" max="1796" width="6.42578125" style="43" bestFit="1" customWidth="1"/>
    <col min="1797" max="1797" width="8.85546875" style="43" bestFit="1" customWidth="1"/>
    <col min="1798" max="1798" width="5.42578125" style="43" bestFit="1" customWidth="1"/>
    <col min="1799" max="1799" width="8.85546875" style="43" bestFit="1" customWidth="1"/>
    <col min="1800" max="2047" width="9.140625" style="43"/>
    <col min="2048" max="2048" width="24.28515625" style="43" bestFit="1" customWidth="1"/>
    <col min="2049" max="2050" width="8.85546875" style="43" bestFit="1" customWidth="1"/>
    <col min="2051" max="2051" width="6.28515625" style="43" bestFit="1" customWidth="1"/>
    <col min="2052" max="2052" width="6.42578125" style="43" bestFit="1" customWidth="1"/>
    <col min="2053" max="2053" width="8.85546875" style="43" bestFit="1" customWidth="1"/>
    <col min="2054" max="2054" width="5.42578125" style="43" bestFit="1" customWidth="1"/>
    <col min="2055" max="2055" width="8.85546875" style="43" bestFit="1" customWidth="1"/>
    <col min="2056" max="2303" width="9.140625" style="43"/>
    <col min="2304" max="2304" width="24.28515625" style="43" bestFit="1" customWidth="1"/>
    <col min="2305" max="2306" width="8.85546875" style="43" bestFit="1" customWidth="1"/>
    <col min="2307" max="2307" width="6.28515625" style="43" bestFit="1" customWidth="1"/>
    <col min="2308" max="2308" width="6.42578125" style="43" bestFit="1" customWidth="1"/>
    <col min="2309" max="2309" width="8.85546875" style="43" bestFit="1" customWidth="1"/>
    <col min="2310" max="2310" width="5.42578125" style="43" bestFit="1" customWidth="1"/>
    <col min="2311" max="2311" width="8.85546875" style="43" bestFit="1" customWidth="1"/>
    <col min="2312" max="2559" width="9.140625" style="43"/>
    <col min="2560" max="2560" width="24.28515625" style="43" bestFit="1" customWidth="1"/>
    <col min="2561" max="2562" width="8.85546875" style="43" bestFit="1" customWidth="1"/>
    <col min="2563" max="2563" width="6.28515625" style="43" bestFit="1" customWidth="1"/>
    <col min="2564" max="2564" width="6.42578125" style="43" bestFit="1" customWidth="1"/>
    <col min="2565" max="2565" width="8.85546875" style="43" bestFit="1" customWidth="1"/>
    <col min="2566" max="2566" width="5.42578125" style="43" bestFit="1" customWidth="1"/>
    <col min="2567" max="2567" width="8.85546875" style="43" bestFit="1" customWidth="1"/>
    <col min="2568" max="2815" width="9.140625" style="43"/>
    <col min="2816" max="2816" width="24.28515625" style="43" bestFit="1" customWidth="1"/>
    <col min="2817" max="2818" width="8.85546875" style="43" bestFit="1" customWidth="1"/>
    <col min="2819" max="2819" width="6.28515625" style="43" bestFit="1" customWidth="1"/>
    <col min="2820" max="2820" width="6.42578125" style="43" bestFit="1" customWidth="1"/>
    <col min="2821" max="2821" width="8.85546875" style="43" bestFit="1" customWidth="1"/>
    <col min="2822" max="2822" width="5.42578125" style="43" bestFit="1" customWidth="1"/>
    <col min="2823" max="2823" width="8.85546875" style="43" bestFit="1" customWidth="1"/>
    <col min="2824" max="3071" width="9.140625" style="43"/>
    <col min="3072" max="3072" width="24.28515625" style="43" bestFit="1" customWidth="1"/>
    <col min="3073" max="3074" width="8.85546875" style="43" bestFit="1" customWidth="1"/>
    <col min="3075" max="3075" width="6.28515625" style="43" bestFit="1" customWidth="1"/>
    <col min="3076" max="3076" width="6.42578125" style="43" bestFit="1" customWidth="1"/>
    <col min="3077" max="3077" width="8.85546875" style="43" bestFit="1" customWidth="1"/>
    <col min="3078" max="3078" width="5.42578125" style="43" bestFit="1" customWidth="1"/>
    <col min="3079" max="3079" width="8.85546875" style="43" bestFit="1" customWidth="1"/>
    <col min="3080" max="3327" width="9.140625" style="43"/>
    <col min="3328" max="3328" width="24.28515625" style="43" bestFit="1" customWidth="1"/>
    <col min="3329" max="3330" width="8.85546875" style="43" bestFit="1" customWidth="1"/>
    <col min="3331" max="3331" width="6.28515625" style="43" bestFit="1" customWidth="1"/>
    <col min="3332" max="3332" width="6.42578125" style="43" bestFit="1" customWidth="1"/>
    <col min="3333" max="3333" width="8.85546875" style="43" bestFit="1" customWidth="1"/>
    <col min="3334" max="3334" width="5.42578125" style="43" bestFit="1" customWidth="1"/>
    <col min="3335" max="3335" width="8.85546875" style="43" bestFit="1" customWidth="1"/>
    <col min="3336" max="3583" width="9.140625" style="43"/>
    <col min="3584" max="3584" width="24.28515625" style="43" bestFit="1" customWidth="1"/>
    <col min="3585" max="3586" width="8.85546875" style="43" bestFit="1" customWidth="1"/>
    <col min="3587" max="3587" width="6.28515625" style="43" bestFit="1" customWidth="1"/>
    <col min="3588" max="3588" width="6.42578125" style="43" bestFit="1" customWidth="1"/>
    <col min="3589" max="3589" width="8.85546875" style="43" bestFit="1" customWidth="1"/>
    <col min="3590" max="3590" width="5.42578125" style="43" bestFit="1" customWidth="1"/>
    <col min="3591" max="3591" width="8.85546875" style="43" bestFit="1" customWidth="1"/>
    <col min="3592" max="3839" width="9.140625" style="43"/>
    <col min="3840" max="3840" width="24.28515625" style="43" bestFit="1" customWidth="1"/>
    <col min="3841" max="3842" width="8.85546875" style="43" bestFit="1" customWidth="1"/>
    <col min="3843" max="3843" width="6.28515625" style="43" bestFit="1" customWidth="1"/>
    <col min="3844" max="3844" width="6.42578125" style="43" bestFit="1" customWidth="1"/>
    <col min="3845" max="3845" width="8.85546875" style="43" bestFit="1" customWidth="1"/>
    <col min="3846" max="3846" width="5.42578125" style="43" bestFit="1" customWidth="1"/>
    <col min="3847" max="3847" width="8.85546875" style="43" bestFit="1" customWidth="1"/>
    <col min="3848" max="4095" width="9.140625" style="43"/>
    <col min="4096" max="4096" width="24.28515625" style="43" bestFit="1" customWidth="1"/>
    <col min="4097" max="4098" width="8.85546875" style="43" bestFit="1" customWidth="1"/>
    <col min="4099" max="4099" width="6.28515625" style="43" bestFit="1" customWidth="1"/>
    <col min="4100" max="4100" width="6.42578125" style="43" bestFit="1" customWidth="1"/>
    <col min="4101" max="4101" width="8.85546875" style="43" bestFit="1" customWidth="1"/>
    <col min="4102" max="4102" width="5.42578125" style="43" bestFit="1" customWidth="1"/>
    <col min="4103" max="4103" width="8.85546875" style="43" bestFit="1" customWidth="1"/>
    <col min="4104" max="4351" width="9.140625" style="43"/>
    <col min="4352" max="4352" width="24.28515625" style="43" bestFit="1" customWidth="1"/>
    <col min="4353" max="4354" width="8.85546875" style="43" bestFit="1" customWidth="1"/>
    <col min="4355" max="4355" width="6.28515625" style="43" bestFit="1" customWidth="1"/>
    <col min="4356" max="4356" width="6.42578125" style="43" bestFit="1" customWidth="1"/>
    <col min="4357" max="4357" width="8.85546875" style="43" bestFit="1" customWidth="1"/>
    <col min="4358" max="4358" width="5.42578125" style="43" bestFit="1" customWidth="1"/>
    <col min="4359" max="4359" width="8.85546875" style="43" bestFit="1" customWidth="1"/>
    <col min="4360" max="4607" width="9.140625" style="43"/>
    <col min="4608" max="4608" width="24.28515625" style="43" bestFit="1" customWidth="1"/>
    <col min="4609" max="4610" width="8.85546875" style="43" bestFit="1" customWidth="1"/>
    <col min="4611" max="4611" width="6.28515625" style="43" bestFit="1" customWidth="1"/>
    <col min="4612" max="4612" width="6.42578125" style="43" bestFit="1" customWidth="1"/>
    <col min="4613" max="4613" width="8.85546875" style="43" bestFit="1" customWidth="1"/>
    <col min="4614" max="4614" width="5.42578125" style="43" bestFit="1" customWidth="1"/>
    <col min="4615" max="4615" width="8.85546875" style="43" bestFit="1" customWidth="1"/>
    <col min="4616" max="4863" width="9.140625" style="43"/>
    <col min="4864" max="4864" width="24.28515625" style="43" bestFit="1" customWidth="1"/>
    <col min="4865" max="4866" width="8.85546875" style="43" bestFit="1" customWidth="1"/>
    <col min="4867" max="4867" width="6.28515625" style="43" bestFit="1" customWidth="1"/>
    <col min="4868" max="4868" width="6.42578125" style="43" bestFit="1" customWidth="1"/>
    <col min="4869" max="4869" width="8.85546875" style="43" bestFit="1" customWidth="1"/>
    <col min="4870" max="4870" width="5.42578125" style="43" bestFit="1" customWidth="1"/>
    <col min="4871" max="4871" width="8.85546875" style="43" bestFit="1" customWidth="1"/>
    <col min="4872" max="5119" width="9.140625" style="43"/>
    <col min="5120" max="5120" width="24.28515625" style="43" bestFit="1" customWidth="1"/>
    <col min="5121" max="5122" width="8.85546875" style="43" bestFit="1" customWidth="1"/>
    <col min="5123" max="5123" width="6.28515625" style="43" bestFit="1" customWidth="1"/>
    <col min="5124" max="5124" width="6.42578125" style="43" bestFit="1" customWidth="1"/>
    <col min="5125" max="5125" width="8.85546875" style="43" bestFit="1" customWidth="1"/>
    <col min="5126" max="5126" width="5.42578125" style="43" bestFit="1" customWidth="1"/>
    <col min="5127" max="5127" width="8.85546875" style="43" bestFit="1" customWidth="1"/>
    <col min="5128" max="5375" width="9.140625" style="43"/>
    <col min="5376" max="5376" width="24.28515625" style="43" bestFit="1" customWidth="1"/>
    <col min="5377" max="5378" width="8.85546875" style="43" bestFit="1" customWidth="1"/>
    <col min="5379" max="5379" width="6.28515625" style="43" bestFit="1" customWidth="1"/>
    <col min="5380" max="5380" width="6.42578125" style="43" bestFit="1" customWidth="1"/>
    <col min="5381" max="5381" width="8.85546875" style="43" bestFit="1" customWidth="1"/>
    <col min="5382" max="5382" width="5.42578125" style="43" bestFit="1" customWidth="1"/>
    <col min="5383" max="5383" width="8.85546875" style="43" bestFit="1" customWidth="1"/>
    <col min="5384" max="5631" width="9.140625" style="43"/>
    <col min="5632" max="5632" width="24.28515625" style="43" bestFit="1" customWidth="1"/>
    <col min="5633" max="5634" width="8.85546875" style="43" bestFit="1" customWidth="1"/>
    <col min="5635" max="5635" width="6.28515625" style="43" bestFit="1" customWidth="1"/>
    <col min="5636" max="5636" width="6.42578125" style="43" bestFit="1" customWidth="1"/>
    <col min="5637" max="5637" width="8.85546875" style="43" bestFit="1" customWidth="1"/>
    <col min="5638" max="5638" width="5.42578125" style="43" bestFit="1" customWidth="1"/>
    <col min="5639" max="5639" width="8.85546875" style="43" bestFit="1" customWidth="1"/>
    <col min="5640" max="5887" width="9.140625" style="43"/>
    <col min="5888" max="5888" width="24.28515625" style="43" bestFit="1" customWidth="1"/>
    <col min="5889" max="5890" width="8.85546875" style="43" bestFit="1" customWidth="1"/>
    <col min="5891" max="5891" width="6.28515625" style="43" bestFit="1" customWidth="1"/>
    <col min="5892" max="5892" width="6.42578125" style="43" bestFit="1" customWidth="1"/>
    <col min="5893" max="5893" width="8.85546875" style="43" bestFit="1" customWidth="1"/>
    <col min="5894" max="5894" width="5.42578125" style="43" bestFit="1" customWidth="1"/>
    <col min="5895" max="5895" width="8.85546875" style="43" bestFit="1" customWidth="1"/>
    <col min="5896" max="6143" width="9.140625" style="43"/>
    <col min="6144" max="6144" width="24.28515625" style="43" bestFit="1" customWidth="1"/>
    <col min="6145" max="6146" width="8.85546875" style="43" bestFit="1" customWidth="1"/>
    <col min="6147" max="6147" width="6.28515625" style="43" bestFit="1" customWidth="1"/>
    <col min="6148" max="6148" width="6.42578125" style="43" bestFit="1" customWidth="1"/>
    <col min="6149" max="6149" width="8.85546875" style="43" bestFit="1" customWidth="1"/>
    <col min="6150" max="6150" width="5.42578125" style="43" bestFit="1" customWidth="1"/>
    <col min="6151" max="6151" width="8.85546875" style="43" bestFit="1" customWidth="1"/>
    <col min="6152" max="6399" width="9.140625" style="43"/>
    <col min="6400" max="6400" width="24.28515625" style="43" bestFit="1" customWidth="1"/>
    <col min="6401" max="6402" width="8.85546875" style="43" bestFit="1" customWidth="1"/>
    <col min="6403" max="6403" width="6.28515625" style="43" bestFit="1" customWidth="1"/>
    <col min="6404" max="6404" width="6.42578125" style="43" bestFit="1" customWidth="1"/>
    <col min="6405" max="6405" width="8.85546875" style="43" bestFit="1" customWidth="1"/>
    <col min="6406" max="6406" width="5.42578125" style="43" bestFit="1" customWidth="1"/>
    <col min="6407" max="6407" width="8.85546875" style="43" bestFit="1" customWidth="1"/>
    <col min="6408" max="6655" width="9.140625" style="43"/>
    <col min="6656" max="6656" width="24.28515625" style="43" bestFit="1" customWidth="1"/>
    <col min="6657" max="6658" width="8.85546875" style="43" bestFit="1" customWidth="1"/>
    <col min="6659" max="6659" width="6.28515625" style="43" bestFit="1" customWidth="1"/>
    <col min="6660" max="6660" width="6.42578125" style="43" bestFit="1" customWidth="1"/>
    <col min="6661" max="6661" width="8.85546875" style="43" bestFit="1" customWidth="1"/>
    <col min="6662" max="6662" width="5.42578125" style="43" bestFit="1" customWidth="1"/>
    <col min="6663" max="6663" width="8.85546875" style="43" bestFit="1" customWidth="1"/>
    <col min="6664" max="6911" width="9.140625" style="43"/>
    <col min="6912" max="6912" width="24.28515625" style="43" bestFit="1" customWidth="1"/>
    <col min="6913" max="6914" width="8.85546875" style="43" bestFit="1" customWidth="1"/>
    <col min="6915" max="6915" width="6.28515625" style="43" bestFit="1" customWidth="1"/>
    <col min="6916" max="6916" width="6.42578125" style="43" bestFit="1" customWidth="1"/>
    <col min="6917" max="6917" width="8.85546875" style="43" bestFit="1" customWidth="1"/>
    <col min="6918" max="6918" width="5.42578125" style="43" bestFit="1" customWidth="1"/>
    <col min="6919" max="6919" width="8.85546875" style="43" bestFit="1" customWidth="1"/>
    <col min="6920" max="7167" width="9.140625" style="43"/>
    <col min="7168" max="7168" width="24.28515625" style="43" bestFit="1" customWidth="1"/>
    <col min="7169" max="7170" width="8.85546875" style="43" bestFit="1" customWidth="1"/>
    <col min="7171" max="7171" width="6.28515625" style="43" bestFit="1" customWidth="1"/>
    <col min="7172" max="7172" width="6.42578125" style="43" bestFit="1" customWidth="1"/>
    <col min="7173" max="7173" width="8.85546875" style="43" bestFit="1" customWidth="1"/>
    <col min="7174" max="7174" width="5.42578125" style="43" bestFit="1" customWidth="1"/>
    <col min="7175" max="7175" width="8.85546875" style="43" bestFit="1" customWidth="1"/>
    <col min="7176" max="7423" width="9.140625" style="43"/>
    <col min="7424" max="7424" width="24.28515625" style="43" bestFit="1" customWidth="1"/>
    <col min="7425" max="7426" width="8.85546875" style="43" bestFit="1" customWidth="1"/>
    <col min="7427" max="7427" width="6.28515625" style="43" bestFit="1" customWidth="1"/>
    <col min="7428" max="7428" width="6.42578125" style="43" bestFit="1" customWidth="1"/>
    <col min="7429" max="7429" width="8.85546875" style="43" bestFit="1" customWidth="1"/>
    <col min="7430" max="7430" width="5.42578125" style="43" bestFit="1" customWidth="1"/>
    <col min="7431" max="7431" width="8.85546875" style="43" bestFit="1" customWidth="1"/>
    <col min="7432" max="7679" width="9.140625" style="43"/>
    <col min="7680" max="7680" width="24.28515625" style="43" bestFit="1" customWidth="1"/>
    <col min="7681" max="7682" width="8.85546875" style="43" bestFit="1" customWidth="1"/>
    <col min="7683" max="7683" width="6.28515625" style="43" bestFit="1" customWidth="1"/>
    <col min="7684" max="7684" width="6.42578125" style="43" bestFit="1" customWidth="1"/>
    <col min="7685" max="7685" width="8.85546875" style="43" bestFit="1" customWidth="1"/>
    <col min="7686" max="7686" width="5.42578125" style="43" bestFit="1" customWidth="1"/>
    <col min="7687" max="7687" width="8.85546875" style="43" bestFit="1" customWidth="1"/>
    <col min="7688" max="7935" width="9.140625" style="43"/>
    <col min="7936" max="7936" width="24.28515625" style="43" bestFit="1" customWidth="1"/>
    <col min="7937" max="7938" width="8.85546875" style="43" bestFit="1" customWidth="1"/>
    <col min="7939" max="7939" width="6.28515625" style="43" bestFit="1" customWidth="1"/>
    <col min="7940" max="7940" width="6.42578125" style="43" bestFit="1" customWidth="1"/>
    <col min="7941" max="7941" width="8.85546875" style="43" bestFit="1" customWidth="1"/>
    <col min="7942" max="7942" width="5.42578125" style="43" bestFit="1" customWidth="1"/>
    <col min="7943" max="7943" width="8.85546875" style="43" bestFit="1" customWidth="1"/>
    <col min="7944" max="8191" width="9.140625" style="43"/>
    <col min="8192" max="8192" width="24.28515625" style="43" bestFit="1" customWidth="1"/>
    <col min="8193" max="8194" width="8.85546875" style="43" bestFit="1" customWidth="1"/>
    <col min="8195" max="8195" width="6.28515625" style="43" bestFit="1" customWidth="1"/>
    <col min="8196" max="8196" width="6.42578125" style="43" bestFit="1" customWidth="1"/>
    <col min="8197" max="8197" width="8.85546875" style="43" bestFit="1" customWidth="1"/>
    <col min="8198" max="8198" width="5.42578125" style="43" bestFit="1" customWidth="1"/>
    <col min="8199" max="8199" width="8.85546875" style="43" bestFit="1" customWidth="1"/>
    <col min="8200" max="8447" width="9.140625" style="43"/>
    <col min="8448" max="8448" width="24.28515625" style="43" bestFit="1" customWidth="1"/>
    <col min="8449" max="8450" width="8.85546875" style="43" bestFit="1" customWidth="1"/>
    <col min="8451" max="8451" width="6.28515625" style="43" bestFit="1" customWidth="1"/>
    <col min="8452" max="8452" width="6.42578125" style="43" bestFit="1" customWidth="1"/>
    <col min="8453" max="8453" width="8.85546875" style="43" bestFit="1" customWidth="1"/>
    <col min="8454" max="8454" width="5.42578125" style="43" bestFit="1" customWidth="1"/>
    <col min="8455" max="8455" width="8.85546875" style="43" bestFit="1" customWidth="1"/>
    <col min="8456" max="8703" width="9.140625" style="43"/>
    <col min="8704" max="8704" width="24.28515625" style="43" bestFit="1" customWidth="1"/>
    <col min="8705" max="8706" width="8.85546875" style="43" bestFit="1" customWidth="1"/>
    <col min="8707" max="8707" width="6.28515625" style="43" bestFit="1" customWidth="1"/>
    <col min="8708" max="8708" width="6.42578125" style="43" bestFit="1" customWidth="1"/>
    <col min="8709" max="8709" width="8.85546875" style="43" bestFit="1" customWidth="1"/>
    <col min="8710" max="8710" width="5.42578125" style="43" bestFit="1" customWidth="1"/>
    <col min="8711" max="8711" width="8.85546875" style="43" bestFit="1" customWidth="1"/>
    <col min="8712" max="8959" width="9.140625" style="43"/>
    <col min="8960" max="8960" width="24.28515625" style="43" bestFit="1" customWidth="1"/>
    <col min="8961" max="8962" width="8.85546875" style="43" bestFit="1" customWidth="1"/>
    <col min="8963" max="8963" width="6.28515625" style="43" bestFit="1" customWidth="1"/>
    <col min="8964" max="8964" width="6.42578125" style="43" bestFit="1" customWidth="1"/>
    <col min="8965" max="8965" width="8.85546875" style="43" bestFit="1" customWidth="1"/>
    <col min="8966" max="8966" width="5.42578125" style="43" bestFit="1" customWidth="1"/>
    <col min="8967" max="8967" width="8.85546875" style="43" bestFit="1" customWidth="1"/>
    <col min="8968" max="9215" width="9.140625" style="43"/>
    <col min="9216" max="9216" width="24.28515625" style="43" bestFit="1" customWidth="1"/>
    <col min="9217" max="9218" width="8.85546875" style="43" bestFit="1" customWidth="1"/>
    <col min="9219" max="9219" width="6.28515625" style="43" bestFit="1" customWidth="1"/>
    <col min="9220" max="9220" width="6.42578125" style="43" bestFit="1" customWidth="1"/>
    <col min="9221" max="9221" width="8.85546875" style="43" bestFit="1" customWidth="1"/>
    <col min="9222" max="9222" width="5.42578125" style="43" bestFit="1" customWidth="1"/>
    <col min="9223" max="9223" width="8.85546875" style="43" bestFit="1" customWidth="1"/>
    <col min="9224" max="9471" width="9.140625" style="43"/>
    <col min="9472" max="9472" width="24.28515625" style="43" bestFit="1" customWidth="1"/>
    <col min="9473" max="9474" width="8.85546875" style="43" bestFit="1" customWidth="1"/>
    <col min="9475" max="9475" width="6.28515625" style="43" bestFit="1" customWidth="1"/>
    <col min="9476" max="9476" width="6.42578125" style="43" bestFit="1" customWidth="1"/>
    <col min="9477" max="9477" width="8.85546875" style="43" bestFit="1" customWidth="1"/>
    <col min="9478" max="9478" width="5.42578125" style="43" bestFit="1" customWidth="1"/>
    <col min="9479" max="9479" width="8.85546875" style="43" bestFit="1" customWidth="1"/>
    <col min="9480" max="9727" width="9.140625" style="43"/>
    <col min="9728" max="9728" width="24.28515625" style="43" bestFit="1" customWidth="1"/>
    <col min="9729" max="9730" width="8.85546875" style="43" bestFit="1" customWidth="1"/>
    <col min="9731" max="9731" width="6.28515625" style="43" bestFit="1" customWidth="1"/>
    <col min="9732" max="9732" width="6.42578125" style="43" bestFit="1" customWidth="1"/>
    <col min="9733" max="9733" width="8.85546875" style="43" bestFit="1" customWidth="1"/>
    <col min="9734" max="9734" width="5.42578125" style="43" bestFit="1" customWidth="1"/>
    <col min="9735" max="9735" width="8.85546875" style="43" bestFit="1" customWidth="1"/>
    <col min="9736" max="9983" width="9.140625" style="43"/>
    <col min="9984" max="9984" width="24.28515625" style="43" bestFit="1" customWidth="1"/>
    <col min="9985" max="9986" width="8.85546875" style="43" bestFit="1" customWidth="1"/>
    <col min="9987" max="9987" width="6.28515625" style="43" bestFit="1" customWidth="1"/>
    <col min="9988" max="9988" width="6.42578125" style="43" bestFit="1" customWidth="1"/>
    <col min="9989" max="9989" width="8.85546875" style="43" bestFit="1" customWidth="1"/>
    <col min="9990" max="9990" width="5.42578125" style="43" bestFit="1" customWidth="1"/>
    <col min="9991" max="9991" width="8.85546875" style="43" bestFit="1" customWidth="1"/>
    <col min="9992" max="10239" width="9.140625" style="43"/>
    <col min="10240" max="10240" width="24.28515625" style="43" bestFit="1" customWidth="1"/>
    <col min="10241" max="10242" width="8.85546875" style="43" bestFit="1" customWidth="1"/>
    <col min="10243" max="10243" width="6.28515625" style="43" bestFit="1" customWidth="1"/>
    <col min="10244" max="10244" width="6.42578125" style="43" bestFit="1" customWidth="1"/>
    <col min="10245" max="10245" width="8.85546875" style="43" bestFit="1" customWidth="1"/>
    <col min="10246" max="10246" width="5.42578125" style="43" bestFit="1" customWidth="1"/>
    <col min="10247" max="10247" width="8.85546875" style="43" bestFit="1" customWidth="1"/>
    <col min="10248" max="10495" width="9.140625" style="43"/>
    <col min="10496" max="10496" width="24.28515625" style="43" bestFit="1" customWidth="1"/>
    <col min="10497" max="10498" width="8.85546875" style="43" bestFit="1" customWidth="1"/>
    <col min="10499" max="10499" width="6.28515625" style="43" bestFit="1" customWidth="1"/>
    <col min="10500" max="10500" width="6.42578125" style="43" bestFit="1" customWidth="1"/>
    <col min="10501" max="10501" width="8.85546875" style="43" bestFit="1" customWidth="1"/>
    <col min="10502" max="10502" width="5.42578125" style="43" bestFit="1" customWidth="1"/>
    <col min="10503" max="10503" width="8.85546875" style="43" bestFit="1" customWidth="1"/>
    <col min="10504" max="10751" width="9.140625" style="43"/>
    <col min="10752" max="10752" width="24.28515625" style="43" bestFit="1" customWidth="1"/>
    <col min="10753" max="10754" width="8.85546875" style="43" bestFit="1" customWidth="1"/>
    <col min="10755" max="10755" width="6.28515625" style="43" bestFit="1" customWidth="1"/>
    <col min="10756" max="10756" width="6.42578125" style="43" bestFit="1" customWidth="1"/>
    <col min="10757" max="10757" width="8.85546875" style="43" bestFit="1" customWidth="1"/>
    <col min="10758" max="10758" width="5.42578125" style="43" bestFit="1" customWidth="1"/>
    <col min="10759" max="10759" width="8.85546875" style="43" bestFit="1" customWidth="1"/>
    <col min="10760" max="11007" width="9.140625" style="43"/>
    <col min="11008" max="11008" width="24.28515625" style="43" bestFit="1" customWidth="1"/>
    <col min="11009" max="11010" width="8.85546875" style="43" bestFit="1" customWidth="1"/>
    <col min="11011" max="11011" width="6.28515625" style="43" bestFit="1" customWidth="1"/>
    <col min="11012" max="11012" width="6.42578125" style="43" bestFit="1" customWidth="1"/>
    <col min="11013" max="11013" width="8.85546875" style="43" bestFit="1" customWidth="1"/>
    <col min="11014" max="11014" width="5.42578125" style="43" bestFit="1" customWidth="1"/>
    <col min="11015" max="11015" width="8.85546875" style="43" bestFit="1" customWidth="1"/>
    <col min="11016" max="11263" width="9.140625" style="43"/>
    <col min="11264" max="11264" width="24.28515625" style="43" bestFit="1" customWidth="1"/>
    <col min="11265" max="11266" width="8.85546875" style="43" bestFit="1" customWidth="1"/>
    <col min="11267" max="11267" width="6.28515625" style="43" bestFit="1" customWidth="1"/>
    <col min="11268" max="11268" width="6.42578125" style="43" bestFit="1" customWidth="1"/>
    <col min="11269" max="11269" width="8.85546875" style="43" bestFit="1" customWidth="1"/>
    <col min="11270" max="11270" width="5.42578125" style="43" bestFit="1" customWidth="1"/>
    <col min="11271" max="11271" width="8.85546875" style="43" bestFit="1" customWidth="1"/>
    <col min="11272" max="11519" width="9.140625" style="43"/>
    <col min="11520" max="11520" width="24.28515625" style="43" bestFit="1" customWidth="1"/>
    <col min="11521" max="11522" width="8.85546875" style="43" bestFit="1" customWidth="1"/>
    <col min="11523" max="11523" width="6.28515625" style="43" bestFit="1" customWidth="1"/>
    <col min="11524" max="11524" width="6.42578125" style="43" bestFit="1" customWidth="1"/>
    <col min="11525" max="11525" width="8.85546875" style="43" bestFit="1" customWidth="1"/>
    <col min="11526" max="11526" width="5.42578125" style="43" bestFit="1" customWidth="1"/>
    <col min="11527" max="11527" width="8.85546875" style="43" bestFit="1" customWidth="1"/>
    <col min="11528" max="11775" width="9.140625" style="43"/>
    <col min="11776" max="11776" width="24.28515625" style="43" bestFit="1" customWidth="1"/>
    <col min="11777" max="11778" width="8.85546875" style="43" bestFit="1" customWidth="1"/>
    <col min="11779" max="11779" width="6.28515625" style="43" bestFit="1" customWidth="1"/>
    <col min="11780" max="11780" width="6.42578125" style="43" bestFit="1" customWidth="1"/>
    <col min="11781" max="11781" width="8.85546875" style="43" bestFit="1" customWidth="1"/>
    <col min="11782" max="11782" width="5.42578125" style="43" bestFit="1" customWidth="1"/>
    <col min="11783" max="11783" width="8.85546875" style="43" bestFit="1" customWidth="1"/>
    <col min="11784" max="12031" width="9.140625" style="43"/>
    <col min="12032" max="12032" width="24.28515625" style="43" bestFit="1" customWidth="1"/>
    <col min="12033" max="12034" width="8.85546875" style="43" bestFit="1" customWidth="1"/>
    <col min="12035" max="12035" width="6.28515625" style="43" bestFit="1" customWidth="1"/>
    <col min="12036" max="12036" width="6.42578125" style="43" bestFit="1" customWidth="1"/>
    <col min="12037" max="12037" width="8.85546875" style="43" bestFit="1" customWidth="1"/>
    <col min="12038" max="12038" width="5.42578125" style="43" bestFit="1" customWidth="1"/>
    <col min="12039" max="12039" width="8.85546875" style="43" bestFit="1" customWidth="1"/>
    <col min="12040" max="12287" width="9.140625" style="43"/>
    <col min="12288" max="12288" width="24.28515625" style="43" bestFit="1" customWidth="1"/>
    <col min="12289" max="12290" width="8.85546875" style="43" bestFit="1" customWidth="1"/>
    <col min="12291" max="12291" width="6.28515625" style="43" bestFit="1" customWidth="1"/>
    <col min="12292" max="12292" width="6.42578125" style="43" bestFit="1" customWidth="1"/>
    <col min="12293" max="12293" width="8.85546875" style="43" bestFit="1" customWidth="1"/>
    <col min="12294" max="12294" width="5.42578125" style="43" bestFit="1" customWidth="1"/>
    <col min="12295" max="12295" width="8.85546875" style="43" bestFit="1" customWidth="1"/>
    <col min="12296" max="12543" width="9.140625" style="43"/>
    <col min="12544" max="12544" width="24.28515625" style="43" bestFit="1" customWidth="1"/>
    <col min="12545" max="12546" width="8.85546875" style="43" bestFit="1" customWidth="1"/>
    <col min="12547" max="12547" width="6.28515625" style="43" bestFit="1" customWidth="1"/>
    <col min="12548" max="12548" width="6.42578125" style="43" bestFit="1" customWidth="1"/>
    <col min="12549" max="12549" width="8.85546875" style="43" bestFit="1" customWidth="1"/>
    <col min="12550" max="12550" width="5.42578125" style="43" bestFit="1" customWidth="1"/>
    <col min="12551" max="12551" width="8.85546875" style="43" bestFit="1" customWidth="1"/>
    <col min="12552" max="12799" width="9.140625" style="43"/>
    <col min="12800" max="12800" width="24.28515625" style="43" bestFit="1" customWidth="1"/>
    <col min="12801" max="12802" width="8.85546875" style="43" bestFit="1" customWidth="1"/>
    <col min="12803" max="12803" width="6.28515625" style="43" bestFit="1" customWidth="1"/>
    <col min="12804" max="12804" width="6.42578125" style="43" bestFit="1" customWidth="1"/>
    <col min="12805" max="12805" width="8.85546875" style="43" bestFit="1" customWidth="1"/>
    <col min="12806" max="12806" width="5.42578125" style="43" bestFit="1" customWidth="1"/>
    <col min="12807" max="12807" width="8.85546875" style="43" bestFit="1" customWidth="1"/>
    <col min="12808" max="13055" width="9.140625" style="43"/>
    <col min="13056" max="13056" width="24.28515625" style="43" bestFit="1" customWidth="1"/>
    <col min="13057" max="13058" width="8.85546875" style="43" bestFit="1" customWidth="1"/>
    <col min="13059" max="13059" width="6.28515625" style="43" bestFit="1" customWidth="1"/>
    <col min="13060" max="13060" width="6.42578125" style="43" bestFit="1" customWidth="1"/>
    <col min="13061" max="13061" width="8.85546875" style="43" bestFit="1" customWidth="1"/>
    <col min="13062" max="13062" width="5.42578125" style="43" bestFit="1" customWidth="1"/>
    <col min="13063" max="13063" width="8.85546875" style="43" bestFit="1" customWidth="1"/>
    <col min="13064" max="13311" width="9.140625" style="43"/>
    <col min="13312" max="13312" width="24.28515625" style="43" bestFit="1" customWidth="1"/>
    <col min="13313" max="13314" width="8.85546875" style="43" bestFit="1" customWidth="1"/>
    <col min="13315" max="13315" width="6.28515625" style="43" bestFit="1" customWidth="1"/>
    <col min="13316" max="13316" width="6.42578125" style="43" bestFit="1" customWidth="1"/>
    <col min="13317" max="13317" width="8.85546875" style="43" bestFit="1" customWidth="1"/>
    <col min="13318" max="13318" width="5.42578125" style="43" bestFit="1" customWidth="1"/>
    <col min="13319" max="13319" width="8.85546875" style="43" bestFit="1" customWidth="1"/>
    <col min="13320" max="13567" width="9.140625" style="43"/>
    <col min="13568" max="13568" width="24.28515625" style="43" bestFit="1" customWidth="1"/>
    <col min="13569" max="13570" width="8.85546875" style="43" bestFit="1" customWidth="1"/>
    <col min="13571" max="13571" width="6.28515625" style="43" bestFit="1" customWidth="1"/>
    <col min="13572" max="13572" width="6.42578125" style="43" bestFit="1" customWidth="1"/>
    <col min="13573" max="13573" width="8.85546875" style="43" bestFit="1" customWidth="1"/>
    <col min="13574" max="13574" width="5.42578125" style="43" bestFit="1" customWidth="1"/>
    <col min="13575" max="13575" width="8.85546875" style="43" bestFit="1" customWidth="1"/>
    <col min="13576" max="13823" width="9.140625" style="43"/>
    <col min="13824" max="13824" width="24.28515625" style="43" bestFit="1" customWidth="1"/>
    <col min="13825" max="13826" width="8.85546875" style="43" bestFit="1" customWidth="1"/>
    <col min="13827" max="13827" width="6.28515625" style="43" bestFit="1" customWidth="1"/>
    <col min="13828" max="13828" width="6.42578125" style="43" bestFit="1" customWidth="1"/>
    <col min="13829" max="13829" width="8.85546875" style="43" bestFit="1" customWidth="1"/>
    <col min="13830" max="13830" width="5.42578125" style="43" bestFit="1" customWidth="1"/>
    <col min="13831" max="13831" width="8.85546875" style="43" bestFit="1" customWidth="1"/>
    <col min="13832" max="14079" width="9.140625" style="43"/>
    <col min="14080" max="14080" width="24.28515625" style="43" bestFit="1" customWidth="1"/>
    <col min="14081" max="14082" width="8.85546875" style="43" bestFit="1" customWidth="1"/>
    <col min="14083" max="14083" width="6.28515625" style="43" bestFit="1" customWidth="1"/>
    <col min="14084" max="14084" width="6.42578125" style="43" bestFit="1" customWidth="1"/>
    <col min="14085" max="14085" width="8.85546875" style="43" bestFit="1" customWidth="1"/>
    <col min="14086" max="14086" width="5.42578125" style="43" bestFit="1" customWidth="1"/>
    <col min="14087" max="14087" width="8.85546875" style="43" bestFit="1" customWidth="1"/>
    <col min="14088" max="14335" width="9.140625" style="43"/>
    <col min="14336" max="14336" width="24.28515625" style="43" bestFit="1" customWidth="1"/>
    <col min="14337" max="14338" width="8.85546875" style="43" bestFit="1" customWidth="1"/>
    <col min="14339" max="14339" width="6.28515625" style="43" bestFit="1" customWidth="1"/>
    <col min="14340" max="14340" width="6.42578125" style="43" bestFit="1" customWidth="1"/>
    <col min="14341" max="14341" width="8.85546875" style="43" bestFit="1" customWidth="1"/>
    <col min="14342" max="14342" width="5.42578125" style="43" bestFit="1" customWidth="1"/>
    <col min="14343" max="14343" width="8.85546875" style="43" bestFit="1" customWidth="1"/>
    <col min="14344" max="14591" width="9.140625" style="43"/>
    <col min="14592" max="14592" width="24.28515625" style="43" bestFit="1" customWidth="1"/>
    <col min="14593" max="14594" width="8.85546875" style="43" bestFit="1" customWidth="1"/>
    <col min="14595" max="14595" width="6.28515625" style="43" bestFit="1" customWidth="1"/>
    <col min="14596" max="14596" width="6.42578125" style="43" bestFit="1" customWidth="1"/>
    <col min="14597" max="14597" width="8.85546875" style="43" bestFit="1" customWidth="1"/>
    <col min="14598" max="14598" width="5.42578125" style="43" bestFit="1" customWidth="1"/>
    <col min="14599" max="14599" width="8.85546875" style="43" bestFit="1" customWidth="1"/>
    <col min="14600" max="14847" width="9.140625" style="43"/>
    <col min="14848" max="14848" width="24.28515625" style="43" bestFit="1" customWidth="1"/>
    <col min="14849" max="14850" width="8.85546875" style="43" bestFit="1" customWidth="1"/>
    <col min="14851" max="14851" width="6.28515625" style="43" bestFit="1" customWidth="1"/>
    <col min="14852" max="14852" width="6.42578125" style="43" bestFit="1" customWidth="1"/>
    <col min="14853" max="14853" width="8.85546875" style="43" bestFit="1" customWidth="1"/>
    <col min="14854" max="14854" width="5.42578125" style="43" bestFit="1" customWidth="1"/>
    <col min="14855" max="14855" width="8.85546875" style="43" bestFit="1" customWidth="1"/>
    <col min="14856" max="15103" width="9.140625" style="43"/>
    <col min="15104" max="15104" width="24.28515625" style="43" bestFit="1" customWidth="1"/>
    <col min="15105" max="15106" width="8.85546875" style="43" bestFit="1" customWidth="1"/>
    <col min="15107" max="15107" width="6.28515625" style="43" bestFit="1" customWidth="1"/>
    <col min="15108" max="15108" width="6.42578125" style="43" bestFit="1" customWidth="1"/>
    <col min="15109" max="15109" width="8.85546875" style="43" bestFit="1" customWidth="1"/>
    <col min="15110" max="15110" width="5.42578125" style="43" bestFit="1" customWidth="1"/>
    <col min="15111" max="15111" width="8.85546875" style="43" bestFit="1" customWidth="1"/>
    <col min="15112" max="15359" width="9.140625" style="43"/>
    <col min="15360" max="15360" width="24.28515625" style="43" bestFit="1" customWidth="1"/>
    <col min="15361" max="15362" width="8.85546875" style="43" bestFit="1" customWidth="1"/>
    <col min="15363" max="15363" width="6.28515625" style="43" bestFit="1" customWidth="1"/>
    <col min="15364" max="15364" width="6.42578125" style="43" bestFit="1" customWidth="1"/>
    <col min="15365" max="15365" width="8.85546875" style="43" bestFit="1" customWidth="1"/>
    <col min="15366" max="15366" width="5.42578125" style="43" bestFit="1" customWidth="1"/>
    <col min="15367" max="15367" width="8.85546875" style="43" bestFit="1" customWidth="1"/>
    <col min="15368" max="15615" width="9.140625" style="43"/>
    <col min="15616" max="15616" width="24.28515625" style="43" bestFit="1" customWidth="1"/>
    <col min="15617" max="15618" width="8.85546875" style="43" bestFit="1" customWidth="1"/>
    <col min="15619" max="15619" width="6.28515625" style="43" bestFit="1" customWidth="1"/>
    <col min="15620" max="15620" width="6.42578125" style="43" bestFit="1" customWidth="1"/>
    <col min="15621" max="15621" width="8.85546875" style="43" bestFit="1" customWidth="1"/>
    <col min="15622" max="15622" width="5.42578125" style="43" bestFit="1" customWidth="1"/>
    <col min="15623" max="15623" width="8.85546875" style="43" bestFit="1" customWidth="1"/>
    <col min="15624" max="15871" width="9.140625" style="43"/>
    <col min="15872" max="15872" width="24.28515625" style="43" bestFit="1" customWidth="1"/>
    <col min="15873" max="15874" width="8.85546875" style="43" bestFit="1" customWidth="1"/>
    <col min="15875" max="15875" width="6.28515625" style="43" bestFit="1" customWidth="1"/>
    <col min="15876" max="15876" width="6.42578125" style="43" bestFit="1" customWidth="1"/>
    <col min="15877" max="15877" width="8.85546875" style="43" bestFit="1" customWidth="1"/>
    <col min="15878" max="15878" width="5.42578125" style="43" bestFit="1" customWidth="1"/>
    <col min="15879" max="15879" width="8.85546875" style="43" bestFit="1" customWidth="1"/>
    <col min="15880" max="16127" width="9.140625" style="43"/>
    <col min="16128" max="16128" width="24.28515625" style="43" bestFit="1" customWidth="1"/>
    <col min="16129" max="16130" width="8.85546875" style="43" bestFit="1" customWidth="1"/>
    <col min="16131" max="16131" width="6.28515625" style="43" bestFit="1" customWidth="1"/>
    <col min="16132" max="16132" width="6.42578125" style="43" bestFit="1" customWidth="1"/>
    <col min="16133" max="16133" width="8.85546875" style="43" bestFit="1" customWidth="1"/>
    <col min="16134" max="16134" width="5.42578125" style="43" bestFit="1" customWidth="1"/>
    <col min="16135" max="16135" width="8.85546875" style="43" bestFit="1" customWidth="1"/>
    <col min="16136" max="16384" width="9.140625" style="43"/>
  </cols>
  <sheetData>
    <row r="1" spans="1:8" ht="38.25" customHeight="1">
      <c r="A1" s="328" t="s">
        <v>311</v>
      </c>
      <c r="B1" s="328"/>
      <c r="C1" s="328"/>
      <c r="D1" s="328"/>
      <c r="E1" s="328"/>
      <c r="F1" s="328"/>
      <c r="G1" s="329"/>
      <c r="H1" s="329"/>
    </row>
    <row r="2" spans="1:8">
      <c r="F2" s="43" t="s">
        <v>139</v>
      </c>
    </row>
    <row r="3" spans="1:8" ht="115.5" customHeight="1">
      <c r="A3" s="86" t="s">
        <v>145</v>
      </c>
      <c r="B3" s="183" t="s">
        <v>140</v>
      </c>
      <c r="C3" s="198" t="s">
        <v>20</v>
      </c>
      <c r="D3" s="184" t="s">
        <v>141</v>
      </c>
      <c r="E3" s="184" t="s">
        <v>300</v>
      </c>
      <c r="F3" s="184" t="s">
        <v>142</v>
      </c>
      <c r="G3" s="184" t="s">
        <v>262</v>
      </c>
      <c r="H3" s="182" t="s">
        <v>146</v>
      </c>
    </row>
    <row r="4" spans="1:8">
      <c r="A4" s="8"/>
      <c r="B4" s="12"/>
      <c r="C4" s="200">
        <v>5504</v>
      </c>
      <c r="D4" s="8">
        <v>5511</v>
      </c>
      <c r="E4" s="8">
        <v>5515</v>
      </c>
      <c r="F4" s="8">
        <v>5521</v>
      </c>
      <c r="G4" s="99">
        <v>5522</v>
      </c>
      <c r="H4" s="8">
        <v>5524</v>
      </c>
    </row>
    <row r="5" spans="1:8" ht="25.5">
      <c r="A5" s="25" t="s">
        <v>143</v>
      </c>
      <c r="B5" s="83">
        <f t="shared" ref="B5:H5" si="0">SUM(B6:B35)</f>
        <v>135641</v>
      </c>
      <c r="C5" s="83">
        <f>SUM(C6:C35)</f>
        <v>1656</v>
      </c>
      <c r="D5" s="83">
        <f>SUM(D6:D35)</f>
        <v>2158</v>
      </c>
      <c r="E5" s="83">
        <f>SUM(E6:E35)</f>
        <v>1830</v>
      </c>
      <c r="F5" s="83">
        <f t="shared" si="0"/>
        <v>129835</v>
      </c>
      <c r="G5" s="83">
        <f t="shared" si="0"/>
        <v>157</v>
      </c>
      <c r="H5" s="83">
        <f t="shared" si="0"/>
        <v>5</v>
      </c>
    </row>
    <row r="6" spans="1:8" ht="15">
      <c r="A6" s="8" t="s">
        <v>202</v>
      </c>
      <c r="B6" s="83">
        <f>SUM(C6:H6)</f>
        <v>4241</v>
      </c>
      <c r="C6" s="199"/>
      <c r="D6" s="84"/>
      <c r="E6" s="84"/>
      <c r="F6" s="87">
        <v>4241</v>
      </c>
      <c r="G6" s="87"/>
      <c r="H6" s="8"/>
    </row>
    <row r="7" spans="1:8" ht="15">
      <c r="A7" s="8" t="s">
        <v>203</v>
      </c>
      <c r="B7" s="83">
        <f t="shared" ref="B7:B35" si="1">SUM(C7:H7)</f>
        <v>5687</v>
      </c>
      <c r="C7" s="199"/>
      <c r="D7" s="84"/>
      <c r="E7" s="84"/>
      <c r="F7" s="87">
        <v>5687</v>
      </c>
      <c r="G7" s="87"/>
      <c r="H7" s="8"/>
    </row>
    <row r="8" spans="1:8" ht="15">
      <c r="A8" s="8" t="s">
        <v>204</v>
      </c>
      <c r="B8" s="83">
        <f t="shared" si="1"/>
        <v>2509</v>
      </c>
      <c r="C8" s="199"/>
      <c r="D8" s="84"/>
      <c r="E8" s="84">
        <v>331</v>
      </c>
      <c r="F8" s="87">
        <v>2178</v>
      </c>
      <c r="G8" s="87"/>
      <c r="H8" s="8"/>
    </row>
    <row r="9" spans="1:8" ht="15">
      <c r="A9" s="8" t="s">
        <v>205</v>
      </c>
      <c r="B9" s="83">
        <f t="shared" si="1"/>
        <v>10048</v>
      </c>
      <c r="C9" s="199">
        <v>804</v>
      </c>
      <c r="D9" s="84"/>
      <c r="E9" s="84"/>
      <c r="F9" s="87">
        <v>9244</v>
      </c>
      <c r="G9" s="87"/>
      <c r="H9" s="8"/>
    </row>
    <row r="10" spans="1:8" ht="15">
      <c r="A10" s="8" t="s">
        <v>206</v>
      </c>
      <c r="B10" s="83">
        <f t="shared" si="1"/>
        <v>1419</v>
      </c>
      <c r="C10" s="199"/>
      <c r="D10" s="84"/>
      <c r="E10" s="84"/>
      <c r="F10" s="87">
        <v>1419</v>
      </c>
      <c r="G10" s="87"/>
      <c r="H10" s="8"/>
    </row>
    <row r="11" spans="1:8" ht="15">
      <c r="A11" s="8" t="s">
        <v>207</v>
      </c>
      <c r="B11" s="83">
        <f t="shared" si="1"/>
        <v>2327</v>
      </c>
      <c r="C11" s="199"/>
      <c r="D11" s="84"/>
      <c r="E11" s="84"/>
      <c r="F11" s="87">
        <v>2327</v>
      </c>
      <c r="G11" s="87"/>
      <c r="H11" s="8"/>
    </row>
    <row r="12" spans="1:8" ht="15">
      <c r="A12" s="8" t="s">
        <v>208</v>
      </c>
      <c r="B12" s="83">
        <f t="shared" si="1"/>
        <v>3853</v>
      </c>
      <c r="C12" s="199"/>
      <c r="D12" s="84"/>
      <c r="E12" s="84"/>
      <c r="F12" s="87">
        <v>3853</v>
      </c>
      <c r="G12" s="87"/>
      <c r="H12" s="8"/>
    </row>
    <row r="13" spans="1:8" ht="15">
      <c r="A13" s="8" t="s">
        <v>209</v>
      </c>
      <c r="B13" s="83">
        <f t="shared" si="1"/>
        <v>4579</v>
      </c>
      <c r="C13" s="199"/>
      <c r="D13" s="84">
        <v>209</v>
      </c>
      <c r="E13" s="84"/>
      <c r="F13" s="87">
        <v>4370</v>
      </c>
      <c r="G13" s="87"/>
      <c r="H13" s="8"/>
    </row>
    <row r="14" spans="1:8" ht="15">
      <c r="A14" s="8" t="s">
        <v>210</v>
      </c>
      <c r="B14" s="83">
        <f t="shared" si="1"/>
        <v>12737</v>
      </c>
      <c r="C14" s="199"/>
      <c r="D14" s="84"/>
      <c r="E14" s="84"/>
      <c r="F14" s="87">
        <v>12737</v>
      </c>
      <c r="G14" s="87"/>
      <c r="H14" s="8"/>
    </row>
    <row r="15" spans="1:8" ht="15">
      <c r="A15" s="8" t="s">
        <v>211</v>
      </c>
      <c r="B15" s="83">
        <f t="shared" si="1"/>
        <v>6829</v>
      </c>
      <c r="C15" s="199"/>
      <c r="D15" s="84">
        <v>651</v>
      </c>
      <c r="E15" s="84"/>
      <c r="F15" s="87">
        <v>6178</v>
      </c>
      <c r="G15" s="87"/>
      <c r="H15" s="8"/>
    </row>
    <row r="16" spans="1:8" ht="15">
      <c r="A16" s="8" t="s">
        <v>212</v>
      </c>
      <c r="B16" s="83">
        <f t="shared" si="1"/>
        <v>8027</v>
      </c>
      <c r="C16" s="199"/>
      <c r="D16" s="84"/>
      <c r="E16" s="84">
        <v>306</v>
      </c>
      <c r="F16" s="87">
        <v>7721</v>
      </c>
      <c r="G16" s="87"/>
      <c r="H16" s="8"/>
    </row>
    <row r="17" spans="1:8" ht="15">
      <c r="A17" s="8" t="s">
        <v>213</v>
      </c>
      <c r="B17" s="83">
        <f t="shared" si="1"/>
        <v>1198</v>
      </c>
      <c r="C17" s="199"/>
      <c r="D17" s="84"/>
      <c r="E17" s="84"/>
      <c r="F17" s="87">
        <v>1198</v>
      </c>
      <c r="G17" s="87"/>
      <c r="H17" s="8"/>
    </row>
    <row r="18" spans="1:8" ht="15">
      <c r="A18" s="8" t="s">
        <v>214</v>
      </c>
      <c r="B18" s="83">
        <f t="shared" si="1"/>
        <v>3169</v>
      </c>
      <c r="C18" s="199"/>
      <c r="D18" s="84"/>
      <c r="E18" s="84"/>
      <c r="F18" s="87">
        <v>3169</v>
      </c>
      <c r="G18" s="87"/>
      <c r="H18" s="8"/>
    </row>
    <row r="19" spans="1:8" ht="15">
      <c r="A19" s="8" t="s">
        <v>215</v>
      </c>
      <c r="B19" s="83">
        <f t="shared" si="1"/>
        <v>10680</v>
      </c>
      <c r="C19" s="199"/>
      <c r="D19" s="84">
        <v>47</v>
      </c>
      <c r="E19" s="84"/>
      <c r="F19" s="87">
        <v>10476</v>
      </c>
      <c r="G19" s="87">
        <v>157</v>
      </c>
      <c r="H19" s="8"/>
    </row>
    <row r="20" spans="1:8" ht="15">
      <c r="A20" s="8" t="s">
        <v>216</v>
      </c>
      <c r="B20" s="83">
        <f t="shared" si="1"/>
        <v>22</v>
      </c>
      <c r="C20" s="199"/>
      <c r="D20" s="84"/>
      <c r="E20" s="84"/>
      <c r="F20" s="87">
        <v>22</v>
      </c>
      <c r="G20" s="87"/>
      <c r="H20" s="8"/>
    </row>
    <row r="21" spans="1:8" ht="15">
      <c r="A21" s="8" t="s">
        <v>217</v>
      </c>
      <c r="B21" s="83">
        <f t="shared" si="1"/>
        <v>1702</v>
      </c>
      <c r="C21" s="199"/>
      <c r="D21" s="84"/>
      <c r="E21" s="84"/>
      <c r="F21" s="87">
        <v>1702</v>
      </c>
      <c r="G21" s="87"/>
      <c r="H21" s="8"/>
    </row>
    <row r="22" spans="1:8" ht="15">
      <c r="A22" s="8" t="s">
        <v>218</v>
      </c>
      <c r="B22" s="83">
        <f t="shared" si="1"/>
        <v>3725</v>
      </c>
      <c r="C22" s="199"/>
      <c r="D22" s="84">
        <v>-65</v>
      </c>
      <c r="E22" s="84"/>
      <c r="F22" s="87">
        <v>3790</v>
      </c>
      <c r="G22" s="87"/>
      <c r="H22" s="8"/>
    </row>
    <row r="23" spans="1:8" ht="15">
      <c r="A23" s="8" t="s">
        <v>219</v>
      </c>
      <c r="B23" s="83">
        <f t="shared" si="1"/>
        <v>7765</v>
      </c>
      <c r="C23" s="199"/>
      <c r="D23" s="84"/>
      <c r="E23" s="84">
        <v>10</v>
      </c>
      <c r="F23" s="87">
        <v>7755</v>
      </c>
      <c r="G23" s="87"/>
      <c r="H23" s="8"/>
    </row>
    <row r="24" spans="1:8" ht="15">
      <c r="A24" s="8" t="s">
        <v>220</v>
      </c>
      <c r="B24" s="83">
        <f t="shared" si="1"/>
        <v>280</v>
      </c>
      <c r="C24" s="199"/>
      <c r="D24" s="84">
        <v>179</v>
      </c>
      <c r="E24" s="84"/>
      <c r="F24" s="87">
        <v>101</v>
      </c>
      <c r="G24" s="87"/>
      <c r="H24" s="8"/>
    </row>
    <row r="25" spans="1:8" ht="15">
      <c r="A25" s="8" t="s">
        <v>221</v>
      </c>
      <c r="B25" s="83">
        <f t="shared" si="1"/>
        <v>6829</v>
      </c>
      <c r="C25" s="199"/>
      <c r="D25" s="84">
        <v>-63</v>
      </c>
      <c r="E25" s="84">
        <v>561</v>
      </c>
      <c r="F25" s="87">
        <v>6331</v>
      </c>
      <c r="G25" s="87"/>
      <c r="H25" s="8"/>
    </row>
    <row r="26" spans="1:8" ht="15">
      <c r="A26" s="8" t="s">
        <v>222</v>
      </c>
      <c r="B26" s="83">
        <f t="shared" si="1"/>
        <v>6280</v>
      </c>
      <c r="C26" s="199">
        <v>852</v>
      </c>
      <c r="D26" s="84"/>
      <c r="E26" s="84"/>
      <c r="F26" s="87">
        <v>5428</v>
      </c>
      <c r="G26" s="87"/>
      <c r="H26" s="8"/>
    </row>
    <row r="27" spans="1:8" ht="15">
      <c r="A27" s="8" t="s">
        <v>223</v>
      </c>
      <c r="B27" s="83">
        <f t="shared" si="1"/>
        <v>1560</v>
      </c>
      <c r="C27" s="199"/>
      <c r="D27" s="84"/>
      <c r="E27" s="84"/>
      <c r="F27" s="87">
        <v>1560</v>
      </c>
      <c r="G27" s="87"/>
      <c r="H27" s="8"/>
    </row>
    <row r="28" spans="1:8" ht="15">
      <c r="A28" s="8" t="s">
        <v>224</v>
      </c>
      <c r="B28" s="83">
        <f t="shared" si="1"/>
        <v>375</v>
      </c>
      <c r="C28" s="199"/>
      <c r="D28" s="84">
        <v>16</v>
      </c>
      <c r="E28" s="84"/>
      <c r="F28" s="87">
        <v>359</v>
      </c>
      <c r="G28" s="87"/>
      <c r="H28" s="8"/>
    </row>
    <row r="29" spans="1:8" ht="15">
      <c r="A29" s="8" t="s">
        <v>225</v>
      </c>
      <c r="B29" s="83">
        <f t="shared" si="1"/>
        <v>10265</v>
      </c>
      <c r="C29" s="199"/>
      <c r="D29" s="84"/>
      <c r="E29" s="84"/>
      <c r="F29" s="87">
        <v>10260</v>
      </c>
      <c r="G29" s="87"/>
      <c r="H29" s="8">
        <v>5</v>
      </c>
    </row>
    <row r="30" spans="1:8" ht="15">
      <c r="A30" s="8" t="s">
        <v>226</v>
      </c>
      <c r="B30" s="83">
        <f t="shared" si="1"/>
        <v>4910</v>
      </c>
      <c r="C30" s="199"/>
      <c r="D30" s="84"/>
      <c r="E30" s="84">
        <v>22</v>
      </c>
      <c r="F30" s="87">
        <v>4888</v>
      </c>
      <c r="G30" s="87"/>
      <c r="H30" s="8"/>
    </row>
    <row r="31" spans="1:8" ht="15">
      <c r="A31" s="8" t="s">
        <v>227</v>
      </c>
      <c r="B31" s="83">
        <f t="shared" si="1"/>
        <v>1286</v>
      </c>
      <c r="C31" s="199"/>
      <c r="D31" s="84">
        <v>1226</v>
      </c>
      <c r="E31" s="84"/>
      <c r="F31" s="87">
        <v>60</v>
      </c>
      <c r="G31" s="87"/>
      <c r="H31" s="8"/>
    </row>
    <row r="32" spans="1:8" ht="15">
      <c r="A32" s="8" t="s">
        <v>228</v>
      </c>
      <c r="B32" s="83">
        <f t="shared" si="1"/>
        <v>1757</v>
      </c>
      <c r="C32" s="199"/>
      <c r="D32" s="84"/>
      <c r="E32" s="84">
        <v>600</v>
      </c>
      <c r="F32" s="87">
        <v>1157</v>
      </c>
      <c r="G32" s="87"/>
      <c r="H32" s="8"/>
    </row>
    <row r="33" spans="1:8" ht="15">
      <c r="A33" s="8" t="s">
        <v>229</v>
      </c>
      <c r="B33" s="83">
        <f t="shared" si="1"/>
        <v>8619</v>
      </c>
      <c r="C33" s="199"/>
      <c r="D33" s="84"/>
      <c r="E33" s="84"/>
      <c r="F33" s="87">
        <v>8619</v>
      </c>
      <c r="G33" s="87"/>
      <c r="H33" s="8"/>
    </row>
    <row r="34" spans="1:8" ht="15">
      <c r="A34" s="8" t="s">
        <v>230</v>
      </c>
      <c r="B34" s="83">
        <f t="shared" si="1"/>
        <v>937</v>
      </c>
      <c r="C34" s="199"/>
      <c r="D34" s="84"/>
      <c r="E34" s="84"/>
      <c r="F34" s="87">
        <v>937</v>
      </c>
      <c r="G34" s="87"/>
      <c r="H34" s="8"/>
    </row>
    <row r="35" spans="1:8" ht="15">
      <c r="A35" s="8" t="s">
        <v>231</v>
      </c>
      <c r="B35" s="83">
        <f t="shared" si="1"/>
        <v>2026</v>
      </c>
      <c r="C35" s="199"/>
      <c r="D35" s="84">
        <v>-42</v>
      </c>
      <c r="E35" s="84"/>
      <c r="F35" s="87">
        <v>2068</v>
      </c>
      <c r="G35" s="87"/>
      <c r="H35" s="8"/>
    </row>
    <row r="37" spans="1:8">
      <c r="A37" s="80" t="s">
        <v>133</v>
      </c>
    </row>
    <row r="38" spans="1:8">
      <c r="A38" s="80"/>
    </row>
    <row r="39" spans="1:8">
      <c r="A39" s="196" t="s">
        <v>301</v>
      </c>
    </row>
    <row r="40" spans="1:8">
      <c r="A40" s="196" t="s">
        <v>302</v>
      </c>
    </row>
    <row r="43" spans="1:8" ht="14.25" customHeight="1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4
Tartu Linnavalitsuse 27.05.2014. a 
korralduse nr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workbookViewId="0">
      <selection activeCell="E33" sqref="E33"/>
    </sheetView>
  </sheetViews>
  <sheetFormatPr defaultRowHeight="15"/>
  <cols>
    <col min="1" max="1" width="27.42578125" bestFit="1" customWidth="1"/>
    <col min="2" max="4" width="13.28515625" customWidth="1"/>
  </cols>
  <sheetData>
    <row r="1" spans="1:4" ht="54" customHeight="1">
      <c r="A1" s="330" t="s">
        <v>342</v>
      </c>
      <c r="B1" s="330"/>
      <c r="C1" s="330"/>
      <c r="D1" s="330"/>
    </row>
    <row r="3" spans="1:4" ht="48">
      <c r="A3" s="88"/>
      <c r="B3" s="89" t="s">
        <v>147</v>
      </c>
      <c r="C3" s="124" t="s">
        <v>148</v>
      </c>
      <c r="D3" s="124" t="s">
        <v>149</v>
      </c>
    </row>
    <row r="4" spans="1:4">
      <c r="A4" s="233"/>
      <c r="B4" s="233"/>
      <c r="C4" s="234">
        <v>5002</v>
      </c>
      <c r="D4" s="234">
        <v>506</v>
      </c>
    </row>
    <row r="5" spans="1:4">
      <c r="A5" s="235" t="s">
        <v>269</v>
      </c>
      <c r="B5" s="130">
        <f t="shared" ref="B5:B27" si="0">SUM(C5:D5)</f>
        <v>9468</v>
      </c>
      <c r="C5" s="242">
        <v>7066</v>
      </c>
      <c r="D5" s="243">
        <v>2402</v>
      </c>
    </row>
    <row r="6" spans="1:4">
      <c r="A6" s="235" t="s">
        <v>270</v>
      </c>
      <c r="B6" s="130">
        <f t="shared" si="0"/>
        <v>31791</v>
      </c>
      <c r="C6" s="242">
        <v>23725</v>
      </c>
      <c r="D6" s="243">
        <v>8066</v>
      </c>
    </row>
    <row r="7" spans="1:4" s="140" customFormat="1">
      <c r="A7" s="235" t="s">
        <v>272</v>
      </c>
      <c r="B7" s="130">
        <f t="shared" si="0"/>
        <v>21264</v>
      </c>
      <c r="C7" s="242">
        <v>15868</v>
      </c>
      <c r="D7" s="243">
        <v>5396</v>
      </c>
    </row>
    <row r="8" spans="1:4">
      <c r="A8" s="235" t="s">
        <v>271</v>
      </c>
      <c r="B8" s="130">
        <f t="shared" si="0"/>
        <v>24448</v>
      </c>
      <c r="C8" s="242">
        <v>18245</v>
      </c>
      <c r="D8" s="243">
        <v>6203</v>
      </c>
    </row>
    <row r="9" spans="1:4" s="140" customFormat="1">
      <c r="A9" s="235" t="s">
        <v>284</v>
      </c>
      <c r="B9" s="130">
        <f t="shared" si="0"/>
        <v>9626</v>
      </c>
      <c r="C9" s="242">
        <v>7184</v>
      </c>
      <c r="D9" s="243">
        <v>2442</v>
      </c>
    </row>
    <row r="10" spans="1:4">
      <c r="A10" s="235" t="s">
        <v>285</v>
      </c>
      <c r="B10" s="130">
        <f t="shared" si="0"/>
        <v>20617</v>
      </c>
      <c r="C10" s="242">
        <v>15386</v>
      </c>
      <c r="D10" s="243">
        <v>5231</v>
      </c>
    </row>
    <row r="11" spans="1:4">
      <c r="A11" s="235" t="s">
        <v>273</v>
      </c>
      <c r="B11" s="130">
        <f t="shared" si="0"/>
        <v>10835</v>
      </c>
      <c r="C11" s="242">
        <v>8086</v>
      </c>
      <c r="D11" s="243">
        <v>2749</v>
      </c>
    </row>
    <row r="12" spans="1:4" s="140" customFormat="1">
      <c r="A12" s="236" t="s">
        <v>144</v>
      </c>
      <c r="B12" s="237">
        <f t="shared" si="0"/>
        <v>-7995</v>
      </c>
      <c r="C12" s="244">
        <v>-5966</v>
      </c>
      <c r="D12" s="244">
        <v>-2029</v>
      </c>
    </row>
    <row r="13" spans="1:4">
      <c r="A13" s="90" t="s">
        <v>153</v>
      </c>
      <c r="B13" s="91">
        <f t="shared" si="0"/>
        <v>120054</v>
      </c>
      <c r="C13" s="91">
        <f>SUM(C5:C12)</f>
        <v>89594</v>
      </c>
      <c r="D13" s="91">
        <f t="shared" ref="D13" si="1">SUM(D5:D12)</f>
        <v>30460</v>
      </c>
    </row>
    <row r="14" spans="1:4" s="203" customFormat="1">
      <c r="A14" s="239" t="s">
        <v>154</v>
      </c>
      <c r="B14" s="240">
        <f t="shared" si="0"/>
        <v>17712</v>
      </c>
      <c r="C14" s="240">
        <v>13218</v>
      </c>
      <c r="D14" s="240">
        <v>4494</v>
      </c>
    </row>
    <row r="15" spans="1:4" s="203" customFormat="1">
      <c r="A15" s="236" t="s">
        <v>277</v>
      </c>
      <c r="B15" s="238">
        <f t="shared" si="0"/>
        <v>12598</v>
      </c>
      <c r="C15" s="238">
        <v>9402</v>
      </c>
      <c r="D15" s="238">
        <v>3196</v>
      </c>
    </row>
    <row r="16" spans="1:4" s="191" customFormat="1">
      <c r="A16" s="90" t="s">
        <v>322</v>
      </c>
      <c r="B16" s="91">
        <f t="shared" si="0"/>
        <v>30310</v>
      </c>
      <c r="C16" s="91">
        <f>SUM(C14:C15)</f>
        <v>22620</v>
      </c>
      <c r="D16" s="91">
        <f t="shared" ref="D16" si="2">SUM(D14:D15)</f>
        <v>7690</v>
      </c>
    </row>
    <row r="17" spans="1:4">
      <c r="A17" s="239" t="s">
        <v>274</v>
      </c>
      <c r="B17" s="241">
        <f t="shared" si="0"/>
        <v>13925</v>
      </c>
      <c r="C17" s="245">
        <v>10392</v>
      </c>
      <c r="D17" s="246">
        <v>3533</v>
      </c>
    </row>
    <row r="18" spans="1:4">
      <c r="A18" s="235" t="s">
        <v>275</v>
      </c>
      <c r="B18" s="130">
        <f t="shared" si="0"/>
        <v>23957</v>
      </c>
      <c r="C18" s="242">
        <v>17879</v>
      </c>
      <c r="D18" s="247">
        <v>6078</v>
      </c>
    </row>
    <row r="19" spans="1:4">
      <c r="A19" s="235" t="s">
        <v>276</v>
      </c>
      <c r="B19" s="130">
        <f t="shared" si="0"/>
        <v>38077</v>
      </c>
      <c r="C19" s="242">
        <v>28416</v>
      </c>
      <c r="D19" s="247">
        <v>9661</v>
      </c>
    </row>
    <row r="20" spans="1:4">
      <c r="A20" s="235" t="s">
        <v>278</v>
      </c>
      <c r="B20" s="130">
        <f t="shared" si="0"/>
        <v>10996</v>
      </c>
      <c r="C20" s="242">
        <v>8206</v>
      </c>
      <c r="D20" s="247">
        <v>2790</v>
      </c>
    </row>
    <row r="21" spans="1:4">
      <c r="A21" s="235" t="s">
        <v>279</v>
      </c>
      <c r="B21" s="130">
        <f t="shared" si="0"/>
        <v>10461</v>
      </c>
      <c r="C21" s="242">
        <v>7807</v>
      </c>
      <c r="D21" s="247">
        <v>2654</v>
      </c>
    </row>
    <row r="22" spans="1:4">
      <c r="A22" s="235" t="s">
        <v>280</v>
      </c>
      <c r="B22" s="130">
        <f t="shared" si="0"/>
        <v>12643</v>
      </c>
      <c r="C22" s="242">
        <v>9435</v>
      </c>
      <c r="D22" s="247">
        <v>3208</v>
      </c>
    </row>
    <row r="23" spans="1:4">
      <c r="A23" s="235" t="s">
        <v>281</v>
      </c>
      <c r="B23" s="130">
        <f t="shared" si="0"/>
        <v>12742</v>
      </c>
      <c r="C23" s="242">
        <v>9509</v>
      </c>
      <c r="D23" s="247">
        <v>3233</v>
      </c>
    </row>
    <row r="24" spans="1:4">
      <c r="A24" s="235" t="s">
        <v>155</v>
      </c>
      <c r="B24" s="130">
        <f t="shared" si="0"/>
        <v>27797</v>
      </c>
      <c r="C24" s="242">
        <v>20745</v>
      </c>
      <c r="D24" s="247">
        <v>7052</v>
      </c>
    </row>
    <row r="25" spans="1:4">
      <c r="A25" s="235" t="s">
        <v>282</v>
      </c>
      <c r="B25" s="130">
        <f t="shared" si="0"/>
        <v>25637</v>
      </c>
      <c r="C25" s="242">
        <v>19132</v>
      </c>
      <c r="D25" s="247">
        <v>6505</v>
      </c>
    </row>
    <row r="26" spans="1:4">
      <c r="A26" s="235" t="s">
        <v>283</v>
      </c>
      <c r="B26" s="130">
        <f t="shared" si="0"/>
        <v>18168</v>
      </c>
      <c r="C26" s="242">
        <v>13558</v>
      </c>
      <c r="D26" s="247">
        <v>4610</v>
      </c>
    </row>
    <row r="27" spans="1:4">
      <c r="A27" s="236" t="s">
        <v>144</v>
      </c>
      <c r="B27" s="237">
        <f t="shared" si="0"/>
        <v>1000</v>
      </c>
      <c r="C27" s="248">
        <v>746</v>
      </c>
      <c r="D27" s="249">
        <v>254</v>
      </c>
    </row>
    <row r="28" spans="1:4">
      <c r="A28" s="90" t="s">
        <v>156</v>
      </c>
      <c r="B28" s="91">
        <f>SUM(C17:D27)</f>
        <v>195403</v>
      </c>
      <c r="C28" s="91">
        <f t="shared" ref="C28:D28" si="3">SUM(C17:C27)</f>
        <v>145825</v>
      </c>
      <c r="D28" s="91">
        <f t="shared" si="3"/>
        <v>49578</v>
      </c>
    </row>
    <row r="30" spans="1:4">
      <c r="A30" s="80" t="s">
        <v>133</v>
      </c>
    </row>
    <row r="31" spans="1:4">
      <c r="A31" s="80"/>
    </row>
    <row r="32" spans="1:4">
      <c r="A32" s="196" t="s">
        <v>301</v>
      </c>
    </row>
    <row r="33" spans="1:1">
      <c r="A33" s="196" t="s">
        <v>302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5
Tartu Linnavalitsuse 30.12.2013. a
korralduse nr 1374  juurde</oddHeader>
    <oddFooter>&amp;L/allkirjastatud digitaalselt/
Anneli Apuhtin
Õigusteenistuse juhataja linnasekretäri ülesannetes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44"/>
  <sheetViews>
    <sheetView workbookViewId="0">
      <pane xSplit="1" ySplit="6" topLeftCell="B16" activePane="bottomRight" state="frozen"/>
      <selection pane="topRight" activeCell="C1" sqref="C1"/>
      <selection pane="bottomLeft" activeCell="A7" sqref="A7"/>
      <selection pane="bottomRight" activeCell="C26" sqref="C26"/>
    </sheetView>
  </sheetViews>
  <sheetFormatPr defaultRowHeight="15"/>
  <cols>
    <col min="1" max="1" width="29" customWidth="1"/>
    <col min="2" max="2" width="8.85546875" bestFit="1" customWidth="1"/>
    <col min="3" max="5" width="8.42578125" bestFit="1" customWidth="1"/>
    <col min="6" max="6" width="7.28515625" bestFit="1" customWidth="1"/>
    <col min="7" max="8" width="6.140625" bestFit="1" customWidth="1"/>
    <col min="9" max="9" width="8.42578125" bestFit="1" customWidth="1"/>
    <col min="10" max="10" width="6.5703125" bestFit="1" customWidth="1"/>
    <col min="11" max="11" width="8.42578125" bestFit="1" customWidth="1"/>
    <col min="12" max="12" width="6.5703125" bestFit="1" customWidth="1"/>
    <col min="13" max="14" width="8.42578125" bestFit="1" customWidth="1"/>
    <col min="15" max="15" width="7.28515625" bestFit="1" customWidth="1"/>
    <col min="16" max="16" width="8.42578125" bestFit="1" customWidth="1"/>
  </cols>
  <sheetData>
    <row r="1" spans="1:16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>
      <c r="A2" s="116" t="s">
        <v>323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>
      <c r="A3" s="188"/>
      <c r="B3" s="331"/>
      <c r="C3" s="331"/>
      <c r="D3" s="331"/>
      <c r="E3" s="331"/>
      <c r="F3" s="331"/>
      <c r="G3" s="331"/>
      <c r="H3" s="331"/>
      <c r="I3" s="188"/>
      <c r="J3" s="188"/>
      <c r="K3" s="116"/>
      <c r="L3" s="116"/>
      <c r="M3" s="116"/>
      <c r="N3" s="116"/>
      <c r="O3" s="116"/>
      <c r="P3" s="116"/>
    </row>
    <row r="4" spans="1:16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 t="s">
        <v>139</v>
      </c>
      <c r="N4" s="116"/>
      <c r="O4" s="116"/>
      <c r="P4" s="116"/>
    </row>
    <row r="5" spans="1:16" ht="139.5" customHeight="1">
      <c r="A5" s="117"/>
      <c r="B5" s="194" t="s">
        <v>295</v>
      </c>
      <c r="C5" s="192" t="s">
        <v>160</v>
      </c>
      <c r="D5" s="192" t="s">
        <v>161</v>
      </c>
      <c r="E5" s="192" t="s">
        <v>170</v>
      </c>
      <c r="F5" s="192" t="s">
        <v>171</v>
      </c>
      <c r="G5" s="192" t="s">
        <v>162</v>
      </c>
      <c r="H5" s="192" t="s">
        <v>150</v>
      </c>
      <c r="I5" s="192" t="s">
        <v>324</v>
      </c>
      <c r="J5" s="192" t="s">
        <v>325</v>
      </c>
      <c r="K5" s="192" t="s">
        <v>163</v>
      </c>
      <c r="L5" s="192" t="s">
        <v>326</v>
      </c>
      <c r="M5" s="192" t="s">
        <v>173</v>
      </c>
      <c r="N5" s="192" t="s">
        <v>151</v>
      </c>
      <c r="O5" s="192" t="s">
        <v>152</v>
      </c>
      <c r="P5" s="192" t="s">
        <v>172</v>
      </c>
    </row>
    <row r="6" spans="1:16">
      <c r="A6" s="118"/>
      <c r="B6" s="127"/>
      <c r="C6" s="127">
        <v>5002</v>
      </c>
      <c r="D6" s="127">
        <v>5005</v>
      </c>
      <c r="E6" s="128">
        <v>506</v>
      </c>
      <c r="F6" s="127">
        <v>5500</v>
      </c>
      <c r="G6" s="127">
        <v>5503</v>
      </c>
      <c r="H6" s="127">
        <v>5504</v>
      </c>
      <c r="I6" s="127">
        <v>5511</v>
      </c>
      <c r="J6" s="127" t="s">
        <v>164</v>
      </c>
      <c r="K6" s="127">
        <v>5515</v>
      </c>
      <c r="L6" s="127">
        <v>5516</v>
      </c>
      <c r="M6" s="127" t="s">
        <v>165</v>
      </c>
      <c r="N6" s="127">
        <v>5524</v>
      </c>
      <c r="O6" s="127">
        <v>5525</v>
      </c>
      <c r="P6" s="127" t="s">
        <v>166</v>
      </c>
    </row>
    <row r="7" spans="1:16">
      <c r="A7" s="209" t="s">
        <v>288</v>
      </c>
      <c r="B7" s="91">
        <f t="shared" ref="B7:B13" si="0">SUM(C7:P7)</f>
        <v>9564</v>
      </c>
      <c r="C7" s="210"/>
      <c r="D7" s="210"/>
      <c r="E7" s="210"/>
      <c r="F7" s="210"/>
      <c r="G7" s="210"/>
      <c r="H7" s="210"/>
      <c r="I7" s="210">
        <v>8756</v>
      </c>
      <c r="J7" s="210"/>
      <c r="K7" s="210"/>
      <c r="L7" s="210"/>
      <c r="M7" s="210"/>
      <c r="N7" s="210">
        <v>443</v>
      </c>
      <c r="O7" s="210">
        <v>365</v>
      </c>
      <c r="P7" s="210"/>
    </row>
    <row r="8" spans="1:16">
      <c r="A8" s="209" t="s">
        <v>270</v>
      </c>
      <c r="B8" s="91">
        <f t="shared" si="0"/>
        <v>8531</v>
      </c>
      <c r="C8" s="210"/>
      <c r="D8" s="210"/>
      <c r="E8" s="210"/>
      <c r="F8" s="210">
        <v>430</v>
      </c>
      <c r="G8" s="210"/>
      <c r="H8" s="210"/>
      <c r="I8" s="210"/>
      <c r="J8" s="210"/>
      <c r="K8" s="210">
        <v>3840</v>
      </c>
      <c r="L8" s="210"/>
      <c r="M8" s="210"/>
      <c r="N8" s="210">
        <v>4261</v>
      </c>
      <c r="O8" s="210"/>
      <c r="P8" s="210"/>
    </row>
    <row r="9" spans="1:16" s="191" customFormat="1">
      <c r="A9" s="209" t="s">
        <v>272</v>
      </c>
      <c r="B9" s="91">
        <f t="shared" si="0"/>
        <v>2422</v>
      </c>
      <c r="C9" s="210"/>
      <c r="D9" s="210"/>
      <c r="E9" s="210"/>
      <c r="F9" s="210"/>
      <c r="G9" s="210"/>
      <c r="H9" s="210"/>
      <c r="I9" s="210">
        <v>1903</v>
      </c>
      <c r="J9" s="210"/>
      <c r="K9" s="210"/>
      <c r="L9" s="210"/>
      <c r="M9" s="210">
        <v>326</v>
      </c>
      <c r="N9" s="210">
        <v>193</v>
      </c>
      <c r="O9" s="210"/>
      <c r="P9" s="210"/>
    </row>
    <row r="10" spans="1:16" s="191" customFormat="1">
      <c r="A10" s="209" t="s">
        <v>271</v>
      </c>
      <c r="B10" s="91">
        <f t="shared" si="0"/>
        <v>12698</v>
      </c>
      <c r="C10" s="210">
        <v>4341</v>
      </c>
      <c r="D10" s="210"/>
      <c r="E10" s="210">
        <v>1476</v>
      </c>
      <c r="F10" s="210"/>
      <c r="G10" s="210"/>
      <c r="H10" s="210"/>
      <c r="I10" s="210">
        <v>6881</v>
      </c>
      <c r="J10" s="210"/>
      <c r="K10" s="210"/>
      <c r="L10" s="210"/>
      <c r="M10" s="210"/>
      <c r="N10" s="210"/>
      <c r="O10" s="210"/>
      <c r="P10" s="210"/>
    </row>
    <row r="11" spans="1:16" s="191" customFormat="1">
      <c r="A11" s="209" t="s">
        <v>284</v>
      </c>
      <c r="B11" s="91">
        <f t="shared" si="0"/>
        <v>23505</v>
      </c>
      <c r="C11" s="210">
        <v>3400</v>
      </c>
      <c r="D11" s="210"/>
      <c r="E11" s="210">
        <v>1156</v>
      </c>
      <c r="F11" s="210">
        <v>2900</v>
      </c>
      <c r="G11" s="210"/>
      <c r="H11" s="210"/>
      <c r="I11" s="210">
        <v>11713</v>
      </c>
      <c r="J11" s="210">
        <v>1111</v>
      </c>
      <c r="K11" s="210"/>
      <c r="L11" s="210"/>
      <c r="M11" s="210"/>
      <c r="N11" s="210">
        <v>668</v>
      </c>
      <c r="O11" s="210">
        <v>2557</v>
      </c>
      <c r="P11" s="210"/>
    </row>
    <row r="12" spans="1:16" s="191" customFormat="1">
      <c r="A12" s="209" t="s">
        <v>285</v>
      </c>
      <c r="B12" s="91">
        <f t="shared" si="0"/>
        <v>1077</v>
      </c>
      <c r="C12" s="210"/>
      <c r="D12" s="210"/>
      <c r="E12" s="210"/>
      <c r="F12" s="210">
        <v>40</v>
      </c>
      <c r="G12" s="210"/>
      <c r="H12" s="210"/>
      <c r="I12" s="210"/>
      <c r="J12" s="210">
        <v>437</v>
      </c>
      <c r="K12" s="210"/>
      <c r="L12" s="210"/>
      <c r="M12" s="210"/>
      <c r="N12" s="210"/>
      <c r="O12" s="210">
        <v>600</v>
      </c>
      <c r="P12" s="210"/>
    </row>
    <row r="13" spans="1:16" ht="15.75" thickBot="1">
      <c r="A13" s="222" t="s">
        <v>273</v>
      </c>
      <c r="B13" s="223">
        <f t="shared" si="0"/>
        <v>9435</v>
      </c>
      <c r="C13" s="224">
        <v>383</v>
      </c>
      <c r="D13" s="224"/>
      <c r="E13" s="224">
        <v>130</v>
      </c>
      <c r="F13" s="224">
        <v>1433</v>
      </c>
      <c r="G13" s="224"/>
      <c r="H13" s="224"/>
      <c r="I13" s="224">
        <v>794</v>
      </c>
      <c r="J13" s="224">
        <v>2000</v>
      </c>
      <c r="K13" s="224">
        <v>4000</v>
      </c>
      <c r="L13" s="224"/>
      <c r="M13" s="224"/>
      <c r="N13" s="224"/>
      <c r="O13" s="224">
        <v>695</v>
      </c>
      <c r="P13" s="224"/>
    </row>
    <row r="14" spans="1:16" ht="15.75" thickBot="1">
      <c r="A14" s="228" t="s">
        <v>153</v>
      </c>
      <c r="B14" s="229">
        <f t="shared" ref="B14:D14" si="1">SUM(B7:B13)</f>
        <v>67232</v>
      </c>
      <c r="C14" s="229">
        <f t="shared" si="1"/>
        <v>8124</v>
      </c>
      <c r="D14" s="229">
        <f t="shared" si="1"/>
        <v>0</v>
      </c>
      <c r="E14" s="229">
        <f t="shared" ref="E14" si="2">SUM(E7:E13)</f>
        <v>2762</v>
      </c>
      <c r="F14" s="229">
        <f t="shared" ref="F14:P14" si="3">SUM(F7:F13)</f>
        <v>4803</v>
      </c>
      <c r="G14" s="229">
        <f t="shared" si="3"/>
        <v>0</v>
      </c>
      <c r="H14" s="229">
        <f t="shared" si="3"/>
        <v>0</v>
      </c>
      <c r="I14" s="229">
        <f t="shared" si="3"/>
        <v>30047</v>
      </c>
      <c r="J14" s="229">
        <f t="shared" si="3"/>
        <v>3548</v>
      </c>
      <c r="K14" s="229">
        <f t="shared" si="3"/>
        <v>7840</v>
      </c>
      <c r="L14" s="229">
        <f t="shared" si="3"/>
        <v>0</v>
      </c>
      <c r="M14" s="229">
        <f t="shared" si="3"/>
        <v>326</v>
      </c>
      <c r="N14" s="229">
        <f t="shared" si="3"/>
        <v>5565</v>
      </c>
      <c r="O14" s="229">
        <f t="shared" si="3"/>
        <v>4217</v>
      </c>
      <c r="P14" s="229">
        <f t="shared" si="3"/>
        <v>0</v>
      </c>
    </row>
    <row r="15" spans="1:16" s="203" customFormat="1">
      <c r="A15" s="225" t="s">
        <v>167</v>
      </c>
      <c r="B15" s="226">
        <f t="shared" ref="B15:B31" si="4">SUM(C15:P15)</f>
        <v>739</v>
      </c>
      <c r="C15" s="227"/>
      <c r="D15" s="227"/>
      <c r="E15" s="227"/>
      <c r="F15" s="227"/>
      <c r="G15" s="227"/>
      <c r="H15" s="227"/>
      <c r="I15" s="227"/>
      <c r="J15" s="227"/>
      <c r="K15" s="227">
        <v>739</v>
      </c>
      <c r="L15" s="227"/>
      <c r="M15" s="227"/>
      <c r="N15" s="227"/>
      <c r="O15" s="227"/>
      <c r="P15" s="227"/>
    </row>
    <row r="16" spans="1:16" s="203" customFormat="1" ht="15.75" thickBot="1">
      <c r="A16" s="222" t="s">
        <v>277</v>
      </c>
      <c r="B16" s="223">
        <f t="shared" si="4"/>
        <v>4090</v>
      </c>
      <c r="C16" s="224"/>
      <c r="D16" s="224"/>
      <c r="E16" s="224"/>
      <c r="F16" s="224"/>
      <c r="G16" s="224"/>
      <c r="H16" s="224">
        <v>4090</v>
      </c>
      <c r="I16" s="224"/>
      <c r="J16" s="224"/>
      <c r="K16" s="224"/>
      <c r="L16" s="224"/>
      <c r="M16" s="224"/>
      <c r="N16" s="224"/>
      <c r="O16" s="224"/>
      <c r="P16" s="224"/>
    </row>
    <row r="17" spans="1:16" s="191" customFormat="1" ht="15.75" thickBot="1">
      <c r="A17" s="228" t="s">
        <v>322</v>
      </c>
      <c r="B17" s="229">
        <f t="shared" si="4"/>
        <v>4829</v>
      </c>
      <c r="C17" s="229">
        <f>SUM(C15:C16)</f>
        <v>0</v>
      </c>
      <c r="D17" s="229">
        <f t="shared" ref="D17:P17" si="5">SUM(D15:D16)</f>
        <v>0</v>
      </c>
      <c r="E17" s="229">
        <f t="shared" si="5"/>
        <v>0</v>
      </c>
      <c r="F17" s="229">
        <f t="shared" si="5"/>
        <v>0</v>
      </c>
      <c r="G17" s="229">
        <f t="shared" si="5"/>
        <v>0</v>
      </c>
      <c r="H17" s="229">
        <f t="shared" si="5"/>
        <v>4090</v>
      </c>
      <c r="I17" s="229">
        <f t="shared" si="5"/>
        <v>0</v>
      </c>
      <c r="J17" s="229">
        <f t="shared" si="5"/>
        <v>0</v>
      </c>
      <c r="K17" s="229">
        <f t="shared" si="5"/>
        <v>739</v>
      </c>
      <c r="L17" s="229">
        <f t="shared" si="5"/>
        <v>0</v>
      </c>
      <c r="M17" s="229">
        <f t="shared" si="5"/>
        <v>0</v>
      </c>
      <c r="N17" s="229">
        <f t="shared" si="5"/>
        <v>0</v>
      </c>
      <c r="O17" s="229">
        <f t="shared" si="5"/>
        <v>0</v>
      </c>
      <c r="P17" s="229">
        <f t="shared" si="5"/>
        <v>0</v>
      </c>
    </row>
    <row r="18" spans="1:16">
      <c r="A18" s="225" t="s">
        <v>289</v>
      </c>
      <c r="B18" s="226">
        <f t="shared" si="4"/>
        <v>475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>
        <v>475</v>
      </c>
      <c r="P18" s="227"/>
    </row>
    <row r="19" spans="1:16">
      <c r="A19" s="209" t="s">
        <v>290</v>
      </c>
      <c r="B19" s="91">
        <f t="shared" si="4"/>
        <v>4499</v>
      </c>
      <c r="C19" s="210">
        <v>610</v>
      </c>
      <c r="D19" s="210"/>
      <c r="E19" s="210">
        <v>207</v>
      </c>
      <c r="F19" s="210"/>
      <c r="G19" s="210"/>
      <c r="H19" s="210"/>
      <c r="I19" s="210">
        <v>1157</v>
      </c>
      <c r="J19" s="210">
        <v>101</v>
      </c>
      <c r="K19" s="210">
        <v>1420</v>
      </c>
      <c r="L19" s="210"/>
      <c r="M19" s="210"/>
      <c r="N19" s="210">
        <v>454</v>
      </c>
      <c r="O19" s="210">
        <v>550</v>
      </c>
      <c r="P19" s="210"/>
    </row>
    <row r="20" spans="1:16">
      <c r="A20" s="209" t="s">
        <v>276</v>
      </c>
      <c r="B20" s="91">
        <f t="shared" si="4"/>
        <v>10336</v>
      </c>
      <c r="C20" s="210">
        <v>3850</v>
      </c>
      <c r="D20" s="210"/>
      <c r="E20" s="210">
        <v>1310</v>
      </c>
      <c r="F20" s="210">
        <v>817</v>
      </c>
      <c r="G20" s="210"/>
      <c r="H20" s="210">
        <v>1000</v>
      </c>
      <c r="I20" s="210">
        <v>3359</v>
      </c>
      <c r="J20" s="210"/>
      <c r="K20" s="210"/>
      <c r="L20" s="210"/>
      <c r="M20" s="210"/>
      <c r="N20" s="210"/>
      <c r="O20" s="210"/>
      <c r="P20" s="210"/>
    </row>
    <row r="21" spans="1:16">
      <c r="A21" s="209" t="s">
        <v>278</v>
      </c>
      <c r="B21" s="91">
        <f t="shared" si="4"/>
        <v>15672</v>
      </c>
      <c r="C21" s="210">
        <v>229</v>
      </c>
      <c r="D21" s="210"/>
      <c r="E21" s="210">
        <v>77</v>
      </c>
      <c r="F21" s="210"/>
      <c r="G21" s="210"/>
      <c r="H21" s="210">
        <v>700</v>
      </c>
      <c r="I21" s="210">
        <v>6200</v>
      </c>
      <c r="J21" s="210"/>
      <c r="K21" s="210">
        <v>3000</v>
      </c>
      <c r="L21" s="210"/>
      <c r="M21" s="210"/>
      <c r="N21" s="210">
        <v>1000</v>
      </c>
      <c r="O21" s="210">
        <v>4466</v>
      </c>
      <c r="P21" s="210"/>
    </row>
    <row r="22" spans="1:16">
      <c r="A22" s="209" t="s">
        <v>279</v>
      </c>
      <c r="B22" s="91">
        <f t="shared" si="4"/>
        <v>32247</v>
      </c>
      <c r="C22" s="210"/>
      <c r="D22" s="210"/>
      <c r="E22" s="210"/>
      <c r="F22" s="210"/>
      <c r="G22" s="210">
        <v>2851</v>
      </c>
      <c r="H22" s="210"/>
      <c r="I22" s="210">
        <v>24312</v>
      </c>
      <c r="J22" s="210">
        <v>1084</v>
      </c>
      <c r="K22" s="210"/>
      <c r="L22" s="210"/>
      <c r="M22" s="210"/>
      <c r="N22" s="210"/>
      <c r="O22" s="210">
        <v>4000</v>
      </c>
      <c r="P22" s="210"/>
    </row>
    <row r="23" spans="1:16">
      <c r="A23" s="209" t="s">
        <v>280</v>
      </c>
      <c r="B23" s="91">
        <f t="shared" si="4"/>
        <v>23396</v>
      </c>
      <c r="C23" s="210"/>
      <c r="D23" s="210">
        <v>1500</v>
      </c>
      <c r="E23" s="210">
        <v>510</v>
      </c>
      <c r="F23" s="210">
        <v>1560</v>
      </c>
      <c r="G23" s="210"/>
      <c r="H23" s="210"/>
      <c r="I23" s="210">
        <v>13924</v>
      </c>
      <c r="J23" s="210">
        <v>1000</v>
      </c>
      <c r="K23" s="210">
        <v>1000</v>
      </c>
      <c r="L23" s="210"/>
      <c r="M23" s="210"/>
      <c r="N23" s="210">
        <v>902</v>
      </c>
      <c r="O23" s="210">
        <v>3000</v>
      </c>
      <c r="P23" s="210"/>
    </row>
    <row r="24" spans="1:16">
      <c r="A24" s="209" t="s">
        <v>291</v>
      </c>
      <c r="B24" s="91">
        <f t="shared" si="4"/>
        <v>7429</v>
      </c>
      <c r="C24" s="210">
        <v>2335</v>
      </c>
      <c r="D24" s="210"/>
      <c r="E24" s="210">
        <v>794</v>
      </c>
      <c r="F24" s="210"/>
      <c r="G24" s="210"/>
      <c r="H24" s="210"/>
      <c r="I24" s="210">
        <v>3850</v>
      </c>
      <c r="J24" s="210"/>
      <c r="K24" s="210"/>
      <c r="L24" s="210"/>
      <c r="M24" s="210"/>
      <c r="N24" s="210"/>
      <c r="O24" s="210">
        <v>450</v>
      </c>
      <c r="P24" s="210"/>
    </row>
    <row r="25" spans="1:16">
      <c r="A25" s="209" t="s">
        <v>168</v>
      </c>
      <c r="B25" s="91">
        <f t="shared" si="4"/>
        <v>18170</v>
      </c>
      <c r="C25" s="210">
        <v>11008</v>
      </c>
      <c r="D25" s="210"/>
      <c r="E25" s="210">
        <v>3743</v>
      </c>
      <c r="F25" s="210"/>
      <c r="G25" s="210"/>
      <c r="H25" s="210"/>
      <c r="I25" s="210"/>
      <c r="J25" s="210"/>
      <c r="K25" s="210">
        <v>3290</v>
      </c>
      <c r="L25" s="210"/>
      <c r="M25" s="210"/>
      <c r="N25" s="210"/>
      <c r="O25" s="210">
        <v>129</v>
      </c>
      <c r="P25" s="210"/>
    </row>
    <row r="26" spans="1:16">
      <c r="A26" s="209" t="s">
        <v>283</v>
      </c>
      <c r="B26" s="91">
        <f t="shared" si="4"/>
        <v>8845</v>
      </c>
      <c r="C26" s="210">
        <v>1597</v>
      </c>
      <c r="D26" s="210"/>
      <c r="E26" s="210">
        <v>543</v>
      </c>
      <c r="F26" s="210"/>
      <c r="G26" s="210"/>
      <c r="H26" s="210"/>
      <c r="I26" s="210">
        <v>1109</v>
      </c>
      <c r="J26" s="210">
        <v>1314</v>
      </c>
      <c r="K26" s="210">
        <v>2141</v>
      </c>
      <c r="L26" s="210"/>
      <c r="M26" s="210"/>
      <c r="N26" s="210">
        <v>2141</v>
      </c>
      <c r="O26" s="210"/>
      <c r="P26" s="210"/>
    </row>
    <row r="27" spans="1:16" ht="15.75" thickBot="1">
      <c r="A27" s="222" t="s">
        <v>282</v>
      </c>
      <c r="B27" s="223">
        <f t="shared" si="4"/>
        <v>18282</v>
      </c>
      <c r="C27" s="224"/>
      <c r="D27" s="224"/>
      <c r="E27" s="224"/>
      <c r="F27" s="224">
        <v>990</v>
      </c>
      <c r="G27" s="224"/>
      <c r="H27" s="224"/>
      <c r="I27" s="224"/>
      <c r="J27" s="224"/>
      <c r="K27" s="224">
        <v>3577</v>
      </c>
      <c r="L27" s="224"/>
      <c r="M27" s="224"/>
      <c r="N27" s="224">
        <v>5323</v>
      </c>
      <c r="O27" s="224">
        <v>8392</v>
      </c>
      <c r="P27" s="224"/>
    </row>
    <row r="28" spans="1:16" ht="15.75" thickBot="1">
      <c r="A28" s="228" t="s">
        <v>156</v>
      </c>
      <c r="B28" s="229">
        <f t="shared" si="4"/>
        <v>139351</v>
      </c>
      <c r="C28" s="229">
        <f>SUM(C18:C27)</f>
        <v>19629</v>
      </c>
      <c r="D28" s="229">
        <f t="shared" ref="D28:P28" si="6">SUM(D18:D27)</f>
        <v>1500</v>
      </c>
      <c r="E28" s="229">
        <f t="shared" si="6"/>
        <v>7184</v>
      </c>
      <c r="F28" s="229">
        <f t="shared" si="6"/>
        <v>3367</v>
      </c>
      <c r="G28" s="229">
        <f t="shared" si="6"/>
        <v>2851</v>
      </c>
      <c r="H28" s="229">
        <f t="shared" si="6"/>
        <v>1700</v>
      </c>
      <c r="I28" s="229">
        <f t="shared" si="6"/>
        <v>53911</v>
      </c>
      <c r="J28" s="229">
        <f t="shared" si="6"/>
        <v>3499</v>
      </c>
      <c r="K28" s="229">
        <f t="shared" si="6"/>
        <v>14428</v>
      </c>
      <c r="L28" s="229">
        <f t="shared" si="6"/>
        <v>0</v>
      </c>
      <c r="M28" s="229">
        <f t="shared" si="6"/>
        <v>0</v>
      </c>
      <c r="N28" s="229">
        <f t="shared" si="6"/>
        <v>9820</v>
      </c>
      <c r="O28" s="229">
        <f t="shared" si="6"/>
        <v>21462</v>
      </c>
      <c r="P28" s="229">
        <f t="shared" si="6"/>
        <v>0</v>
      </c>
    </row>
    <row r="29" spans="1:16">
      <c r="A29" s="225" t="s">
        <v>282</v>
      </c>
      <c r="B29" s="226">
        <f t="shared" si="4"/>
        <v>8868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>
        <v>8868</v>
      </c>
      <c r="N29" s="227"/>
      <c r="O29" s="227"/>
      <c r="P29" s="227"/>
    </row>
    <row r="30" spans="1:16">
      <c r="A30" s="209" t="s">
        <v>271</v>
      </c>
      <c r="B30" s="91">
        <f t="shared" si="4"/>
        <v>1953</v>
      </c>
      <c r="C30" s="210">
        <v>1457</v>
      </c>
      <c r="D30" s="91"/>
      <c r="E30" s="210">
        <v>496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6" ht="15.75" thickBot="1">
      <c r="A31" s="222" t="s">
        <v>272</v>
      </c>
      <c r="B31" s="223">
        <f t="shared" si="4"/>
        <v>5365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4">
        <v>5365</v>
      </c>
      <c r="N31" s="223"/>
      <c r="O31" s="223"/>
      <c r="P31" s="223"/>
    </row>
    <row r="32" spans="1:16" ht="15.75" thickBot="1">
      <c r="A32" s="228" t="s">
        <v>169</v>
      </c>
      <c r="B32" s="229">
        <f t="shared" ref="B32:P32" si="7">SUM(B29:B31)</f>
        <v>16186</v>
      </c>
      <c r="C32" s="229">
        <f t="shared" si="7"/>
        <v>1457</v>
      </c>
      <c r="D32" s="229">
        <f t="shared" si="7"/>
        <v>0</v>
      </c>
      <c r="E32" s="229">
        <f t="shared" si="7"/>
        <v>496</v>
      </c>
      <c r="F32" s="229">
        <f t="shared" si="7"/>
        <v>0</v>
      </c>
      <c r="G32" s="229">
        <f t="shared" si="7"/>
        <v>0</v>
      </c>
      <c r="H32" s="229">
        <f t="shared" si="7"/>
        <v>0</v>
      </c>
      <c r="I32" s="229">
        <f t="shared" si="7"/>
        <v>0</v>
      </c>
      <c r="J32" s="229">
        <f t="shared" si="7"/>
        <v>0</v>
      </c>
      <c r="K32" s="229">
        <f t="shared" si="7"/>
        <v>0</v>
      </c>
      <c r="L32" s="229">
        <f t="shared" si="7"/>
        <v>0</v>
      </c>
      <c r="M32" s="229">
        <f t="shared" si="7"/>
        <v>14233</v>
      </c>
      <c r="N32" s="229">
        <f t="shared" si="7"/>
        <v>0</v>
      </c>
      <c r="O32" s="229">
        <f t="shared" si="7"/>
        <v>0</v>
      </c>
      <c r="P32" s="229">
        <f t="shared" si="7"/>
        <v>0</v>
      </c>
    </row>
    <row r="33" spans="1:17" s="203" customFormat="1" ht="15.75" thickBot="1">
      <c r="A33" s="231" t="s">
        <v>157</v>
      </c>
      <c r="B33" s="216">
        <f>SUM(C33:P33)</f>
        <v>213</v>
      </c>
      <c r="C33" s="216"/>
      <c r="D33" s="216"/>
      <c r="E33" s="216"/>
      <c r="F33" s="216"/>
      <c r="G33" s="216"/>
      <c r="H33" s="216"/>
      <c r="I33" s="216">
        <v>213</v>
      </c>
      <c r="J33" s="216"/>
      <c r="K33" s="216"/>
      <c r="L33" s="216"/>
      <c r="M33" s="216"/>
      <c r="N33" s="216"/>
      <c r="O33" s="216"/>
      <c r="P33" s="216"/>
    </row>
    <row r="34" spans="1:17" s="191" customFormat="1" ht="15.75" thickBot="1">
      <c r="A34" s="228" t="s">
        <v>158</v>
      </c>
      <c r="B34" s="229">
        <f t="shared" ref="B34:P34" si="8">SUM(B33)</f>
        <v>213</v>
      </c>
      <c r="C34" s="229">
        <f t="shared" si="8"/>
        <v>0</v>
      </c>
      <c r="D34" s="229">
        <f t="shared" si="8"/>
        <v>0</v>
      </c>
      <c r="E34" s="229">
        <f t="shared" si="8"/>
        <v>0</v>
      </c>
      <c r="F34" s="229">
        <f t="shared" si="8"/>
        <v>0</v>
      </c>
      <c r="G34" s="229">
        <f t="shared" si="8"/>
        <v>0</v>
      </c>
      <c r="H34" s="229">
        <f t="shared" si="8"/>
        <v>0</v>
      </c>
      <c r="I34" s="229">
        <f t="shared" si="8"/>
        <v>213</v>
      </c>
      <c r="J34" s="229">
        <f t="shared" si="8"/>
        <v>0</v>
      </c>
      <c r="K34" s="229">
        <f t="shared" si="8"/>
        <v>0</v>
      </c>
      <c r="L34" s="229">
        <f t="shared" si="8"/>
        <v>0</v>
      </c>
      <c r="M34" s="229">
        <f t="shared" si="8"/>
        <v>0</v>
      </c>
      <c r="N34" s="229">
        <f t="shared" si="8"/>
        <v>0</v>
      </c>
      <c r="O34" s="229">
        <f t="shared" si="8"/>
        <v>0</v>
      </c>
      <c r="P34" s="229">
        <f t="shared" si="8"/>
        <v>0</v>
      </c>
    </row>
    <row r="35" spans="1:17">
      <c r="A35" s="232" t="s">
        <v>292</v>
      </c>
      <c r="B35" s="226">
        <f>SUM(C35:P35)</f>
        <v>117494</v>
      </c>
      <c r="C35" s="227">
        <f>900</f>
        <v>900</v>
      </c>
      <c r="D35" s="227"/>
      <c r="E35" s="227">
        <f>297+9</f>
        <v>306</v>
      </c>
      <c r="F35" s="227"/>
      <c r="G35" s="227"/>
      <c r="H35" s="227"/>
      <c r="I35" s="227">
        <f>23000+25000+11445</f>
        <v>59445</v>
      </c>
      <c r="J35" s="227"/>
      <c r="K35" s="227">
        <f>10000+3000+2000+470</f>
        <v>15470</v>
      </c>
      <c r="L35" s="227">
        <v>5000</v>
      </c>
      <c r="M35" s="227"/>
      <c r="N35" s="227">
        <f>12265+5936+2000</f>
        <v>20201</v>
      </c>
      <c r="O35" s="227">
        <f>5000+2000</f>
        <v>7000</v>
      </c>
      <c r="P35" s="227">
        <f>9172</f>
        <v>9172</v>
      </c>
    </row>
    <row r="36" spans="1:17">
      <c r="A36" s="212" t="s">
        <v>293</v>
      </c>
      <c r="B36" s="91">
        <f>SUM(C36:P36)</f>
        <v>16769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>
        <f>14066+2703</f>
        <v>16769</v>
      </c>
      <c r="O36" s="210"/>
      <c r="P36" s="210"/>
    </row>
    <row r="37" spans="1:17" s="191" customFormat="1">
      <c r="A37" s="212" t="s">
        <v>318</v>
      </c>
      <c r="B37" s="91">
        <f>SUM(C37:P37)</f>
        <v>100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>
        <v>100</v>
      </c>
    </row>
    <row r="38" spans="1:17" s="140" customFormat="1" ht="15.75" thickBot="1">
      <c r="A38" s="230" t="s">
        <v>294</v>
      </c>
      <c r="B38" s="223">
        <f>SUM(C38:P38)</f>
        <v>-12716</v>
      </c>
      <c r="C38" s="224"/>
      <c r="D38" s="224"/>
      <c r="E38" s="224"/>
      <c r="F38" s="224"/>
      <c r="G38" s="224"/>
      <c r="H38" s="224"/>
      <c r="I38" s="224">
        <v>-12716</v>
      </c>
      <c r="J38" s="224"/>
      <c r="K38" s="224"/>
      <c r="L38" s="224"/>
      <c r="M38" s="224"/>
      <c r="N38" s="224"/>
      <c r="O38" s="224"/>
      <c r="P38" s="224"/>
    </row>
    <row r="39" spans="1:17" ht="15.75" thickBot="1">
      <c r="A39" s="228" t="s">
        <v>236</v>
      </c>
      <c r="B39" s="229">
        <f t="shared" ref="B39:P39" si="9">SUM(B35:B38)</f>
        <v>121647</v>
      </c>
      <c r="C39" s="229">
        <f t="shared" si="9"/>
        <v>900</v>
      </c>
      <c r="D39" s="229">
        <f t="shared" si="9"/>
        <v>0</v>
      </c>
      <c r="E39" s="229">
        <f t="shared" si="9"/>
        <v>306</v>
      </c>
      <c r="F39" s="229">
        <f t="shared" si="9"/>
        <v>0</v>
      </c>
      <c r="G39" s="229">
        <f t="shared" si="9"/>
        <v>0</v>
      </c>
      <c r="H39" s="229">
        <f t="shared" si="9"/>
        <v>0</v>
      </c>
      <c r="I39" s="229">
        <f t="shared" si="9"/>
        <v>46729</v>
      </c>
      <c r="J39" s="229">
        <f t="shared" si="9"/>
        <v>0</v>
      </c>
      <c r="K39" s="229">
        <f t="shared" si="9"/>
        <v>15470</v>
      </c>
      <c r="L39" s="229">
        <f t="shared" si="9"/>
        <v>5000</v>
      </c>
      <c r="M39" s="229">
        <f t="shared" si="9"/>
        <v>0</v>
      </c>
      <c r="N39" s="229">
        <f t="shared" si="9"/>
        <v>36970</v>
      </c>
      <c r="O39" s="229">
        <f t="shared" si="9"/>
        <v>7000</v>
      </c>
      <c r="P39" s="229">
        <f t="shared" si="9"/>
        <v>9272</v>
      </c>
    </row>
    <row r="40" spans="1:17" s="191" customFormat="1">
      <c r="P40" s="115"/>
      <c r="Q40" s="115"/>
    </row>
    <row r="41" spans="1:17">
      <c r="A41" s="80" t="s">
        <v>133</v>
      </c>
      <c r="P41" s="115"/>
      <c r="Q41" s="115"/>
    </row>
    <row r="42" spans="1:17">
      <c r="A42" s="80"/>
      <c r="P42" s="115"/>
      <c r="Q42" s="115"/>
    </row>
    <row r="43" spans="1:17">
      <c r="A43" s="196" t="s">
        <v>301</v>
      </c>
    </row>
    <row r="44" spans="1:17">
      <c r="A44" s="196" t="s">
        <v>302</v>
      </c>
    </row>
  </sheetData>
  <mergeCells count="1">
    <mergeCell ref="B3:H3"/>
  </mergeCells>
  <pageMargins left="0.70866141732283472" right="0.70866141732283472" top="0.94488188976377963" bottom="0.74803149606299213" header="0.31496062992125984" footer="0.31496062992125984"/>
  <pageSetup paperSize="9" scale="85" orientation="landscape" r:id="rId1"/>
  <headerFooter>
    <oddHeader>&amp;RLisa 6
Tartu Linnavalitsuse  27.05.2014. a 
korralduse nr  juurde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workbookViewId="0">
      <selection activeCell="A6" sqref="A6:A36"/>
    </sheetView>
  </sheetViews>
  <sheetFormatPr defaultRowHeight="15"/>
  <cols>
    <col min="1" max="1" width="26.5703125" customWidth="1"/>
    <col min="2" max="2" width="10.7109375" bestFit="1" customWidth="1"/>
    <col min="3" max="3" width="12.42578125" bestFit="1" customWidth="1"/>
    <col min="4" max="4" width="10.28515625" customWidth="1"/>
    <col min="5" max="5" width="9.28515625" bestFit="1" customWidth="1"/>
    <col min="6" max="6" width="7.5703125" bestFit="1" customWidth="1"/>
    <col min="245" max="245" width="26.5703125" customWidth="1"/>
    <col min="246" max="246" width="13.42578125" customWidth="1"/>
    <col min="247" max="247" width="12.28515625" customWidth="1"/>
    <col min="248" max="249" width="12.85546875" customWidth="1"/>
    <col min="250" max="250" width="10.5703125" customWidth="1"/>
    <col min="251" max="252" width="10.42578125" customWidth="1"/>
    <col min="253" max="253" width="12.42578125" customWidth="1"/>
    <col min="254" max="254" width="10" customWidth="1"/>
    <col min="255" max="255" width="10.28515625" customWidth="1"/>
    <col min="256" max="256" width="11.28515625" customWidth="1"/>
    <col min="257" max="257" width="10.7109375" customWidth="1"/>
    <col min="258" max="258" width="11" customWidth="1"/>
    <col min="259" max="259" width="11.85546875" customWidth="1"/>
    <col min="260" max="260" width="12.85546875" customWidth="1"/>
    <col min="261" max="261" width="11" customWidth="1"/>
    <col min="262" max="262" width="11.85546875" customWidth="1"/>
    <col min="501" max="501" width="26.5703125" customWidth="1"/>
    <col min="502" max="502" width="13.42578125" customWidth="1"/>
    <col min="503" max="503" width="12.28515625" customWidth="1"/>
    <col min="504" max="505" width="12.85546875" customWidth="1"/>
    <col min="506" max="506" width="10.5703125" customWidth="1"/>
    <col min="507" max="508" width="10.42578125" customWidth="1"/>
    <col min="509" max="509" width="12.42578125" customWidth="1"/>
    <col min="510" max="510" width="10" customWidth="1"/>
    <col min="511" max="511" width="10.28515625" customWidth="1"/>
    <col min="512" max="512" width="11.28515625" customWidth="1"/>
    <col min="513" max="513" width="10.7109375" customWidth="1"/>
    <col min="514" max="514" width="11" customWidth="1"/>
    <col min="515" max="515" width="11.85546875" customWidth="1"/>
    <col min="516" max="516" width="12.85546875" customWidth="1"/>
    <col min="517" max="517" width="11" customWidth="1"/>
    <col min="518" max="518" width="11.85546875" customWidth="1"/>
    <col min="757" max="757" width="26.5703125" customWidth="1"/>
    <col min="758" max="758" width="13.42578125" customWidth="1"/>
    <col min="759" max="759" width="12.28515625" customWidth="1"/>
    <col min="760" max="761" width="12.85546875" customWidth="1"/>
    <col min="762" max="762" width="10.5703125" customWidth="1"/>
    <col min="763" max="764" width="10.42578125" customWidth="1"/>
    <col min="765" max="765" width="12.42578125" customWidth="1"/>
    <col min="766" max="766" width="10" customWidth="1"/>
    <col min="767" max="767" width="10.28515625" customWidth="1"/>
    <col min="768" max="768" width="11.28515625" customWidth="1"/>
    <col min="769" max="769" width="10.7109375" customWidth="1"/>
    <col min="770" max="770" width="11" customWidth="1"/>
    <col min="771" max="771" width="11.85546875" customWidth="1"/>
    <col min="772" max="772" width="12.85546875" customWidth="1"/>
    <col min="773" max="773" width="11" customWidth="1"/>
    <col min="774" max="774" width="11.85546875" customWidth="1"/>
    <col min="1013" max="1013" width="26.5703125" customWidth="1"/>
    <col min="1014" max="1014" width="13.42578125" customWidth="1"/>
    <col min="1015" max="1015" width="12.28515625" customWidth="1"/>
    <col min="1016" max="1017" width="12.85546875" customWidth="1"/>
    <col min="1018" max="1018" width="10.5703125" customWidth="1"/>
    <col min="1019" max="1020" width="10.42578125" customWidth="1"/>
    <col min="1021" max="1021" width="12.42578125" customWidth="1"/>
    <col min="1022" max="1022" width="10" customWidth="1"/>
    <col min="1023" max="1023" width="10.28515625" customWidth="1"/>
    <col min="1024" max="1024" width="11.28515625" customWidth="1"/>
    <col min="1025" max="1025" width="10.7109375" customWidth="1"/>
    <col min="1026" max="1026" width="11" customWidth="1"/>
    <col min="1027" max="1027" width="11.85546875" customWidth="1"/>
    <col min="1028" max="1028" width="12.85546875" customWidth="1"/>
    <col min="1029" max="1029" width="11" customWidth="1"/>
    <col min="1030" max="1030" width="11.85546875" customWidth="1"/>
    <col min="1269" max="1269" width="26.5703125" customWidth="1"/>
    <col min="1270" max="1270" width="13.42578125" customWidth="1"/>
    <col min="1271" max="1271" width="12.28515625" customWidth="1"/>
    <col min="1272" max="1273" width="12.85546875" customWidth="1"/>
    <col min="1274" max="1274" width="10.5703125" customWidth="1"/>
    <col min="1275" max="1276" width="10.42578125" customWidth="1"/>
    <col min="1277" max="1277" width="12.42578125" customWidth="1"/>
    <col min="1278" max="1278" width="10" customWidth="1"/>
    <col min="1279" max="1279" width="10.28515625" customWidth="1"/>
    <col min="1280" max="1280" width="11.28515625" customWidth="1"/>
    <col min="1281" max="1281" width="10.7109375" customWidth="1"/>
    <col min="1282" max="1282" width="11" customWidth="1"/>
    <col min="1283" max="1283" width="11.85546875" customWidth="1"/>
    <col min="1284" max="1284" width="12.85546875" customWidth="1"/>
    <col min="1285" max="1285" width="11" customWidth="1"/>
    <col min="1286" max="1286" width="11.85546875" customWidth="1"/>
    <col min="1525" max="1525" width="26.5703125" customWidth="1"/>
    <col min="1526" max="1526" width="13.42578125" customWidth="1"/>
    <col min="1527" max="1527" width="12.28515625" customWidth="1"/>
    <col min="1528" max="1529" width="12.85546875" customWidth="1"/>
    <col min="1530" max="1530" width="10.5703125" customWidth="1"/>
    <col min="1531" max="1532" width="10.42578125" customWidth="1"/>
    <col min="1533" max="1533" width="12.42578125" customWidth="1"/>
    <col min="1534" max="1534" width="10" customWidth="1"/>
    <col min="1535" max="1535" width="10.28515625" customWidth="1"/>
    <col min="1536" max="1536" width="11.28515625" customWidth="1"/>
    <col min="1537" max="1537" width="10.7109375" customWidth="1"/>
    <col min="1538" max="1538" width="11" customWidth="1"/>
    <col min="1539" max="1539" width="11.85546875" customWidth="1"/>
    <col min="1540" max="1540" width="12.85546875" customWidth="1"/>
    <col min="1541" max="1541" width="11" customWidth="1"/>
    <col min="1542" max="1542" width="11.85546875" customWidth="1"/>
    <col min="1781" max="1781" width="26.5703125" customWidth="1"/>
    <col min="1782" max="1782" width="13.42578125" customWidth="1"/>
    <col min="1783" max="1783" width="12.28515625" customWidth="1"/>
    <col min="1784" max="1785" width="12.85546875" customWidth="1"/>
    <col min="1786" max="1786" width="10.5703125" customWidth="1"/>
    <col min="1787" max="1788" width="10.42578125" customWidth="1"/>
    <col min="1789" max="1789" width="12.42578125" customWidth="1"/>
    <col min="1790" max="1790" width="10" customWidth="1"/>
    <col min="1791" max="1791" width="10.28515625" customWidth="1"/>
    <col min="1792" max="1792" width="11.28515625" customWidth="1"/>
    <col min="1793" max="1793" width="10.7109375" customWidth="1"/>
    <col min="1794" max="1794" width="11" customWidth="1"/>
    <col min="1795" max="1795" width="11.85546875" customWidth="1"/>
    <col min="1796" max="1796" width="12.85546875" customWidth="1"/>
    <col min="1797" max="1797" width="11" customWidth="1"/>
    <col min="1798" max="1798" width="11.85546875" customWidth="1"/>
    <col min="2037" max="2037" width="26.5703125" customWidth="1"/>
    <col min="2038" max="2038" width="13.42578125" customWidth="1"/>
    <col min="2039" max="2039" width="12.28515625" customWidth="1"/>
    <col min="2040" max="2041" width="12.85546875" customWidth="1"/>
    <col min="2042" max="2042" width="10.5703125" customWidth="1"/>
    <col min="2043" max="2044" width="10.42578125" customWidth="1"/>
    <col min="2045" max="2045" width="12.42578125" customWidth="1"/>
    <col min="2046" max="2046" width="10" customWidth="1"/>
    <col min="2047" max="2047" width="10.28515625" customWidth="1"/>
    <col min="2048" max="2048" width="11.28515625" customWidth="1"/>
    <col min="2049" max="2049" width="10.7109375" customWidth="1"/>
    <col min="2050" max="2050" width="11" customWidth="1"/>
    <col min="2051" max="2051" width="11.85546875" customWidth="1"/>
    <col min="2052" max="2052" width="12.85546875" customWidth="1"/>
    <col min="2053" max="2053" width="11" customWidth="1"/>
    <col min="2054" max="2054" width="11.85546875" customWidth="1"/>
    <col min="2293" max="2293" width="26.5703125" customWidth="1"/>
    <col min="2294" max="2294" width="13.42578125" customWidth="1"/>
    <col min="2295" max="2295" width="12.28515625" customWidth="1"/>
    <col min="2296" max="2297" width="12.85546875" customWidth="1"/>
    <col min="2298" max="2298" width="10.5703125" customWidth="1"/>
    <col min="2299" max="2300" width="10.42578125" customWidth="1"/>
    <col min="2301" max="2301" width="12.42578125" customWidth="1"/>
    <col min="2302" max="2302" width="10" customWidth="1"/>
    <col min="2303" max="2303" width="10.28515625" customWidth="1"/>
    <col min="2304" max="2304" width="11.28515625" customWidth="1"/>
    <col min="2305" max="2305" width="10.7109375" customWidth="1"/>
    <col min="2306" max="2306" width="11" customWidth="1"/>
    <col min="2307" max="2307" width="11.85546875" customWidth="1"/>
    <col min="2308" max="2308" width="12.85546875" customWidth="1"/>
    <col min="2309" max="2309" width="11" customWidth="1"/>
    <col min="2310" max="2310" width="11.85546875" customWidth="1"/>
    <col min="2549" max="2549" width="26.5703125" customWidth="1"/>
    <col min="2550" max="2550" width="13.42578125" customWidth="1"/>
    <col min="2551" max="2551" width="12.28515625" customWidth="1"/>
    <col min="2552" max="2553" width="12.85546875" customWidth="1"/>
    <col min="2554" max="2554" width="10.5703125" customWidth="1"/>
    <col min="2555" max="2556" width="10.42578125" customWidth="1"/>
    <col min="2557" max="2557" width="12.42578125" customWidth="1"/>
    <col min="2558" max="2558" width="10" customWidth="1"/>
    <col min="2559" max="2559" width="10.28515625" customWidth="1"/>
    <col min="2560" max="2560" width="11.28515625" customWidth="1"/>
    <col min="2561" max="2561" width="10.7109375" customWidth="1"/>
    <col min="2562" max="2562" width="11" customWidth="1"/>
    <col min="2563" max="2563" width="11.85546875" customWidth="1"/>
    <col min="2564" max="2564" width="12.85546875" customWidth="1"/>
    <col min="2565" max="2565" width="11" customWidth="1"/>
    <col min="2566" max="2566" width="11.85546875" customWidth="1"/>
    <col min="2805" max="2805" width="26.5703125" customWidth="1"/>
    <col min="2806" max="2806" width="13.42578125" customWidth="1"/>
    <col min="2807" max="2807" width="12.28515625" customWidth="1"/>
    <col min="2808" max="2809" width="12.85546875" customWidth="1"/>
    <col min="2810" max="2810" width="10.5703125" customWidth="1"/>
    <col min="2811" max="2812" width="10.42578125" customWidth="1"/>
    <col min="2813" max="2813" width="12.42578125" customWidth="1"/>
    <col min="2814" max="2814" width="10" customWidth="1"/>
    <col min="2815" max="2815" width="10.28515625" customWidth="1"/>
    <col min="2816" max="2816" width="11.28515625" customWidth="1"/>
    <col min="2817" max="2817" width="10.7109375" customWidth="1"/>
    <col min="2818" max="2818" width="11" customWidth="1"/>
    <col min="2819" max="2819" width="11.85546875" customWidth="1"/>
    <col min="2820" max="2820" width="12.85546875" customWidth="1"/>
    <col min="2821" max="2821" width="11" customWidth="1"/>
    <col min="2822" max="2822" width="11.85546875" customWidth="1"/>
    <col min="3061" max="3061" width="26.5703125" customWidth="1"/>
    <col min="3062" max="3062" width="13.42578125" customWidth="1"/>
    <col min="3063" max="3063" width="12.28515625" customWidth="1"/>
    <col min="3064" max="3065" width="12.85546875" customWidth="1"/>
    <col min="3066" max="3066" width="10.5703125" customWidth="1"/>
    <col min="3067" max="3068" width="10.42578125" customWidth="1"/>
    <col min="3069" max="3069" width="12.42578125" customWidth="1"/>
    <col min="3070" max="3070" width="10" customWidth="1"/>
    <col min="3071" max="3071" width="10.28515625" customWidth="1"/>
    <col min="3072" max="3072" width="11.28515625" customWidth="1"/>
    <col min="3073" max="3073" width="10.7109375" customWidth="1"/>
    <col min="3074" max="3074" width="11" customWidth="1"/>
    <col min="3075" max="3075" width="11.85546875" customWidth="1"/>
    <col min="3076" max="3076" width="12.85546875" customWidth="1"/>
    <col min="3077" max="3077" width="11" customWidth="1"/>
    <col min="3078" max="3078" width="11.85546875" customWidth="1"/>
    <col min="3317" max="3317" width="26.5703125" customWidth="1"/>
    <col min="3318" max="3318" width="13.42578125" customWidth="1"/>
    <col min="3319" max="3319" width="12.28515625" customWidth="1"/>
    <col min="3320" max="3321" width="12.85546875" customWidth="1"/>
    <col min="3322" max="3322" width="10.5703125" customWidth="1"/>
    <col min="3323" max="3324" width="10.42578125" customWidth="1"/>
    <col min="3325" max="3325" width="12.42578125" customWidth="1"/>
    <col min="3326" max="3326" width="10" customWidth="1"/>
    <col min="3327" max="3327" width="10.28515625" customWidth="1"/>
    <col min="3328" max="3328" width="11.28515625" customWidth="1"/>
    <col min="3329" max="3329" width="10.7109375" customWidth="1"/>
    <col min="3330" max="3330" width="11" customWidth="1"/>
    <col min="3331" max="3331" width="11.85546875" customWidth="1"/>
    <col min="3332" max="3332" width="12.85546875" customWidth="1"/>
    <col min="3333" max="3333" width="11" customWidth="1"/>
    <col min="3334" max="3334" width="11.85546875" customWidth="1"/>
    <col min="3573" max="3573" width="26.5703125" customWidth="1"/>
    <col min="3574" max="3574" width="13.42578125" customWidth="1"/>
    <col min="3575" max="3575" width="12.28515625" customWidth="1"/>
    <col min="3576" max="3577" width="12.85546875" customWidth="1"/>
    <col min="3578" max="3578" width="10.5703125" customWidth="1"/>
    <col min="3579" max="3580" width="10.42578125" customWidth="1"/>
    <col min="3581" max="3581" width="12.42578125" customWidth="1"/>
    <col min="3582" max="3582" width="10" customWidth="1"/>
    <col min="3583" max="3583" width="10.28515625" customWidth="1"/>
    <col min="3584" max="3584" width="11.28515625" customWidth="1"/>
    <col min="3585" max="3585" width="10.7109375" customWidth="1"/>
    <col min="3586" max="3586" width="11" customWidth="1"/>
    <col min="3587" max="3587" width="11.85546875" customWidth="1"/>
    <col min="3588" max="3588" width="12.85546875" customWidth="1"/>
    <col min="3589" max="3589" width="11" customWidth="1"/>
    <col min="3590" max="3590" width="11.85546875" customWidth="1"/>
    <col min="3829" max="3829" width="26.5703125" customWidth="1"/>
    <col min="3830" max="3830" width="13.42578125" customWidth="1"/>
    <col min="3831" max="3831" width="12.28515625" customWidth="1"/>
    <col min="3832" max="3833" width="12.85546875" customWidth="1"/>
    <col min="3834" max="3834" width="10.5703125" customWidth="1"/>
    <col min="3835" max="3836" width="10.42578125" customWidth="1"/>
    <col min="3837" max="3837" width="12.42578125" customWidth="1"/>
    <col min="3838" max="3838" width="10" customWidth="1"/>
    <col min="3839" max="3839" width="10.28515625" customWidth="1"/>
    <col min="3840" max="3840" width="11.28515625" customWidth="1"/>
    <col min="3841" max="3841" width="10.7109375" customWidth="1"/>
    <col min="3842" max="3842" width="11" customWidth="1"/>
    <col min="3843" max="3843" width="11.85546875" customWidth="1"/>
    <col min="3844" max="3844" width="12.85546875" customWidth="1"/>
    <col min="3845" max="3845" width="11" customWidth="1"/>
    <col min="3846" max="3846" width="11.85546875" customWidth="1"/>
    <col min="4085" max="4085" width="26.5703125" customWidth="1"/>
    <col min="4086" max="4086" width="13.42578125" customWidth="1"/>
    <col min="4087" max="4087" width="12.28515625" customWidth="1"/>
    <col min="4088" max="4089" width="12.85546875" customWidth="1"/>
    <col min="4090" max="4090" width="10.5703125" customWidth="1"/>
    <col min="4091" max="4092" width="10.42578125" customWidth="1"/>
    <col min="4093" max="4093" width="12.42578125" customWidth="1"/>
    <col min="4094" max="4094" width="10" customWidth="1"/>
    <col min="4095" max="4095" width="10.28515625" customWidth="1"/>
    <col min="4096" max="4096" width="11.28515625" customWidth="1"/>
    <col min="4097" max="4097" width="10.7109375" customWidth="1"/>
    <col min="4098" max="4098" width="11" customWidth="1"/>
    <col min="4099" max="4099" width="11.85546875" customWidth="1"/>
    <col min="4100" max="4100" width="12.85546875" customWidth="1"/>
    <col min="4101" max="4101" width="11" customWidth="1"/>
    <col min="4102" max="4102" width="11.85546875" customWidth="1"/>
    <col min="4341" max="4341" width="26.5703125" customWidth="1"/>
    <col min="4342" max="4342" width="13.42578125" customWidth="1"/>
    <col min="4343" max="4343" width="12.28515625" customWidth="1"/>
    <col min="4344" max="4345" width="12.85546875" customWidth="1"/>
    <col min="4346" max="4346" width="10.5703125" customWidth="1"/>
    <col min="4347" max="4348" width="10.42578125" customWidth="1"/>
    <col min="4349" max="4349" width="12.42578125" customWidth="1"/>
    <col min="4350" max="4350" width="10" customWidth="1"/>
    <col min="4351" max="4351" width="10.28515625" customWidth="1"/>
    <col min="4352" max="4352" width="11.28515625" customWidth="1"/>
    <col min="4353" max="4353" width="10.7109375" customWidth="1"/>
    <col min="4354" max="4354" width="11" customWidth="1"/>
    <col min="4355" max="4355" width="11.85546875" customWidth="1"/>
    <col min="4356" max="4356" width="12.85546875" customWidth="1"/>
    <col min="4357" max="4357" width="11" customWidth="1"/>
    <col min="4358" max="4358" width="11.85546875" customWidth="1"/>
    <col min="4597" max="4597" width="26.5703125" customWidth="1"/>
    <col min="4598" max="4598" width="13.42578125" customWidth="1"/>
    <col min="4599" max="4599" width="12.28515625" customWidth="1"/>
    <col min="4600" max="4601" width="12.85546875" customWidth="1"/>
    <col min="4602" max="4602" width="10.5703125" customWidth="1"/>
    <col min="4603" max="4604" width="10.42578125" customWidth="1"/>
    <col min="4605" max="4605" width="12.42578125" customWidth="1"/>
    <col min="4606" max="4606" width="10" customWidth="1"/>
    <col min="4607" max="4607" width="10.28515625" customWidth="1"/>
    <col min="4608" max="4608" width="11.28515625" customWidth="1"/>
    <col min="4609" max="4609" width="10.7109375" customWidth="1"/>
    <col min="4610" max="4610" width="11" customWidth="1"/>
    <col min="4611" max="4611" width="11.85546875" customWidth="1"/>
    <col min="4612" max="4612" width="12.85546875" customWidth="1"/>
    <col min="4613" max="4613" width="11" customWidth="1"/>
    <col min="4614" max="4614" width="11.85546875" customWidth="1"/>
    <col min="4853" max="4853" width="26.5703125" customWidth="1"/>
    <col min="4854" max="4854" width="13.42578125" customWidth="1"/>
    <col min="4855" max="4855" width="12.28515625" customWidth="1"/>
    <col min="4856" max="4857" width="12.85546875" customWidth="1"/>
    <col min="4858" max="4858" width="10.5703125" customWidth="1"/>
    <col min="4859" max="4860" width="10.42578125" customWidth="1"/>
    <col min="4861" max="4861" width="12.42578125" customWidth="1"/>
    <col min="4862" max="4862" width="10" customWidth="1"/>
    <col min="4863" max="4863" width="10.28515625" customWidth="1"/>
    <col min="4864" max="4864" width="11.28515625" customWidth="1"/>
    <col min="4865" max="4865" width="10.7109375" customWidth="1"/>
    <col min="4866" max="4866" width="11" customWidth="1"/>
    <col min="4867" max="4867" width="11.85546875" customWidth="1"/>
    <col min="4868" max="4868" width="12.85546875" customWidth="1"/>
    <col min="4869" max="4869" width="11" customWidth="1"/>
    <col min="4870" max="4870" width="11.85546875" customWidth="1"/>
    <col min="5109" max="5109" width="26.5703125" customWidth="1"/>
    <col min="5110" max="5110" width="13.42578125" customWidth="1"/>
    <col min="5111" max="5111" width="12.28515625" customWidth="1"/>
    <col min="5112" max="5113" width="12.85546875" customWidth="1"/>
    <col min="5114" max="5114" width="10.5703125" customWidth="1"/>
    <col min="5115" max="5116" width="10.42578125" customWidth="1"/>
    <col min="5117" max="5117" width="12.42578125" customWidth="1"/>
    <col min="5118" max="5118" width="10" customWidth="1"/>
    <col min="5119" max="5119" width="10.28515625" customWidth="1"/>
    <col min="5120" max="5120" width="11.28515625" customWidth="1"/>
    <col min="5121" max="5121" width="10.7109375" customWidth="1"/>
    <col min="5122" max="5122" width="11" customWidth="1"/>
    <col min="5123" max="5123" width="11.85546875" customWidth="1"/>
    <col min="5124" max="5124" width="12.85546875" customWidth="1"/>
    <col min="5125" max="5125" width="11" customWidth="1"/>
    <col min="5126" max="5126" width="11.85546875" customWidth="1"/>
    <col min="5365" max="5365" width="26.5703125" customWidth="1"/>
    <col min="5366" max="5366" width="13.42578125" customWidth="1"/>
    <col min="5367" max="5367" width="12.28515625" customWidth="1"/>
    <col min="5368" max="5369" width="12.85546875" customWidth="1"/>
    <col min="5370" max="5370" width="10.5703125" customWidth="1"/>
    <col min="5371" max="5372" width="10.42578125" customWidth="1"/>
    <col min="5373" max="5373" width="12.42578125" customWidth="1"/>
    <col min="5374" max="5374" width="10" customWidth="1"/>
    <col min="5375" max="5375" width="10.28515625" customWidth="1"/>
    <col min="5376" max="5376" width="11.28515625" customWidth="1"/>
    <col min="5377" max="5377" width="10.7109375" customWidth="1"/>
    <col min="5378" max="5378" width="11" customWidth="1"/>
    <col min="5379" max="5379" width="11.85546875" customWidth="1"/>
    <col min="5380" max="5380" width="12.85546875" customWidth="1"/>
    <col min="5381" max="5381" width="11" customWidth="1"/>
    <col min="5382" max="5382" width="11.85546875" customWidth="1"/>
    <col min="5621" max="5621" width="26.5703125" customWidth="1"/>
    <col min="5622" max="5622" width="13.42578125" customWidth="1"/>
    <col min="5623" max="5623" width="12.28515625" customWidth="1"/>
    <col min="5624" max="5625" width="12.85546875" customWidth="1"/>
    <col min="5626" max="5626" width="10.5703125" customWidth="1"/>
    <col min="5627" max="5628" width="10.42578125" customWidth="1"/>
    <col min="5629" max="5629" width="12.42578125" customWidth="1"/>
    <col min="5630" max="5630" width="10" customWidth="1"/>
    <col min="5631" max="5631" width="10.28515625" customWidth="1"/>
    <col min="5632" max="5632" width="11.28515625" customWidth="1"/>
    <col min="5633" max="5633" width="10.7109375" customWidth="1"/>
    <col min="5634" max="5634" width="11" customWidth="1"/>
    <col min="5635" max="5635" width="11.85546875" customWidth="1"/>
    <col min="5636" max="5636" width="12.85546875" customWidth="1"/>
    <col min="5637" max="5637" width="11" customWidth="1"/>
    <col min="5638" max="5638" width="11.85546875" customWidth="1"/>
    <col min="5877" max="5877" width="26.5703125" customWidth="1"/>
    <col min="5878" max="5878" width="13.42578125" customWidth="1"/>
    <col min="5879" max="5879" width="12.28515625" customWidth="1"/>
    <col min="5880" max="5881" width="12.85546875" customWidth="1"/>
    <col min="5882" max="5882" width="10.5703125" customWidth="1"/>
    <col min="5883" max="5884" width="10.42578125" customWidth="1"/>
    <col min="5885" max="5885" width="12.42578125" customWidth="1"/>
    <col min="5886" max="5886" width="10" customWidth="1"/>
    <col min="5887" max="5887" width="10.28515625" customWidth="1"/>
    <col min="5888" max="5888" width="11.28515625" customWidth="1"/>
    <col min="5889" max="5889" width="10.7109375" customWidth="1"/>
    <col min="5890" max="5890" width="11" customWidth="1"/>
    <col min="5891" max="5891" width="11.85546875" customWidth="1"/>
    <col min="5892" max="5892" width="12.85546875" customWidth="1"/>
    <col min="5893" max="5893" width="11" customWidth="1"/>
    <col min="5894" max="5894" width="11.85546875" customWidth="1"/>
    <col min="6133" max="6133" width="26.5703125" customWidth="1"/>
    <col min="6134" max="6134" width="13.42578125" customWidth="1"/>
    <col min="6135" max="6135" width="12.28515625" customWidth="1"/>
    <col min="6136" max="6137" width="12.85546875" customWidth="1"/>
    <col min="6138" max="6138" width="10.5703125" customWidth="1"/>
    <col min="6139" max="6140" width="10.42578125" customWidth="1"/>
    <col min="6141" max="6141" width="12.42578125" customWidth="1"/>
    <col min="6142" max="6142" width="10" customWidth="1"/>
    <col min="6143" max="6143" width="10.28515625" customWidth="1"/>
    <col min="6144" max="6144" width="11.28515625" customWidth="1"/>
    <col min="6145" max="6145" width="10.7109375" customWidth="1"/>
    <col min="6146" max="6146" width="11" customWidth="1"/>
    <col min="6147" max="6147" width="11.85546875" customWidth="1"/>
    <col min="6148" max="6148" width="12.85546875" customWidth="1"/>
    <col min="6149" max="6149" width="11" customWidth="1"/>
    <col min="6150" max="6150" width="11.85546875" customWidth="1"/>
    <col min="6389" max="6389" width="26.5703125" customWidth="1"/>
    <col min="6390" max="6390" width="13.42578125" customWidth="1"/>
    <col min="6391" max="6391" width="12.28515625" customWidth="1"/>
    <col min="6392" max="6393" width="12.85546875" customWidth="1"/>
    <col min="6394" max="6394" width="10.5703125" customWidth="1"/>
    <col min="6395" max="6396" width="10.42578125" customWidth="1"/>
    <col min="6397" max="6397" width="12.42578125" customWidth="1"/>
    <col min="6398" max="6398" width="10" customWidth="1"/>
    <col min="6399" max="6399" width="10.28515625" customWidth="1"/>
    <col min="6400" max="6400" width="11.28515625" customWidth="1"/>
    <col min="6401" max="6401" width="10.7109375" customWidth="1"/>
    <col min="6402" max="6402" width="11" customWidth="1"/>
    <col min="6403" max="6403" width="11.85546875" customWidth="1"/>
    <col min="6404" max="6404" width="12.85546875" customWidth="1"/>
    <col min="6405" max="6405" width="11" customWidth="1"/>
    <col min="6406" max="6406" width="11.85546875" customWidth="1"/>
    <col min="6645" max="6645" width="26.5703125" customWidth="1"/>
    <col min="6646" max="6646" width="13.42578125" customWidth="1"/>
    <col min="6647" max="6647" width="12.28515625" customWidth="1"/>
    <col min="6648" max="6649" width="12.85546875" customWidth="1"/>
    <col min="6650" max="6650" width="10.5703125" customWidth="1"/>
    <col min="6651" max="6652" width="10.42578125" customWidth="1"/>
    <col min="6653" max="6653" width="12.42578125" customWidth="1"/>
    <col min="6654" max="6654" width="10" customWidth="1"/>
    <col min="6655" max="6655" width="10.28515625" customWidth="1"/>
    <col min="6656" max="6656" width="11.28515625" customWidth="1"/>
    <col min="6657" max="6657" width="10.7109375" customWidth="1"/>
    <col min="6658" max="6658" width="11" customWidth="1"/>
    <col min="6659" max="6659" width="11.85546875" customWidth="1"/>
    <col min="6660" max="6660" width="12.85546875" customWidth="1"/>
    <col min="6661" max="6661" width="11" customWidth="1"/>
    <col min="6662" max="6662" width="11.85546875" customWidth="1"/>
    <col min="6901" max="6901" width="26.5703125" customWidth="1"/>
    <col min="6902" max="6902" width="13.42578125" customWidth="1"/>
    <col min="6903" max="6903" width="12.28515625" customWidth="1"/>
    <col min="6904" max="6905" width="12.85546875" customWidth="1"/>
    <col min="6906" max="6906" width="10.5703125" customWidth="1"/>
    <col min="6907" max="6908" width="10.42578125" customWidth="1"/>
    <col min="6909" max="6909" width="12.42578125" customWidth="1"/>
    <col min="6910" max="6910" width="10" customWidth="1"/>
    <col min="6911" max="6911" width="10.28515625" customWidth="1"/>
    <col min="6912" max="6912" width="11.28515625" customWidth="1"/>
    <col min="6913" max="6913" width="10.7109375" customWidth="1"/>
    <col min="6914" max="6914" width="11" customWidth="1"/>
    <col min="6915" max="6915" width="11.85546875" customWidth="1"/>
    <col min="6916" max="6916" width="12.85546875" customWidth="1"/>
    <col min="6917" max="6917" width="11" customWidth="1"/>
    <col min="6918" max="6918" width="11.85546875" customWidth="1"/>
    <col min="7157" max="7157" width="26.5703125" customWidth="1"/>
    <col min="7158" max="7158" width="13.42578125" customWidth="1"/>
    <col min="7159" max="7159" width="12.28515625" customWidth="1"/>
    <col min="7160" max="7161" width="12.85546875" customWidth="1"/>
    <col min="7162" max="7162" width="10.5703125" customWidth="1"/>
    <col min="7163" max="7164" width="10.42578125" customWidth="1"/>
    <col min="7165" max="7165" width="12.42578125" customWidth="1"/>
    <col min="7166" max="7166" width="10" customWidth="1"/>
    <col min="7167" max="7167" width="10.28515625" customWidth="1"/>
    <col min="7168" max="7168" width="11.28515625" customWidth="1"/>
    <col min="7169" max="7169" width="10.7109375" customWidth="1"/>
    <col min="7170" max="7170" width="11" customWidth="1"/>
    <col min="7171" max="7171" width="11.85546875" customWidth="1"/>
    <col min="7172" max="7172" width="12.85546875" customWidth="1"/>
    <col min="7173" max="7173" width="11" customWidth="1"/>
    <col min="7174" max="7174" width="11.85546875" customWidth="1"/>
    <col min="7413" max="7413" width="26.5703125" customWidth="1"/>
    <col min="7414" max="7414" width="13.42578125" customWidth="1"/>
    <col min="7415" max="7415" width="12.28515625" customWidth="1"/>
    <col min="7416" max="7417" width="12.85546875" customWidth="1"/>
    <col min="7418" max="7418" width="10.5703125" customWidth="1"/>
    <col min="7419" max="7420" width="10.42578125" customWidth="1"/>
    <col min="7421" max="7421" width="12.42578125" customWidth="1"/>
    <col min="7422" max="7422" width="10" customWidth="1"/>
    <col min="7423" max="7423" width="10.28515625" customWidth="1"/>
    <col min="7424" max="7424" width="11.28515625" customWidth="1"/>
    <col min="7425" max="7425" width="10.7109375" customWidth="1"/>
    <col min="7426" max="7426" width="11" customWidth="1"/>
    <col min="7427" max="7427" width="11.85546875" customWidth="1"/>
    <col min="7428" max="7428" width="12.85546875" customWidth="1"/>
    <col min="7429" max="7429" width="11" customWidth="1"/>
    <col min="7430" max="7430" width="11.85546875" customWidth="1"/>
    <col min="7669" max="7669" width="26.5703125" customWidth="1"/>
    <col min="7670" max="7670" width="13.42578125" customWidth="1"/>
    <col min="7671" max="7671" width="12.28515625" customWidth="1"/>
    <col min="7672" max="7673" width="12.85546875" customWidth="1"/>
    <col min="7674" max="7674" width="10.5703125" customWidth="1"/>
    <col min="7675" max="7676" width="10.42578125" customWidth="1"/>
    <col min="7677" max="7677" width="12.42578125" customWidth="1"/>
    <col min="7678" max="7678" width="10" customWidth="1"/>
    <col min="7679" max="7679" width="10.28515625" customWidth="1"/>
    <col min="7680" max="7680" width="11.28515625" customWidth="1"/>
    <col min="7681" max="7681" width="10.7109375" customWidth="1"/>
    <col min="7682" max="7682" width="11" customWidth="1"/>
    <col min="7683" max="7683" width="11.85546875" customWidth="1"/>
    <col min="7684" max="7684" width="12.85546875" customWidth="1"/>
    <col min="7685" max="7685" width="11" customWidth="1"/>
    <col min="7686" max="7686" width="11.85546875" customWidth="1"/>
    <col min="7925" max="7925" width="26.5703125" customWidth="1"/>
    <col min="7926" max="7926" width="13.42578125" customWidth="1"/>
    <col min="7927" max="7927" width="12.28515625" customWidth="1"/>
    <col min="7928" max="7929" width="12.85546875" customWidth="1"/>
    <col min="7930" max="7930" width="10.5703125" customWidth="1"/>
    <col min="7931" max="7932" width="10.42578125" customWidth="1"/>
    <col min="7933" max="7933" width="12.42578125" customWidth="1"/>
    <col min="7934" max="7934" width="10" customWidth="1"/>
    <col min="7935" max="7935" width="10.28515625" customWidth="1"/>
    <col min="7936" max="7936" width="11.28515625" customWidth="1"/>
    <col min="7937" max="7937" width="10.7109375" customWidth="1"/>
    <col min="7938" max="7938" width="11" customWidth="1"/>
    <col min="7939" max="7939" width="11.85546875" customWidth="1"/>
    <col min="7940" max="7940" width="12.85546875" customWidth="1"/>
    <col min="7941" max="7941" width="11" customWidth="1"/>
    <col min="7942" max="7942" width="11.85546875" customWidth="1"/>
    <col min="8181" max="8181" width="26.5703125" customWidth="1"/>
    <col min="8182" max="8182" width="13.42578125" customWidth="1"/>
    <col min="8183" max="8183" width="12.28515625" customWidth="1"/>
    <col min="8184" max="8185" width="12.85546875" customWidth="1"/>
    <col min="8186" max="8186" width="10.5703125" customWidth="1"/>
    <col min="8187" max="8188" width="10.42578125" customWidth="1"/>
    <col min="8189" max="8189" width="12.42578125" customWidth="1"/>
    <col min="8190" max="8190" width="10" customWidth="1"/>
    <col min="8191" max="8191" width="10.28515625" customWidth="1"/>
    <col min="8192" max="8192" width="11.28515625" customWidth="1"/>
    <col min="8193" max="8193" width="10.7109375" customWidth="1"/>
    <col min="8194" max="8194" width="11" customWidth="1"/>
    <col min="8195" max="8195" width="11.85546875" customWidth="1"/>
    <col min="8196" max="8196" width="12.85546875" customWidth="1"/>
    <col min="8197" max="8197" width="11" customWidth="1"/>
    <col min="8198" max="8198" width="11.85546875" customWidth="1"/>
    <col min="8437" max="8437" width="26.5703125" customWidth="1"/>
    <col min="8438" max="8438" width="13.42578125" customWidth="1"/>
    <col min="8439" max="8439" width="12.28515625" customWidth="1"/>
    <col min="8440" max="8441" width="12.85546875" customWidth="1"/>
    <col min="8442" max="8442" width="10.5703125" customWidth="1"/>
    <col min="8443" max="8444" width="10.42578125" customWidth="1"/>
    <col min="8445" max="8445" width="12.42578125" customWidth="1"/>
    <col min="8446" max="8446" width="10" customWidth="1"/>
    <col min="8447" max="8447" width="10.28515625" customWidth="1"/>
    <col min="8448" max="8448" width="11.28515625" customWidth="1"/>
    <col min="8449" max="8449" width="10.7109375" customWidth="1"/>
    <col min="8450" max="8450" width="11" customWidth="1"/>
    <col min="8451" max="8451" width="11.85546875" customWidth="1"/>
    <col min="8452" max="8452" width="12.85546875" customWidth="1"/>
    <col min="8453" max="8453" width="11" customWidth="1"/>
    <col min="8454" max="8454" width="11.85546875" customWidth="1"/>
    <col min="8693" max="8693" width="26.5703125" customWidth="1"/>
    <col min="8694" max="8694" width="13.42578125" customWidth="1"/>
    <col min="8695" max="8695" width="12.28515625" customWidth="1"/>
    <col min="8696" max="8697" width="12.85546875" customWidth="1"/>
    <col min="8698" max="8698" width="10.5703125" customWidth="1"/>
    <col min="8699" max="8700" width="10.42578125" customWidth="1"/>
    <col min="8701" max="8701" width="12.42578125" customWidth="1"/>
    <col min="8702" max="8702" width="10" customWidth="1"/>
    <col min="8703" max="8703" width="10.28515625" customWidth="1"/>
    <col min="8704" max="8704" width="11.28515625" customWidth="1"/>
    <col min="8705" max="8705" width="10.7109375" customWidth="1"/>
    <col min="8706" max="8706" width="11" customWidth="1"/>
    <col min="8707" max="8707" width="11.85546875" customWidth="1"/>
    <col min="8708" max="8708" width="12.85546875" customWidth="1"/>
    <col min="8709" max="8709" width="11" customWidth="1"/>
    <col min="8710" max="8710" width="11.85546875" customWidth="1"/>
    <col min="8949" max="8949" width="26.5703125" customWidth="1"/>
    <col min="8950" max="8950" width="13.42578125" customWidth="1"/>
    <col min="8951" max="8951" width="12.28515625" customWidth="1"/>
    <col min="8952" max="8953" width="12.85546875" customWidth="1"/>
    <col min="8954" max="8954" width="10.5703125" customWidth="1"/>
    <col min="8955" max="8956" width="10.42578125" customWidth="1"/>
    <col min="8957" max="8957" width="12.42578125" customWidth="1"/>
    <col min="8958" max="8958" width="10" customWidth="1"/>
    <col min="8959" max="8959" width="10.28515625" customWidth="1"/>
    <col min="8960" max="8960" width="11.28515625" customWidth="1"/>
    <col min="8961" max="8961" width="10.7109375" customWidth="1"/>
    <col min="8962" max="8962" width="11" customWidth="1"/>
    <col min="8963" max="8963" width="11.85546875" customWidth="1"/>
    <col min="8964" max="8964" width="12.85546875" customWidth="1"/>
    <col min="8965" max="8965" width="11" customWidth="1"/>
    <col min="8966" max="8966" width="11.85546875" customWidth="1"/>
    <col min="9205" max="9205" width="26.5703125" customWidth="1"/>
    <col min="9206" max="9206" width="13.42578125" customWidth="1"/>
    <col min="9207" max="9207" width="12.28515625" customWidth="1"/>
    <col min="9208" max="9209" width="12.85546875" customWidth="1"/>
    <col min="9210" max="9210" width="10.5703125" customWidth="1"/>
    <col min="9211" max="9212" width="10.42578125" customWidth="1"/>
    <col min="9213" max="9213" width="12.42578125" customWidth="1"/>
    <col min="9214" max="9214" width="10" customWidth="1"/>
    <col min="9215" max="9215" width="10.28515625" customWidth="1"/>
    <col min="9216" max="9216" width="11.28515625" customWidth="1"/>
    <col min="9217" max="9217" width="10.7109375" customWidth="1"/>
    <col min="9218" max="9218" width="11" customWidth="1"/>
    <col min="9219" max="9219" width="11.85546875" customWidth="1"/>
    <col min="9220" max="9220" width="12.85546875" customWidth="1"/>
    <col min="9221" max="9221" width="11" customWidth="1"/>
    <col min="9222" max="9222" width="11.85546875" customWidth="1"/>
    <col min="9461" max="9461" width="26.5703125" customWidth="1"/>
    <col min="9462" max="9462" width="13.42578125" customWidth="1"/>
    <col min="9463" max="9463" width="12.28515625" customWidth="1"/>
    <col min="9464" max="9465" width="12.85546875" customWidth="1"/>
    <col min="9466" max="9466" width="10.5703125" customWidth="1"/>
    <col min="9467" max="9468" width="10.42578125" customWidth="1"/>
    <col min="9469" max="9469" width="12.42578125" customWidth="1"/>
    <col min="9470" max="9470" width="10" customWidth="1"/>
    <col min="9471" max="9471" width="10.28515625" customWidth="1"/>
    <col min="9472" max="9472" width="11.28515625" customWidth="1"/>
    <col min="9473" max="9473" width="10.7109375" customWidth="1"/>
    <col min="9474" max="9474" width="11" customWidth="1"/>
    <col min="9475" max="9475" width="11.85546875" customWidth="1"/>
    <col min="9476" max="9476" width="12.85546875" customWidth="1"/>
    <col min="9477" max="9477" width="11" customWidth="1"/>
    <col min="9478" max="9478" width="11.85546875" customWidth="1"/>
    <col min="9717" max="9717" width="26.5703125" customWidth="1"/>
    <col min="9718" max="9718" width="13.42578125" customWidth="1"/>
    <col min="9719" max="9719" width="12.28515625" customWidth="1"/>
    <col min="9720" max="9721" width="12.85546875" customWidth="1"/>
    <col min="9722" max="9722" width="10.5703125" customWidth="1"/>
    <col min="9723" max="9724" width="10.42578125" customWidth="1"/>
    <col min="9725" max="9725" width="12.42578125" customWidth="1"/>
    <col min="9726" max="9726" width="10" customWidth="1"/>
    <col min="9727" max="9727" width="10.28515625" customWidth="1"/>
    <col min="9728" max="9728" width="11.28515625" customWidth="1"/>
    <col min="9729" max="9729" width="10.7109375" customWidth="1"/>
    <col min="9730" max="9730" width="11" customWidth="1"/>
    <col min="9731" max="9731" width="11.85546875" customWidth="1"/>
    <col min="9732" max="9732" width="12.85546875" customWidth="1"/>
    <col min="9733" max="9733" width="11" customWidth="1"/>
    <col min="9734" max="9734" width="11.85546875" customWidth="1"/>
    <col min="9973" max="9973" width="26.5703125" customWidth="1"/>
    <col min="9974" max="9974" width="13.42578125" customWidth="1"/>
    <col min="9975" max="9975" width="12.28515625" customWidth="1"/>
    <col min="9976" max="9977" width="12.85546875" customWidth="1"/>
    <col min="9978" max="9978" width="10.5703125" customWidth="1"/>
    <col min="9979" max="9980" width="10.42578125" customWidth="1"/>
    <col min="9981" max="9981" width="12.42578125" customWidth="1"/>
    <col min="9982" max="9982" width="10" customWidth="1"/>
    <col min="9983" max="9983" width="10.28515625" customWidth="1"/>
    <col min="9984" max="9984" width="11.28515625" customWidth="1"/>
    <col min="9985" max="9985" width="10.7109375" customWidth="1"/>
    <col min="9986" max="9986" width="11" customWidth="1"/>
    <col min="9987" max="9987" width="11.85546875" customWidth="1"/>
    <col min="9988" max="9988" width="12.85546875" customWidth="1"/>
    <col min="9989" max="9989" width="11" customWidth="1"/>
    <col min="9990" max="9990" width="11.85546875" customWidth="1"/>
    <col min="10229" max="10229" width="26.5703125" customWidth="1"/>
    <col min="10230" max="10230" width="13.42578125" customWidth="1"/>
    <col min="10231" max="10231" width="12.28515625" customWidth="1"/>
    <col min="10232" max="10233" width="12.85546875" customWidth="1"/>
    <col min="10234" max="10234" width="10.5703125" customWidth="1"/>
    <col min="10235" max="10236" width="10.42578125" customWidth="1"/>
    <col min="10237" max="10237" width="12.42578125" customWidth="1"/>
    <col min="10238" max="10238" width="10" customWidth="1"/>
    <col min="10239" max="10239" width="10.28515625" customWidth="1"/>
    <col min="10240" max="10240" width="11.28515625" customWidth="1"/>
    <col min="10241" max="10241" width="10.7109375" customWidth="1"/>
    <col min="10242" max="10242" width="11" customWidth="1"/>
    <col min="10243" max="10243" width="11.85546875" customWidth="1"/>
    <col min="10244" max="10244" width="12.85546875" customWidth="1"/>
    <col min="10245" max="10245" width="11" customWidth="1"/>
    <col min="10246" max="10246" width="11.85546875" customWidth="1"/>
    <col min="10485" max="10485" width="26.5703125" customWidth="1"/>
    <col min="10486" max="10486" width="13.42578125" customWidth="1"/>
    <col min="10487" max="10487" width="12.28515625" customWidth="1"/>
    <col min="10488" max="10489" width="12.85546875" customWidth="1"/>
    <col min="10490" max="10490" width="10.5703125" customWidth="1"/>
    <col min="10491" max="10492" width="10.42578125" customWidth="1"/>
    <col min="10493" max="10493" width="12.42578125" customWidth="1"/>
    <col min="10494" max="10494" width="10" customWidth="1"/>
    <col min="10495" max="10495" width="10.28515625" customWidth="1"/>
    <col min="10496" max="10496" width="11.28515625" customWidth="1"/>
    <col min="10497" max="10497" width="10.7109375" customWidth="1"/>
    <col min="10498" max="10498" width="11" customWidth="1"/>
    <col min="10499" max="10499" width="11.85546875" customWidth="1"/>
    <col min="10500" max="10500" width="12.85546875" customWidth="1"/>
    <col min="10501" max="10501" width="11" customWidth="1"/>
    <col min="10502" max="10502" width="11.85546875" customWidth="1"/>
    <col min="10741" max="10741" width="26.5703125" customWidth="1"/>
    <col min="10742" max="10742" width="13.42578125" customWidth="1"/>
    <col min="10743" max="10743" width="12.28515625" customWidth="1"/>
    <col min="10744" max="10745" width="12.85546875" customWidth="1"/>
    <col min="10746" max="10746" width="10.5703125" customWidth="1"/>
    <col min="10747" max="10748" width="10.42578125" customWidth="1"/>
    <col min="10749" max="10749" width="12.42578125" customWidth="1"/>
    <col min="10750" max="10750" width="10" customWidth="1"/>
    <col min="10751" max="10751" width="10.28515625" customWidth="1"/>
    <col min="10752" max="10752" width="11.28515625" customWidth="1"/>
    <col min="10753" max="10753" width="10.7109375" customWidth="1"/>
    <col min="10754" max="10754" width="11" customWidth="1"/>
    <col min="10755" max="10755" width="11.85546875" customWidth="1"/>
    <col min="10756" max="10756" width="12.85546875" customWidth="1"/>
    <col min="10757" max="10757" width="11" customWidth="1"/>
    <col min="10758" max="10758" width="11.85546875" customWidth="1"/>
    <col min="10997" max="10997" width="26.5703125" customWidth="1"/>
    <col min="10998" max="10998" width="13.42578125" customWidth="1"/>
    <col min="10999" max="10999" width="12.28515625" customWidth="1"/>
    <col min="11000" max="11001" width="12.85546875" customWidth="1"/>
    <col min="11002" max="11002" width="10.5703125" customWidth="1"/>
    <col min="11003" max="11004" width="10.42578125" customWidth="1"/>
    <col min="11005" max="11005" width="12.42578125" customWidth="1"/>
    <col min="11006" max="11006" width="10" customWidth="1"/>
    <col min="11007" max="11007" width="10.28515625" customWidth="1"/>
    <col min="11008" max="11008" width="11.28515625" customWidth="1"/>
    <col min="11009" max="11009" width="10.7109375" customWidth="1"/>
    <col min="11010" max="11010" width="11" customWidth="1"/>
    <col min="11011" max="11011" width="11.85546875" customWidth="1"/>
    <col min="11012" max="11012" width="12.85546875" customWidth="1"/>
    <col min="11013" max="11013" width="11" customWidth="1"/>
    <col min="11014" max="11014" width="11.85546875" customWidth="1"/>
    <col min="11253" max="11253" width="26.5703125" customWidth="1"/>
    <col min="11254" max="11254" width="13.42578125" customWidth="1"/>
    <col min="11255" max="11255" width="12.28515625" customWidth="1"/>
    <col min="11256" max="11257" width="12.85546875" customWidth="1"/>
    <col min="11258" max="11258" width="10.5703125" customWidth="1"/>
    <col min="11259" max="11260" width="10.42578125" customWidth="1"/>
    <col min="11261" max="11261" width="12.42578125" customWidth="1"/>
    <col min="11262" max="11262" width="10" customWidth="1"/>
    <col min="11263" max="11263" width="10.28515625" customWidth="1"/>
    <col min="11264" max="11264" width="11.28515625" customWidth="1"/>
    <col min="11265" max="11265" width="10.7109375" customWidth="1"/>
    <col min="11266" max="11266" width="11" customWidth="1"/>
    <col min="11267" max="11267" width="11.85546875" customWidth="1"/>
    <col min="11268" max="11268" width="12.85546875" customWidth="1"/>
    <col min="11269" max="11269" width="11" customWidth="1"/>
    <col min="11270" max="11270" width="11.85546875" customWidth="1"/>
    <col min="11509" max="11509" width="26.5703125" customWidth="1"/>
    <col min="11510" max="11510" width="13.42578125" customWidth="1"/>
    <col min="11511" max="11511" width="12.28515625" customWidth="1"/>
    <col min="11512" max="11513" width="12.85546875" customWidth="1"/>
    <col min="11514" max="11514" width="10.5703125" customWidth="1"/>
    <col min="11515" max="11516" width="10.42578125" customWidth="1"/>
    <col min="11517" max="11517" width="12.42578125" customWidth="1"/>
    <col min="11518" max="11518" width="10" customWidth="1"/>
    <col min="11519" max="11519" width="10.28515625" customWidth="1"/>
    <col min="11520" max="11520" width="11.28515625" customWidth="1"/>
    <col min="11521" max="11521" width="10.7109375" customWidth="1"/>
    <col min="11522" max="11522" width="11" customWidth="1"/>
    <col min="11523" max="11523" width="11.85546875" customWidth="1"/>
    <col min="11524" max="11524" width="12.85546875" customWidth="1"/>
    <col min="11525" max="11525" width="11" customWidth="1"/>
    <col min="11526" max="11526" width="11.85546875" customWidth="1"/>
    <col min="11765" max="11765" width="26.5703125" customWidth="1"/>
    <col min="11766" max="11766" width="13.42578125" customWidth="1"/>
    <col min="11767" max="11767" width="12.28515625" customWidth="1"/>
    <col min="11768" max="11769" width="12.85546875" customWidth="1"/>
    <col min="11770" max="11770" width="10.5703125" customWidth="1"/>
    <col min="11771" max="11772" width="10.42578125" customWidth="1"/>
    <col min="11773" max="11773" width="12.42578125" customWidth="1"/>
    <col min="11774" max="11774" width="10" customWidth="1"/>
    <col min="11775" max="11775" width="10.28515625" customWidth="1"/>
    <col min="11776" max="11776" width="11.28515625" customWidth="1"/>
    <col min="11777" max="11777" width="10.7109375" customWidth="1"/>
    <col min="11778" max="11778" width="11" customWidth="1"/>
    <col min="11779" max="11779" width="11.85546875" customWidth="1"/>
    <col min="11780" max="11780" width="12.85546875" customWidth="1"/>
    <col min="11781" max="11781" width="11" customWidth="1"/>
    <col min="11782" max="11782" width="11.85546875" customWidth="1"/>
    <col min="12021" max="12021" width="26.5703125" customWidth="1"/>
    <col min="12022" max="12022" width="13.42578125" customWidth="1"/>
    <col min="12023" max="12023" width="12.28515625" customWidth="1"/>
    <col min="12024" max="12025" width="12.85546875" customWidth="1"/>
    <col min="12026" max="12026" width="10.5703125" customWidth="1"/>
    <col min="12027" max="12028" width="10.42578125" customWidth="1"/>
    <col min="12029" max="12029" width="12.42578125" customWidth="1"/>
    <col min="12030" max="12030" width="10" customWidth="1"/>
    <col min="12031" max="12031" width="10.28515625" customWidth="1"/>
    <col min="12032" max="12032" width="11.28515625" customWidth="1"/>
    <col min="12033" max="12033" width="10.7109375" customWidth="1"/>
    <col min="12034" max="12034" width="11" customWidth="1"/>
    <col min="12035" max="12035" width="11.85546875" customWidth="1"/>
    <col min="12036" max="12036" width="12.85546875" customWidth="1"/>
    <col min="12037" max="12037" width="11" customWidth="1"/>
    <col min="12038" max="12038" width="11.85546875" customWidth="1"/>
    <col min="12277" max="12277" width="26.5703125" customWidth="1"/>
    <col min="12278" max="12278" width="13.42578125" customWidth="1"/>
    <col min="12279" max="12279" width="12.28515625" customWidth="1"/>
    <col min="12280" max="12281" width="12.85546875" customWidth="1"/>
    <col min="12282" max="12282" width="10.5703125" customWidth="1"/>
    <col min="12283" max="12284" width="10.42578125" customWidth="1"/>
    <col min="12285" max="12285" width="12.42578125" customWidth="1"/>
    <col min="12286" max="12286" width="10" customWidth="1"/>
    <col min="12287" max="12287" width="10.28515625" customWidth="1"/>
    <col min="12288" max="12288" width="11.28515625" customWidth="1"/>
    <col min="12289" max="12289" width="10.7109375" customWidth="1"/>
    <col min="12290" max="12290" width="11" customWidth="1"/>
    <col min="12291" max="12291" width="11.85546875" customWidth="1"/>
    <col min="12292" max="12292" width="12.85546875" customWidth="1"/>
    <col min="12293" max="12293" width="11" customWidth="1"/>
    <col min="12294" max="12294" width="11.85546875" customWidth="1"/>
    <col min="12533" max="12533" width="26.5703125" customWidth="1"/>
    <col min="12534" max="12534" width="13.42578125" customWidth="1"/>
    <col min="12535" max="12535" width="12.28515625" customWidth="1"/>
    <col min="12536" max="12537" width="12.85546875" customWidth="1"/>
    <col min="12538" max="12538" width="10.5703125" customWidth="1"/>
    <col min="12539" max="12540" width="10.42578125" customWidth="1"/>
    <col min="12541" max="12541" width="12.42578125" customWidth="1"/>
    <col min="12542" max="12542" width="10" customWidth="1"/>
    <col min="12543" max="12543" width="10.28515625" customWidth="1"/>
    <col min="12544" max="12544" width="11.28515625" customWidth="1"/>
    <col min="12545" max="12545" width="10.7109375" customWidth="1"/>
    <col min="12546" max="12546" width="11" customWidth="1"/>
    <col min="12547" max="12547" width="11.85546875" customWidth="1"/>
    <col min="12548" max="12548" width="12.85546875" customWidth="1"/>
    <col min="12549" max="12549" width="11" customWidth="1"/>
    <col min="12550" max="12550" width="11.85546875" customWidth="1"/>
    <col min="12789" max="12789" width="26.5703125" customWidth="1"/>
    <col min="12790" max="12790" width="13.42578125" customWidth="1"/>
    <col min="12791" max="12791" width="12.28515625" customWidth="1"/>
    <col min="12792" max="12793" width="12.85546875" customWidth="1"/>
    <col min="12794" max="12794" width="10.5703125" customWidth="1"/>
    <col min="12795" max="12796" width="10.42578125" customWidth="1"/>
    <col min="12797" max="12797" width="12.42578125" customWidth="1"/>
    <col min="12798" max="12798" width="10" customWidth="1"/>
    <col min="12799" max="12799" width="10.28515625" customWidth="1"/>
    <col min="12800" max="12800" width="11.28515625" customWidth="1"/>
    <col min="12801" max="12801" width="10.7109375" customWidth="1"/>
    <col min="12802" max="12802" width="11" customWidth="1"/>
    <col min="12803" max="12803" width="11.85546875" customWidth="1"/>
    <col min="12804" max="12804" width="12.85546875" customWidth="1"/>
    <col min="12805" max="12805" width="11" customWidth="1"/>
    <col min="12806" max="12806" width="11.85546875" customWidth="1"/>
    <col min="13045" max="13045" width="26.5703125" customWidth="1"/>
    <col min="13046" max="13046" width="13.42578125" customWidth="1"/>
    <col min="13047" max="13047" width="12.28515625" customWidth="1"/>
    <col min="13048" max="13049" width="12.85546875" customWidth="1"/>
    <col min="13050" max="13050" width="10.5703125" customWidth="1"/>
    <col min="13051" max="13052" width="10.42578125" customWidth="1"/>
    <col min="13053" max="13053" width="12.42578125" customWidth="1"/>
    <col min="13054" max="13054" width="10" customWidth="1"/>
    <col min="13055" max="13055" width="10.28515625" customWidth="1"/>
    <col min="13056" max="13056" width="11.28515625" customWidth="1"/>
    <col min="13057" max="13057" width="10.7109375" customWidth="1"/>
    <col min="13058" max="13058" width="11" customWidth="1"/>
    <col min="13059" max="13059" width="11.85546875" customWidth="1"/>
    <col min="13060" max="13060" width="12.85546875" customWidth="1"/>
    <col min="13061" max="13061" width="11" customWidth="1"/>
    <col min="13062" max="13062" width="11.85546875" customWidth="1"/>
    <col min="13301" max="13301" width="26.5703125" customWidth="1"/>
    <col min="13302" max="13302" width="13.42578125" customWidth="1"/>
    <col min="13303" max="13303" width="12.28515625" customWidth="1"/>
    <col min="13304" max="13305" width="12.85546875" customWidth="1"/>
    <col min="13306" max="13306" width="10.5703125" customWidth="1"/>
    <col min="13307" max="13308" width="10.42578125" customWidth="1"/>
    <col min="13309" max="13309" width="12.42578125" customWidth="1"/>
    <col min="13310" max="13310" width="10" customWidth="1"/>
    <col min="13311" max="13311" width="10.28515625" customWidth="1"/>
    <col min="13312" max="13312" width="11.28515625" customWidth="1"/>
    <col min="13313" max="13313" width="10.7109375" customWidth="1"/>
    <col min="13314" max="13314" width="11" customWidth="1"/>
    <col min="13315" max="13315" width="11.85546875" customWidth="1"/>
    <col min="13316" max="13316" width="12.85546875" customWidth="1"/>
    <col min="13317" max="13317" width="11" customWidth="1"/>
    <col min="13318" max="13318" width="11.85546875" customWidth="1"/>
    <col min="13557" max="13557" width="26.5703125" customWidth="1"/>
    <col min="13558" max="13558" width="13.42578125" customWidth="1"/>
    <col min="13559" max="13559" width="12.28515625" customWidth="1"/>
    <col min="13560" max="13561" width="12.85546875" customWidth="1"/>
    <col min="13562" max="13562" width="10.5703125" customWidth="1"/>
    <col min="13563" max="13564" width="10.42578125" customWidth="1"/>
    <col min="13565" max="13565" width="12.42578125" customWidth="1"/>
    <col min="13566" max="13566" width="10" customWidth="1"/>
    <col min="13567" max="13567" width="10.28515625" customWidth="1"/>
    <col min="13568" max="13568" width="11.28515625" customWidth="1"/>
    <col min="13569" max="13569" width="10.7109375" customWidth="1"/>
    <col min="13570" max="13570" width="11" customWidth="1"/>
    <col min="13571" max="13571" width="11.85546875" customWidth="1"/>
    <col min="13572" max="13572" width="12.85546875" customWidth="1"/>
    <col min="13573" max="13573" width="11" customWidth="1"/>
    <col min="13574" max="13574" width="11.85546875" customWidth="1"/>
    <col min="13813" max="13813" width="26.5703125" customWidth="1"/>
    <col min="13814" max="13814" width="13.42578125" customWidth="1"/>
    <col min="13815" max="13815" width="12.28515625" customWidth="1"/>
    <col min="13816" max="13817" width="12.85546875" customWidth="1"/>
    <col min="13818" max="13818" width="10.5703125" customWidth="1"/>
    <col min="13819" max="13820" width="10.42578125" customWidth="1"/>
    <col min="13821" max="13821" width="12.42578125" customWidth="1"/>
    <col min="13822" max="13822" width="10" customWidth="1"/>
    <col min="13823" max="13823" width="10.28515625" customWidth="1"/>
    <col min="13824" max="13824" width="11.28515625" customWidth="1"/>
    <col min="13825" max="13825" width="10.7109375" customWidth="1"/>
    <col min="13826" max="13826" width="11" customWidth="1"/>
    <col min="13827" max="13827" width="11.85546875" customWidth="1"/>
    <col min="13828" max="13828" width="12.85546875" customWidth="1"/>
    <col min="13829" max="13829" width="11" customWidth="1"/>
    <col min="13830" max="13830" width="11.85546875" customWidth="1"/>
    <col min="14069" max="14069" width="26.5703125" customWidth="1"/>
    <col min="14070" max="14070" width="13.42578125" customWidth="1"/>
    <col min="14071" max="14071" width="12.28515625" customWidth="1"/>
    <col min="14072" max="14073" width="12.85546875" customWidth="1"/>
    <col min="14074" max="14074" width="10.5703125" customWidth="1"/>
    <col min="14075" max="14076" width="10.42578125" customWidth="1"/>
    <col min="14077" max="14077" width="12.42578125" customWidth="1"/>
    <col min="14078" max="14078" width="10" customWidth="1"/>
    <col min="14079" max="14079" width="10.28515625" customWidth="1"/>
    <col min="14080" max="14080" width="11.28515625" customWidth="1"/>
    <col min="14081" max="14081" width="10.7109375" customWidth="1"/>
    <col min="14082" max="14082" width="11" customWidth="1"/>
    <col min="14083" max="14083" width="11.85546875" customWidth="1"/>
    <col min="14084" max="14084" width="12.85546875" customWidth="1"/>
    <col min="14085" max="14085" width="11" customWidth="1"/>
    <col min="14086" max="14086" width="11.85546875" customWidth="1"/>
    <col min="14325" max="14325" width="26.5703125" customWidth="1"/>
    <col min="14326" max="14326" width="13.42578125" customWidth="1"/>
    <col min="14327" max="14327" width="12.28515625" customWidth="1"/>
    <col min="14328" max="14329" width="12.85546875" customWidth="1"/>
    <col min="14330" max="14330" width="10.5703125" customWidth="1"/>
    <col min="14331" max="14332" width="10.42578125" customWidth="1"/>
    <col min="14333" max="14333" width="12.42578125" customWidth="1"/>
    <col min="14334" max="14334" width="10" customWidth="1"/>
    <col min="14335" max="14335" width="10.28515625" customWidth="1"/>
    <col min="14336" max="14336" width="11.28515625" customWidth="1"/>
    <col min="14337" max="14337" width="10.7109375" customWidth="1"/>
    <col min="14338" max="14338" width="11" customWidth="1"/>
    <col min="14339" max="14339" width="11.85546875" customWidth="1"/>
    <col min="14340" max="14340" width="12.85546875" customWidth="1"/>
    <col min="14341" max="14341" width="11" customWidth="1"/>
    <col min="14342" max="14342" width="11.85546875" customWidth="1"/>
    <col min="14581" max="14581" width="26.5703125" customWidth="1"/>
    <col min="14582" max="14582" width="13.42578125" customWidth="1"/>
    <col min="14583" max="14583" width="12.28515625" customWidth="1"/>
    <col min="14584" max="14585" width="12.85546875" customWidth="1"/>
    <col min="14586" max="14586" width="10.5703125" customWidth="1"/>
    <col min="14587" max="14588" width="10.42578125" customWidth="1"/>
    <col min="14589" max="14589" width="12.42578125" customWidth="1"/>
    <col min="14590" max="14590" width="10" customWidth="1"/>
    <col min="14591" max="14591" width="10.28515625" customWidth="1"/>
    <col min="14592" max="14592" width="11.28515625" customWidth="1"/>
    <col min="14593" max="14593" width="10.7109375" customWidth="1"/>
    <col min="14594" max="14594" width="11" customWidth="1"/>
    <col min="14595" max="14595" width="11.85546875" customWidth="1"/>
    <col min="14596" max="14596" width="12.85546875" customWidth="1"/>
    <col min="14597" max="14597" width="11" customWidth="1"/>
    <col min="14598" max="14598" width="11.85546875" customWidth="1"/>
    <col min="14837" max="14837" width="26.5703125" customWidth="1"/>
    <col min="14838" max="14838" width="13.42578125" customWidth="1"/>
    <col min="14839" max="14839" width="12.28515625" customWidth="1"/>
    <col min="14840" max="14841" width="12.85546875" customWidth="1"/>
    <col min="14842" max="14842" width="10.5703125" customWidth="1"/>
    <col min="14843" max="14844" width="10.42578125" customWidth="1"/>
    <col min="14845" max="14845" width="12.42578125" customWidth="1"/>
    <col min="14846" max="14846" width="10" customWidth="1"/>
    <col min="14847" max="14847" width="10.28515625" customWidth="1"/>
    <col min="14848" max="14848" width="11.28515625" customWidth="1"/>
    <col min="14849" max="14849" width="10.7109375" customWidth="1"/>
    <col min="14850" max="14850" width="11" customWidth="1"/>
    <col min="14851" max="14851" width="11.85546875" customWidth="1"/>
    <col min="14852" max="14852" width="12.85546875" customWidth="1"/>
    <col min="14853" max="14853" width="11" customWidth="1"/>
    <col min="14854" max="14854" width="11.85546875" customWidth="1"/>
    <col min="15093" max="15093" width="26.5703125" customWidth="1"/>
    <col min="15094" max="15094" width="13.42578125" customWidth="1"/>
    <col min="15095" max="15095" width="12.28515625" customWidth="1"/>
    <col min="15096" max="15097" width="12.85546875" customWidth="1"/>
    <col min="15098" max="15098" width="10.5703125" customWidth="1"/>
    <col min="15099" max="15100" width="10.42578125" customWidth="1"/>
    <col min="15101" max="15101" width="12.42578125" customWidth="1"/>
    <col min="15102" max="15102" width="10" customWidth="1"/>
    <col min="15103" max="15103" width="10.28515625" customWidth="1"/>
    <col min="15104" max="15104" width="11.28515625" customWidth="1"/>
    <col min="15105" max="15105" width="10.7109375" customWidth="1"/>
    <col min="15106" max="15106" width="11" customWidth="1"/>
    <col min="15107" max="15107" width="11.85546875" customWidth="1"/>
    <col min="15108" max="15108" width="12.85546875" customWidth="1"/>
    <col min="15109" max="15109" width="11" customWidth="1"/>
    <col min="15110" max="15110" width="11.85546875" customWidth="1"/>
    <col min="15349" max="15349" width="26.5703125" customWidth="1"/>
    <col min="15350" max="15350" width="13.42578125" customWidth="1"/>
    <col min="15351" max="15351" width="12.28515625" customWidth="1"/>
    <col min="15352" max="15353" width="12.85546875" customWidth="1"/>
    <col min="15354" max="15354" width="10.5703125" customWidth="1"/>
    <col min="15355" max="15356" width="10.42578125" customWidth="1"/>
    <col min="15357" max="15357" width="12.42578125" customWidth="1"/>
    <col min="15358" max="15358" width="10" customWidth="1"/>
    <col min="15359" max="15359" width="10.28515625" customWidth="1"/>
    <col min="15360" max="15360" width="11.28515625" customWidth="1"/>
    <col min="15361" max="15361" width="10.7109375" customWidth="1"/>
    <col min="15362" max="15362" width="11" customWidth="1"/>
    <col min="15363" max="15363" width="11.85546875" customWidth="1"/>
    <col min="15364" max="15364" width="12.85546875" customWidth="1"/>
    <col min="15365" max="15365" width="11" customWidth="1"/>
    <col min="15366" max="15366" width="11.85546875" customWidth="1"/>
    <col min="15605" max="15605" width="26.5703125" customWidth="1"/>
    <col min="15606" max="15606" width="13.42578125" customWidth="1"/>
    <col min="15607" max="15607" width="12.28515625" customWidth="1"/>
    <col min="15608" max="15609" width="12.85546875" customWidth="1"/>
    <col min="15610" max="15610" width="10.5703125" customWidth="1"/>
    <col min="15611" max="15612" width="10.42578125" customWidth="1"/>
    <col min="15613" max="15613" width="12.42578125" customWidth="1"/>
    <col min="15614" max="15614" width="10" customWidth="1"/>
    <col min="15615" max="15615" width="10.28515625" customWidth="1"/>
    <col min="15616" max="15616" width="11.28515625" customWidth="1"/>
    <col min="15617" max="15617" width="10.7109375" customWidth="1"/>
    <col min="15618" max="15618" width="11" customWidth="1"/>
    <col min="15619" max="15619" width="11.85546875" customWidth="1"/>
    <col min="15620" max="15620" width="12.85546875" customWidth="1"/>
    <col min="15621" max="15621" width="11" customWidth="1"/>
    <col min="15622" max="15622" width="11.85546875" customWidth="1"/>
    <col min="15861" max="15861" width="26.5703125" customWidth="1"/>
    <col min="15862" max="15862" width="13.42578125" customWidth="1"/>
    <col min="15863" max="15863" width="12.28515625" customWidth="1"/>
    <col min="15864" max="15865" width="12.85546875" customWidth="1"/>
    <col min="15866" max="15866" width="10.5703125" customWidth="1"/>
    <col min="15867" max="15868" width="10.42578125" customWidth="1"/>
    <col min="15869" max="15869" width="12.42578125" customWidth="1"/>
    <col min="15870" max="15870" width="10" customWidth="1"/>
    <col min="15871" max="15871" width="10.28515625" customWidth="1"/>
    <col min="15872" max="15872" width="11.28515625" customWidth="1"/>
    <col min="15873" max="15873" width="10.7109375" customWidth="1"/>
    <col min="15874" max="15874" width="11" customWidth="1"/>
    <col min="15875" max="15875" width="11.85546875" customWidth="1"/>
    <col min="15876" max="15876" width="12.85546875" customWidth="1"/>
    <col min="15877" max="15877" width="11" customWidth="1"/>
    <col min="15878" max="15878" width="11.85546875" customWidth="1"/>
    <col min="16117" max="16117" width="26.5703125" customWidth="1"/>
    <col min="16118" max="16118" width="13.42578125" customWidth="1"/>
    <col min="16119" max="16119" width="12.28515625" customWidth="1"/>
    <col min="16120" max="16121" width="12.85546875" customWidth="1"/>
    <col min="16122" max="16122" width="10.5703125" customWidth="1"/>
    <col min="16123" max="16124" width="10.42578125" customWidth="1"/>
    <col min="16125" max="16125" width="12.42578125" customWidth="1"/>
    <col min="16126" max="16126" width="10" customWidth="1"/>
    <col min="16127" max="16127" width="10.28515625" customWidth="1"/>
    <col min="16128" max="16128" width="11.28515625" customWidth="1"/>
    <col min="16129" max="16129" width="10.7109375" customWidth="1"/>
    <col min="16130" max="16130" width="11" customWidth="1"/>
    <col min="16131" max="16131" width="11.85546875" customWidth="1"/>
    <col min="16132" max="16132" width="12.85546875" customWidth="1"/>
    <col min="16133" max="16133" width="11" customWidth="1"/>
    <col min="16134" max="16134" width="11.85546875" customWidth="1"/>
  </cols>
  <sheetData>
    <row r="1" spans="1:7" ht="51.75" customHeight="1">
      <c r="A1" s="335" t="s">
        <v>321</v>
      </c>
      <c r="B1" s="329"/>
      <c r="C1" s="329"/>
      <c r="D1" s="329"/>
      <c r="E1" s="329"/>
      <c r="F1" s="329"/>
      <c r="G1" s="329"/>
    </row>
    <row r="2" spans="1:7">
      <c r="A2" s="116"/>
      <c r="B2" s="116"/>
      <c r="C2" s="116"/>
      <c r="D2" s="116"/>
      <c r="E2" s="116"/>
      <c r="F2" s="116" t="s">
        <v>139</v>
      </c>
    </row>
    <row r="3" spans="1:7" ht="70.5" customHeight="1">
      <c r="A3" s="332" t="s">
        <v>201</v>
      </c>
      <c r="B3" s="333" t="s">
        <v>147</v>
      </c>
      <c r="C3" s="204" t="s">
        <v>13</v>
      </c>
      <c r="D3" s="204" t="s">
        <v>232</v>
      </c>
      <c r="E3" s="204" t="s">
        <v>233</v>
      </c>
      <c r="F3" s="204" t="s">
        <v>234</v>
      </c>
    </row>
    <row r="4" spans="1:7" ht="21" customHeight="1">
      <c r="A4" s="332"/>
      <c r="B4" s="334"/>
      <c r="C4" s="205">
        <v>5002</v>
      </c>
      <c r="D4" s="208">
        <v>506</v>
      </c>
      <c r="E4" s="208">
        <v>5511</v>
      </c>
      <c r="F4" s="208">
        <v>5525</v>
      </c>
    </row>
    <row r="5" spans="1:7" s="114" customFormat="1">
      <c r="A5" s="332"/>
      <c r="B5" s="189">
        <f t="shared" ref="B5:B36" si="0">SUM(C5:F5)</f>
        <v>149435</v>
      </c>
      <c r="C5" s="189">
        <f>SUM(C6:C36)</f>
        <v>36311</v>
      </c>
      <c r="D5" s="189">
        <f t="shared" ref="D5:F5" si="1">SUM(D6:D36)</f>
        <v>12389</v>
      </c>
      <c r="E5" s="189">
        <f t="shared" si="1"/>
        <v>95000</v>
      </c>
      <c r="F5" s="189">
        <f t="shared" si="1"/>
        <v>5735</v>
      </c>
    </row>
    <row r="6" spans="1:7">
      <c r="A6" s="206" t="s">
        <v>202</v>
      </c>
      <c r="B6" s="189">
        <f t="shared" si="0"/>
        <v>95200</v>
      </c>
      <c r="C6" s="207">
        <v>150</v>
      </c>
      <c r="D6" s="207">
        <v>50</v>
      </c>
      <c r="E6" s="207">
        <v>95000</v>
      </c>
      <c r="F6" s="207"/>
    </row>
    <row r="7" spans="1:7">
      <c r="A7" s="206" t="s">
        <v>203</v>
      </c>
      <c r="B7" s="189">
        <f t="shared" si="0"/>
        <v>0</v>
      </c>
      <c r="C7" s="207"/>
      <c r="D7" s="207"/>
      <c r="E7" s="207"/>
      <c r="F7" s="207"/>
    </row>
    <row r="8" spans="1:7">
      <c r="A8" s="206" t="s">
        <v>204</v>
      </c>
      <c r="B8" s="189">
        <f t="shared" si="0"/>
        <v>620</v>
      </c>
      <c r="C8" s="207">
        <v>460</v>
      </c>
      <c r="D8" s="207">
        <v>160</v>
      </c>
      <c r="E8" s="207"/>
      <c r="F8" s="207"/>
    </row>
    <row r="9" spans="1:7">
      <c r="A9" s="206" t="s">
        <v>205</v>
      </c>
      <c r="B9" s="189">
        <f t="shared" si="0"/>
        <v>110</v>
      </c>
      <c r="C9" s="207">
        <v>80</v>
      </c>
      <c r="D9" s="207">
        <v>30</v>
      </c>
      <c r="E9" s="207"/>
      <c r="F9" s="207"/>
    </row>
    <row r="10" spans="1:7">
      <c r="A10" s="206" t="s">
        <v>206</v>
      </c>
      <c r="B10" s="189">
        <f t="shared" si="0"/>
        <v>880</v>
      </c>
      <c r="C10" s="207">
        <v>650</v>
      </c>
      <c r="D10" s="207">
        <v>230</v>
      </c>
      <c r="E10" s="207"/>
      <c r="F10" s="207"/>
    </row>
    <row r="11" spans="1:7">
      <c r="A11" s="206" t="s">
        <v>207</v>
      </c>
      <c r="B11" s="189">
        <f t="shared" si="0"/>
        <v>0</v>
      </c>
      <c r="C11" s="207"/>
      <c r="D11" s="207"/>
      <c r="E11" s="207"/>
      <c r="F11" s="207"/>
    </row>
    <row r="12" spans="1:7">
      <c r="A12" s="206" t="s">
        <v>208</v>
      </c>
      <c r="B12" s="189">
        <f t="shared" si="0"/>
        <v>0</v>
      </c>
      <c r="C12" s="207"/>
      <c r="D12" s="207"/>
      <c r="E12" s="207"/>
      <c r="F12" s="207"/>
    </row>
    <row r="13" spans="1:7">
      <c r="A13" s="206" t="s">
        <v>209</v>
      </c>
      <c r="B13" s="189">
        <f t="shared" si="0"/>
        <v>160</v>
      </c>
      <c r="C13" s="207">
        <v>120</v>
      </c>
      <c r="D13" s="207">
        <v>40</v>
      </c>
      <c r="E13" s="207"/>
      <c r="F13" s="207"/>
    </row>
    <row r="14" spans="1:7">
      <c r="A14" s="206" t="s">
        <v>210</v>
      </c>
      <c r="B14" s="189">
        <f t="shared" si="0"/>
        <v>300</v>
      </c>
      <c r="C14" s="207">
        <v>220</v>
      </c>
      <c r="D14" s="207">
        <v>80</v>
      </c>
      <c r="E14" s="207"/>
      <c r="F14" s="207"/>
    </row>
    <row r="15" spans="1:7">
      <c r="A15" s="206" t="s">
        <v>211</v>
      </c>
      <c r="B15" s="189">
        <f t="shared" si="0"/>
        <v>560</v>
      </c>
      <c r="C15" s="207">
        <v>420</v>
      </c>
      <c r="D15" s="207">
        <v>140</v>
      </c>
      <c r="E15" s="207"/>
      <c r="F15" s="207"/>
    </row>
    <row r="16" spans="1:7">
      <c r="A16" s="206" t="s">
        <v>212</v>
      </c>
      <c r="B16" s="189">
        <f t="shared" si="0"/>
        <v>310</v>
      </c>
      <c r="C16" s="207">
        <v>230</v>
      </c>
      <c r="D16" s="207">
        <v>80</v>
      </c>
      <c r="E16" s="207"/>
      <c r="F16" s="207"/>
    </row>
    <row r="17" spans="1:6">
      <c r="A17" s="206" t="s">
        <v>213</v>
      </c>
      <c r="B17" s="189">
        <f t="shared" si="0"/>
        <v>190</v>
      </c>
      <c r="C17" s="207">
        <v>140</v>
      </c>
      <c r="D17" s="207">
        <v>50</v>
      </c>
      <c r="E17" s="207"/>
      <c r="F17" s="207"/>
    </row>
    <row r="18" spans="1:6">
      <c r="A18" s="206" t="s">
        <v>214</v>
      </c>
      <c r="B18" s="189">
        <f t="shared" si="0"/>
        <v>160</v>
      </c>
      <c r="C18" s="207">
        <v>120</v>
      </c>
      <c r="D18" s="207">
        <v>40</v>
      </c>
      <c r="E18" s="207"/>
      <c r="F18" s="207"/>
    </row>
    <row r="19" spans="1:6">
      <c r="A19" s="206" t="s">
        <v>215</v>
      </c>
      <c r="B19" s="189">
        <f t="shared" si="0"/>
        <v>0</v>
      </c>
      <c r="C19" s="207"/>
      <c r="D19" s="207"/>
      <c r="E19" s="207"/>
      <c r="F19" s="207"/>
    </row>
    <row r="20" spans="1:6">
      <c r="A20" s="206" t="s">
        <v>216</v>
      </c>
      <c r="B20" s="189">
        <f t="shared" si="0"/>
        <v>0</v>
      </c>
      <c r="C20" s="207"/>
      <c r="D20" s="207"/>
      <c r="E20" s="207"/>
      <c r="F20" s="207"/>
    </row>
    <row r="21" spans="1:6">
      <c r="A21" s="206" t="s">
        <v>217</v>
      </c>
      <c r="B21" s="189">
        <f t="shared" si="0"/>
        <v>110</v>
      </c>
      <c r="C21" s="207">
        <v>80</v>
      </c>
      <c r="D21" s="207">
        <v>30</v>
      </c>
      <c r="E21" s="207"/>
      <c r="F21" s="207"/>
    </row>
    <row r="22" spans="1:6">
      <c r="A22" s="206" t="s">
        <v>218</v>
      </c>
      <c r="B22" s="189">
        <f t="shared" si="0"/>
        <v>0</v>
      </c>
      <c r="C22" s="207"/>
      <c r="D22" s="207"/>
      <c r="E22" s="207"/>
      <c r="F22" s="207"/>
    </row>
    <row r="23" spans="1:6">
      <c r="A23" s="206" t="s">
        <v>219</v>
      </c>
      <c r="B23" s="189">
        <f t="shared" si="0"/>
        <v>730</v>
      </c>
      <c r="C23" s="207">
        <v>540</v>
      </c>
      <c r="D23" s="207">
        <v>190</v>
      </c>
      <c r="E23" s="207"/>
      <c r="F23" s="207"/>
    </row>
    <row r="24" spans="1:6">
      <c r="A24" s="206" t="s">
        <v>220</v>
      </c>
      <c r="B24" s="189">
        <f t="shared" si="0"/>
        <v>0</v>
      </c>
      <c r="C24" s="207"/>
      <c r="D24" s="207"/>
      <c r="E24" s="207"/>
      <c r="F24" s="207"/>
    </row>
    <row r="25" spans="1:6">
      <c r="A25" s="206" t="s">
        <v>221</v>
      </c>
      <c r="B25" s="189">
        <f t="shared" si="0"/>
        <v>470</v>
      </c>
      <c r="C25" s="207">
        <v>350</v>
      </c>
      <c r="D25" s="207">
        <v>120</v>
      </c>
      <c r="E25" s="207"/>
      <c r="F25" s="207"/>
    </row>
    <row r="26" spans="1:6">
      <c r="A26" s="206" t="s">
        <v>222</v>
      </c>
      <c r="B26" s="189">
        <f t="shared" si="0"/>
        <v>600</v>
      </c>
      <c r="C26" s="207">
        <v>450</v>
      </c>
      <c r="D26" s="207">
        <v>150</v>
      </c>
      <c r="E26" s="207"/>
      <c r="F26" s="207"/>
    </row>
    <row r="27" spans="1:6">
      <c r="A27" s="206" t="s">
        <v>223</v>
      </c>
      <c r="B27" s="189">
        <f t="shared" si="0"/>
        <v>110</v>
      </c>
      <c r="C27" s="207">
        <v>80</v>
      </c>
      <c r="D27" s="207">
        <v>30</v>
      </c>
      <c r="E27" s="207"/>
      <c r="F27" s="207"/>
    </row>
    <row r="28" spans="1:6">
      <c r="A28" s="206" t="s">
        <v>224</v>
      </c>
      <c r="B28" s="189">
        <f t="shared" si="0"/>
        <v>930</v>
      </c>
      <c r="C28" s="207">
        <v>690</v>
      </c>
      <c r="D28" s="207">
        <v>240</v>
      </c>
      <c r="E28" s="207"/>
      <c r="F28" s="207"/>
    </row>
    <row r="29" spans="1:6">
      <c r="A29" s="206" t="s">
        <v>225</v>
      </c>
      <c r="B29" s="189">
        <f t="shared" si="0"/>
        <v>260</v>
      </c>
      <c r="C29" s="207">
        <v>190</v>
      </c>
      <c r="D29" s="207">
        <v>70</v>
      </c>
      <c r="E29" s="207"/>
      <c r="F29" s="207"/>
    </row>
    <row r="30" spans="1:6">
      <c r="A30" s="206" t="s">
        <v>226</v>
      </c>
      <c r="B30" s="189">
        <f t="shared" si="0"/>
        <v>0</v>
      </c>
      <c r="C30" s="207"/>
      <c r="D30" s="207"/>
      <c r="E30" s="207"/>
      <c r="F30" s="207"/>
    </row>
    <row r="31" spans="1:6">
      <c r="A31" s="206" t="s">
        <v>227</v>
      </c>
      <c r="B31" s="189">
        <f t="shared" si="0"/>
        <v>320</v>
      </c>
      <c r="C31" s="207">
        <v>240</v>
      </c>
      <c r="D31" s="207">
        <v>80</v>
      </c>
      <c r="E31" s="207"/>
      <c r="F31" s="207"/>
    </row>
    <row r="32" spans="1:6">
      <c r="A32" s="206" t="s">
        <v>228</v>
      </c>
      <c r="B32" s="189">
        <f t="shared" si="0"/>
        <v>0</v>
      </c>
      <c r="C32" s="207"/>
      <c r="D32" s="207"/>
      <c r="E32" s="207"/>
      <c r="F32" s="207"/>
    </row>
    <row r="33" spans="1:6">
      <c r="A33" s="206" t="s">
        <v>229</v>
      </c>
      <c r="B33" s="189">
        <f t="shared" si="0"/>
        <v>430</v>
      </c>
      <c r="C33" s="207">
        <v>320</v>
      </c>
      <c r="D33" s="207">
        <v>110</v>
      </c>
      <c r="E33" s="207"/>
      <c r="F33" s="207"/>
    </row>
    <row r="34" spans="1:6">
      <c r="A34" s="206" t="s">
        <v>230</v>
      </c>
      <c r="B34" s="189">
        <f t="shared" si="0"/>
        <v>0</v>
      </c>
      <c r="C34" s="207"/>
      <c r="D34" s="207"/>
      <c r="E34" s="207"/>
      <c r="F34" s="207"/>
    </row>
    <row r="35" spans="1:6">
      <c r="A35" s="206" t="s">
        <v>231</v>
      </c>
      <c r="B35" s="189">
        <f t="shared" si="0"/>
        <v>1250</v>
      </c>
      <c r="C35" s="207">
        <v>930</v>
      </c>
      <c r="D35" s="207">
        <v>320</v>
      </c>
      <c r="E35" s="207"/>
      <c r="F35" s="207"/>
    </row>
    <row r="36" spans="1:6">
      <c r="A36" s="206" t="s">
        <v>144</v>
      </c>
      <c r="B36" s="189">
        <f t="shared" si="0"/>
        <v>45735</v>
      </c>
      <c r="C36" s="207">
        <v>29851</v>
      </c>
      <c r="D36" s="207">
        <v>10149</v>
      </c>
      <c r="E36" s="3"/>
      <c r="F36" s="3">
        <v>5735</v>
      </c>
    </row>
    <row r="37" spans="1:6">
      <c r="A37" s="85"/>
    </row>
    <row r="38" spans="1:6">
      <c r="A38" s="80" t="s">
        <v>133</v>
      </c>
    </row>
    <row r="39" spans="1:6">
      <c r="A39" s="80"/>
    </row>
    <row r="40" spans="1:6">
      <c r="A40" s="196" t="s">
        <v>301</v>
      </c>
    </row>
    <row r="41" spans="1:6">
      <c r="A41" s="196" t="s">
        <v>302</v>
      </c>
    </row>
  </sheetData>
  <mergeCells count="3">
    <mergeCell ref="A3:A5"/>
    <mergeCell ref="B3:B4"/>
    <mergeCell ref="A1:G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7
Tartu Linnavalitsuse 27.05.2014. a 
 korralduse nr   juurde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workbookViewId="0">
      <selection activeCell="L17" sqref="L17"/>
    </sheetView>
  </sheetViews>
  <sheetFormatPr defaultRowHeight="15"/>
  <cols>
    <col min="1" max="1" width="17.140625" customWidth="1"/>
    <col min="2" max="2" width="5.28515625" bestFit="1" customWidth="1"/>
    <col min="3" max="3" width="8.28515625" style="92" bestFit="1" customWidth="1"/>
    <col min="4" max="4" width="6.42578125" bestFit="1" customWidth="1"/>
    <col min="5" max="5" width="6.140625" bestFit="1" customWidth="1"/>
    <col min="6" max="6" width="7.7109375" bestFit="1" customWidth="1"/>
    <col min="7" max="7" width="6.140625" bestFit="1" customWidth="1"/>
    <col min="8" max="9" width="5.140625" bestFit="1" customWidth="1"/>
    <col min="10" max="10" width="7.7109375" bestFit="1" customWidth="1"/>
    <col min="11" max="12" width="5.140625" bestFit="1" customWidth="1"/>
    <col min="13" max="13" width="6.140625" bestFit="1" customWidth="1"/>
    <col min="14" max="15" width="6.140625" customWidth="1"/>
    <col min="16" max="16" width="5.140625" bestFit="1" customWidth="1"/>
    <col min="17" max="17" width="6.140625" bestFit="1" customWidth="1"/>
    <col min="252" max="252" width="17.140625" customWidth="1"/>
    <col min="253" max="253" width="5.28515625" bestFit="1" customWidth="1"/>
    <col min="254" max="254" width="6.42578125" bestFit="1" customWidth="1"/>
    <col min="255" max="255" width="7.42578125" bestFit="1" customWidth="1"/>
    <col min="256" max="256" width="6.42578125" bestFit="1" customWidth="1"/>
    <col min="257" max="257" width="6.42578125" customWidth="1"/>
    <col min="258" max="258" width="7.42578125" bestFit="1" customWidth="1"/>
    <col min="259" max="259" width="8.28515625" bestFit="1" customWidth="1"/>
    <col min="260" max="260" width="6.42578125" bestFit="1" customWidth="1"/>
    <col min="261" max="261" width="6.140625" bestFit="1" customWidth="1"/>
    <col min="262" max="262" width="7.7109375" bestFit="1" customWidth="1"/>
    <col min="263" max="263" width="6.140625" bestFit="1" customWidth="1"/>
    <col min="264" max="265" width="5.140625" bestFit="1" customWidth="1"/>
    <col min="266" max="266" width="7.7109375" bestFit="1" customWidth="1"/>
    <col min="267" max="268" width="5.140625" bestFit="1" customWidth="1"/>
    <col min="269" max="269" width="6.140625" bestFit="1" customWidth="1"/>
    <col min="270" max="271" width="6.140625" customWidth="1"/>
    <col min="272" max="272" width="5.140625" bestFit="1" customWidth="1"/>
    <col min="273" max="273" width="6.140625" bestFit="1" customWidth="1"/>
    <col min="508" max="508" width="17.140625" customWidth="1"/>
    <col min="509" max="509" width="5.28515625" bestFit="1" customWidth="1"/>
    <col min="510" max="510" width="6.42578125" bestFit="1" customWidth="1"/>
    <col min="511" max="511" width="7.42578125" bestFit="1" customWidth="1"/>
    <col min="512" max="512" width="6.42578125" bestFit="1" customWidth="1"/>
    <col min="513" max="513" width="6.42578125" customWidth="1"/>
    <col min="514" max="514" width="7.42578125" bestFit="1" customWidth="1"/>
    <col min="515" max="515" width="8.28515625" bestFit="1" customWidth="1"/>
    <col min="516" max="516" width="6.42578125" bestFit="1" customWidth="1"/>
    <col min="517" max="517" width="6.140625" bestFit="1" customWidth="1"/>
    <col min="518" max="518" width="7.7109375" bestFit="1" customWidth="1"/>
    <col min="519" max="519" width="6.140625" bestFit="1" customWidth="1"/>
    <col min="520" max="521" width="5.140625" bestFit="1" customWidth="1"/>
    <col min="522" max="522" width="7.7109375" bestFit="1" customWidth="1"/>
    <col min="523" max="524" width="5.140625" bestFit="1" customWidth="1"/>
    <col min="525" max="525" width="6.140625" bestFit="1" customWidth="1"/>
    <col min="526" max="527" width="6.140625" customWidth="1"/>
    <col min="528" max="528" width="5.140625" bestFit="1" customWidth="1"/>
    <col min="529" max="529" width="6.140625" bestFit="1" customWidth="1"/>
    <col min="764" max="764" width="17.140625" customWidth="1"/>
    <col min="765" max="765" width="5.28515625" bestFit="1" customWidth="1"/>
    <col min="766" max="766" width="6.42578125" bestFit="1" customWidth="1"/>
    <col min="767" max="767" width="7.42578125" bestFit="1" customWidth="1"/>
    <col min="768" max="768" width="6.42578125" bestFit="1" customWidth="1"/>
    <col min="769" max="769" width="6.42578125" customWidth="1"/>
    <col min="770" max="770" width="7.42578125" bestFit="1" customWidth="1"/>
    <col min="771" max="771" width="8.28515625" bestFit="1" customWidth="1"/>
    <col min="772" max="772" width="6.42578125" bestFit="1" customWidth="1"/>
    <col min="773" max="773" width="6.140625" bestFit="1" customWidth="1"/>
    <col min="774" max="774" width="7.7109375" bestFit="1" customWidth="1"/>
    <col min="775" max="775" width="6.140625" bestFit="1" customWidth="1"/>
    <col min="776" max="777" width="5.140625" bestFit="1" customWidth="1"/>
    <col min="778" max="778" width="7.7109375" bestFit="1" customWidth="1"/>
    <col min="779" max="780" width="5.140625" bestFit="1" customWidth="1"/>
    <col min="781" max="781" width="6.140625" bestFit="1" customWidth="1"/>
    <col min="782" max="783" width="6.140625" customWidth="1"/>
    <col min="784" max="784" width="5.140625" bestFit="1" customWidth="1"/>
    <col min="785" max="785" width="6.140625" bestFit="1" customWidth="1"/>
    <col min="1020" max="1020" width="17.140625" customWidth="1"/>
    <col min="1021" max="1021" width="5.28515625" bestFit="1" customWidth="1"/>
    <col min="1022" max="1022" width="6.42578125" bestFit="1" customWidth="1"/>
    <col min="1023" max="1023" width="7.42578125" bestFit="1" customWidth="1"/>
    <col min="1024" max="1024" width="6.42578125" bestFit="1" customWidth="1"/>
    <col min="1025" max="1025" width="6.42578125" customWidth="1"/>
    <col min="1026" max="1026" width="7.42578125" bestFit="1" customWidth="1"/>
    <col min="1027" max="1027" width="8.28515625" bestFit="1" customWidth="1"/>
    <col min="1028" max="1028" width="6.42578125" bestFit="1" customWidth="1"/>
    <col min="1029" max="1029" width="6.140625" bestFit="1" customWidth="1"/>
    <col min="1030" max="1030" width="7.7109375" bestFit="1" customWidth="1"/>
    <col min="1031" max="1031" width="6.140625" bestFit="1" customWidth="1"/>
    <col min="1032" max="1033" width="5.140625" bestFit="1" customWidth="1"/>
    <col min="1034" max="1034" width="7.7109375" bestFit="1" customWidth="1"/>
    <col min="1035" max="1036" width="5.140625" bestFit="1" customWidth="1"/>
    <col min="1037" max="1037" width="6.140625" bestFit="1" customWidth="1"/>
    <col min="1038" max="1039" width="6.140625" customWidth="1"/>
    <col min="1040" max="1040" width="5.140625" bestFit="1" customWidth="1"/>
    <col min="1041" max="1041" width="6.140625" bestFit="1" customWidth="1"/>
    <col min="1276" max="1276" width="17.140625" customWidth="1"/>
    <col min="1277" max="1277" width="5.28515625" bestFit="1" customWidth="1"/>
    <col min="1278" max="1278" width="6.42578125" bestFit="1" customWidth="1"/>
    <col min="1279" max="1279" width="7.42578125" bestFit="1" customWidth="1"/>
    <col min="1280" max="1280" width="6.42578125" bestFit="1" customWidth="1"/>
    <col min="1281" max="1281" width="6.42578125" customWidth="1"/>
    <col min="1282" max="1282" width="7.42578125" bestFit="1" customWidth="1"/>
    <col min="1283" max="1283" width="8.28515625" bestFit="1" customWidth="1"/>
    <col min="1284" max="1284" width="6.42578125" bestFit="1" customWidth="1"/>
    <col min="1285" max="1285" width="6.140625" bestFit="1" customWidth="1"/>
    <col min="1286" max="1286" width="7.7109375" bestFit="1" customWidth="1"/>
    <col min="1287" max="1287" width="6.140625" bestFit="1" customWidth="1"/>
    <col min="1288" max="1289" width="5.140625" bestFit="1" customWidth="1"/>
    <col min="1290" max="1290" width="7.7109375" bestFit="1" customWidth="1"/>
    <col min="1291" max="1292" width="5.140625" bestFit="1" customWidth="1"/>
    <col min="1293" max="1293" width="6.140625" bestFit="1" customWidth="1"/>
    <col min="1294" max="1295" width="6.140625" customWidth="1"/>
    <col min="1296" max="1296" width="5.140625" bestFit="1" customWidth="1"/>
    <col min="1297" max="1297" width="6.140625" bestFit="1" customWidth="1"/>
    <col min="1532" max="1532" width="17.140625" customWidth="1"/>
    <col min="1533" max="1533" width="5.28515625" bestFit="1" customWidth="1"/>
    <col min="1534" max="1534" width="6.42578125" bestFit="1" customWidth="1"/>
    <col min="1535" max="1535" width="7.42578125" bestFit="1" customWidth="1"/>
    <col min="1536" max="1536" width="6.42578125" bestFit="1" customWidth="1"/>
    <col min="1537" max="1537" width="6.42578125" customWidth="1"/>
    <col min="1538" max="1538" width="7.42578125" bestFit="1" customWidth="1"/>
    <col min="1539" max="1539" width="8.28515625" bestFit="1" customWidth="1"/>
    <col min="1540" max="1540" width="6.42578125" bestFit="1" customWidth="1"/>
    <col min="1541" max="1541" width="6.140625" bestFit="1" customWidth="1"/>
    <col min="1542" max="1542" width="7.7109375" bestFit="1" customWidth="1"/>
    <col min="1543" max="1543" width="6.140625" bestFit="1" customWidth="1"/>
    <col min="1544" max="1545" width="5.140625" bestFit="1" customWidth="1"/>
    <col min="1546" max="1546" width="7.7109375" bestFit="1" customWidth="1"/>
    <col min="1547" max="1548" width="5.140625" bestFit="1" customWidth="1"/>
    <col min="1549" max="1549" width="6.140625" bestFit="1" customWidth="1"/>
    <col min="1550" max="1551" width="6.140625" customWidth="1"/>
    <col min="1552" max="1552" width="5.140625" bestFit="1" customWidth="1"/>
    <col min="1553" max="1553" width="6.140625" bestFit="1" customWidth="1"/>
    <col min="1788" max="1788" width="17.140625" customWidth="1"/>
    <col min="1789" max="1789" width="5.28515625" bestFit="1" customWidth="1"/>
    <col min="1790" max="1790" width="6.42578125" bestFit="1" customWidth="1"/>
    <col min="1791" max="1791" width="7.42578125" bestFit="1" customWidth="1"/>
    <col min="1792" max="1792" width="6.42578125" bestFit="1" customWidth="1"/>
    <col min="1793" max="1793" width="6.42578125" customWidth="1"/>
    <col min="1794" max="1794" width="7.42578125" bestFit="1" customWidth="1"/>
    <col min="1795" max="1795" width="8.28515625" bestFit="1" customWidth="1"/>
    <col min="1796" max="1796" width="6.42578125" bestFit="1" customWidth="1"/>
    <col min="1797" max="1797" width="6.140625" bestFit="1" customWidth="1"/>
    <col min="1798" max="1798" width="7.7109375" bestFit="1" customWidth="1"/>
    <col min="1799" max="1799" width="6.140625" bestFit="1" customWidth="1"/>
    <col min="1800" max="1801" width="5.140625" bestFit="1" customWidth="1"/>
    <col min="1802" max="1802" width="7.7109375" bestFit="1" customWidth="1"/>
    <col min="1803" max="1804" width="5.140625" bestFit="1" customWidth="1"/>
    <col min="1805" max="1805" width="6.140625" bestFit="1" customWidth="1"/>
    <col min="1806" max="1807" width="6.140625" customWidth="1"/>
    <col min="1808" max="1808" width="5.140625" bestFit="1" customWidth="1"/>
    <col min="1809" max="1809" width="6.140625" bestFit="1" customWidth="1"/>
    <col min="2044" max="2044" width="17.140625" customWidth="1"/>
    <col min="2045" max="2045" width="5.28515625" bestFit="1" customWidth="1"/>
    <col min="2046" max="2046" width="6.42578125" bestFit="1" customWidth="1"/>
    <col min="2047" max="2047" width="7.42578125" bestFit="1" customWidth="1"/>
    <col min="2048" max="2048" width="6.42578125" bestFit="1" customWidth="1"/>
    <col min="2049" max="2049" width="6.42578125" customWidth="1"/>
    <col min="2050" max="2050" width="7.42578125" bestFit="1" customWidth="1"/>
    <col min="2051" max="2051" width="8.28515625" bestFit="1" customWidth="1"/>
    <col min="2052" max="2052" width="6.42578125" bestFit="1" customWidth="1"/>
    <col min="2053" max="2053" width="6.140625" bestFit="1" customWidth="1"/>
    <col min="2054" max="2054" width="7.7109375" bestFit="1" customWidth="1"/>
    <col min="2055" max="2055" width="6.140625" bestFit="1" customWidth="1"/>
    <col min="2056" max="2057" width="5.140625" bestFit="1" customWidth="1"/>
    <col min="2058" max="2058" width="7.7109375" bestFit="1" customWidth="1"/>
    <col min="2059" max="2060" width="5.140625" bestFit="1" customWidth="1"/>
    <col min="2061" max="2061" width="6.140625" bestFit="1" customWidth="1"/>
    <col min="2062" max="2063" width="6.140625" customWidth="1"/>
    <col min="2064" max="2064" width="5.140625" bestFit="1" customWidth="1"/>
    <col min="2065" max="2065" width="6.140625" bestFit="1" customWidth="1"/>
    <col min="2300" max="2300" width="17.140625" customWidth="1"/>
    <col min="2301" max="2301" width="5.28515625" bestFit="1" customWidth="1"/>
    <col min="2302" max="2302" width="6.42578125" bestFit="1" customWidth="1"/>
    <col min="2303" max="2303" width="7.42578125" bestFit="1" customWidth="1"/>
    <col min="2304" max="2304" width="6.42578125" bestFit="1" customWidth="1"/>
    <col min="2305" max="2305" width="6.42578125" customWidth="1"/>
    <col min="2306" max="2306" width="7.42578125" bestFit="1" customWidth="1"/>
    <col min="2307" max="2307" width="8.28515625" bestFit="1" customWidth="1"/>
    <col min="2308" max="2308" width="6.42578125" bestFit="1" customWidth="1"/>
    <col min="2309" max="2309" width="6.140625" bestFit="1" customWidth="1"/>
    <col min="2310" max="2310" width="7.7109375" bestFit="1" customWidth="1"/>
    <col min="2311" max="2311" width="6.140625" bestFit="1" customWidth="1"/>
    <col min="2312" max="2313" width="5.140625" bestFit="1" customWidth="1"/>
    <col min="2314" max="2314" width="7.7109375" bestFit="1" customWidth="1"/>
    <col min="2315" max="2316" width="5.140625" bestFit="1" customWidth="1"/>
    <col min="2317" max="2317" width="6.140625" bestFit="1" customWidth="1"/>
    <col min="2318" max="2319" width="6.140625" customWidth="1"/>
    <col min="2320" max="2320" width="5.140625" bestFit="1" customWidth="1"/>
    <col min="2321" max="2321" width="6.140625" bestFit="1" customWidth="1"/>
    <col min="2556" max="2556" width="17.140625" customWidth="1"/>
    <col min="2557" max="2557" width="5.28515625" bestFit="1" customWidth="1"/>
    <col min="2558" max="2558" width="6.42578125" bestFit="1" customWidth="1"/>
    <col min="2559" max="2559" width="7.42578125" bestFit="1" customWidth="1"/>
    <col min="2560" max="2560" width="6.42578125" bestFit="1" customWidth="1"/>
    <col min="2561" max="2561" width="6.42578125" customWidth="1"/>
    <col min="2562" max="2562" width="7.42578125" bestFit="1" customWidth="1"/>
    <col min="2563" max="2563" width="8.28515625" bestFit="1" customWidth="1"/>
    <col min="2564" max="2564" width="6.42578125" bestFit="1" customWidth="1"/>
    <col min="2565" max="2565" width="6.140625" bestFit="1" customWidth="1"/>
    <col min="2566" max="2566" width="7.7109375" bestFit="1" customWidth="1"/>
    <col min="2567" max="2567" width="6.140625" bestFit="1" customWidth="1"/>
    <col min="2568" max="2569" width="5.140625" bestFit="1" customWidth="1"/>
    <col min="2570" max="2570" width="7.7109375" bestFit="1" customWidth="1"/>
    <col min="2571" max="2572" width="5.140625" bestFit="1" customWidth="1"/>
    <col min="2573" max="2573" width="6.140625" bestFit="1" customWidth="1"/>
    <col min="2574" max="2575" width="6.140625" customWidth="1"/>
    <col min="2576" max="2576" width="5.140625" bestFit="1" customWidth="1"/>
    <col min="2577" max="2577" width="6.140625" bestFit="1" customWidth="1"/>
    <col min="2812" max="2812" width="17.140625" customWidth="1"/>
    <col min="2813" max="2813" width="5.28515625" bestFit="1" customWidth="1"/>
    <col min="2814" max="2814" width="6.42578125" bestFit="1" customWidth="1"/>
    <col min="2815" max="2815" width="7.42578125" bestFit="1" customWidth="1"/>
    <col min="2816" max="2816" width="6.42578125" bestFit="1" customWidth="1"/>
    <col min="2817" max="2817" width="6.42578125" customWidth="1"/>
    <col min="2818" max="2818" width="7.42578125" bestFit="1" customWidth="1"/>
    <col min="2819" max="2819" width="8.28515625" bestFit="1" customWidth="1"/>
    <col min="2820" max="2820" width="6.42578125" bestFit="1" customWidth="1"/>
    <col min="2821" max="2821" width="6.140625" bestFit="1" customWidth="1"/>
    <col min="2822" max="2822" width="7.7109375" bestFit="1" customWidth="1"/>
    <col min="2823" max="2823" width="6.140625" bestFit="1" customWidth="1"/>
    <col min="2824" max="2825" width="5.140625" bestFit="1" customWidth="1"/>
    <col min="2826" max="2826" width="7.7109375" bestFit="1" customWidth="1"/>
    <col min="2827" max="2828" width="5.140625" bestFit="1" customWidth="1"/>
    <col min="2829" max="2829" width="6.140625" bestFit="1" customWidth="1"/>
    <col min="2830" max="2831" width="6.140625" customWidth="1"/>
    <col min="2832" max="2832" width="5.140625" bestFit="1" customWidth="1"/>
    <col min="2833" max="2833" width="6.140625" bestFit="1" customWidth="1"/>
    <col min="3068" max="3068" width="17.140625" customWidth="1"/>
    <col min="3069" max="3069" width="5.28515625" bestFit="1" customWidth="1"/>
    <col min="3070" max="3070" width="6.42578125" bestFit="1" customWidth="1"/>
    <col min="3071" max="3071" width="7.42578125" bestFit="1" customWidth="1"/>
    <col min="3072" max="3072" width="6.42578125" bestFit="1" customWidth="1"/>
    <col min="3073" max="3073" width="6.42578125" customWidth="1"/>
    <col min="3074" max="3074" width="7.42578125" bestFit="1" customWidth="1"/>
    <col min="3075" max="3075" width="8.28515625" bestFit="1" customWidth="1"/>
    <col min="3076" max="3076" width="6.42578125" bestFit="1" customWidth="1"/>
    <col min="3077" max="3077" width="6.140625" bestFit="1" customWidth="1"/>
    <col min="3078" max="3078" width="7.7109375" bestFit="1" customWidth="1"/>
    <col min="3079" max="3079" width="6.140625" bestFit="1" customWidth="1"/>
    <col min="3080" max="3081" width="5.140625" bestFit="1" customWidth="1"/>
    <col min="3082" max="3082" width="7.7109375" bestFit="1" customWidth="1"/>
    <col min="3083" max="3084" width="5.140625" bestFit="1" customWidth="1"/>
    <col min="3085" max="3085" width="6.140625" bestFit="1" customWidth="1"/>
    <col min="3086" max="3087" width="6.140625" customWidth="1"/>
    <col min="3088" max="3088" width="5.140625" bestFit="1" customWidth="1"/>
    <col min="3089" max="3089" width="6.140625" bestFit="1" customWidth="1"/>
    <col min="3324" max="3324" width="17.140625" customWidth="1"/>
    <col min="3325" max="3325" width="5.28515625" bestFit="1" customWidth="1"/>
    <col min="3326" max="3326" width="6.42578125" bestFit="1" customWidth="1"/>
    <col min="3327" max="3327" width="7.42578125" bestFit="1" customWidth="1"/>
    <col min="3328" max="3328" width="6.42578125" bestFit="1" customWidth="1"/>
    <col min="3329" max="3329" width="6.42578125" customWidth="1"/>
    <col min="3330" max="3330" width="7.42578125" bestFit="1" customWidth="1"/>
    <col min="3331" max="3331" width="8.28515625" bestFit="1" customWidth="1"/>
    <col min="3332" max="3332" width="6.42578125" bestFit="1" customWidth="1"/>
    <col min="3333" max="3333" width="6.140625" bestFit="1" customWidth="1"/>
    <col min="3334" max="3334" width="7.7109375" bestFit="1" customWidth="1"/>
    <col min="3335" max="3335" width="6.140625" bestFit="1" customWidth="1"/>
    <col min="3336" max="3337" width="5.140625" bestFit="1" customWidth="1"/>
    <col min="3338" max="3338" width="7.7109375" bestFit="1" customWidth="1"/>
    <col min="3339" max="3340" width="5.140625" bestFit="1" customWidth="1"/>
    <col min="3341" max="3341" width="6.140625" bestFit="1" customWidth="1"/>
    <col min="3342" max="3343" width="6.140625" customWidth="1"/>
    <col min="3344" max="3344" width="5.140625" bestFit="1" customWidth="1"/>
    <col min="3345" max="3345" width="6.140625" bestFit="1" customWidth="1"/>
    <col min="3580" max="3580" width="17.140625" customWidth="1"/>
    <col min="3581" max="3581" width="5.28515625" bestFit="1" customWidth="1"/>
    <col min="3582" max="3582" width="6.42578125" bestFit="1" customWidth="1"/>
    <col min="3583" max="3583" width="7.42578125" bestFit="1" customWidth="1"/>
    <col min="3584" max="3584" width="6.42578125" bestFit="1" customWidth="1"/>
    <col min="3585" max="3585" width="6.42578125" customWidth="1"/>
    <col min="3586" max="3586" width="7.42578125" bestFit="1" customWidth="1"/>
    <col min="3587" max="3587" width="8.28515625" bestFit="1" customWidth="1"/>
    <col min="3588" max="3588" width="6.42578125" bestFit="1" customWidth="1"/>
    <col min="3589" max="3589" width="6.140625" bestFit="1" customWidth="1"/>
    <col min="3590" max="3590" width="7.7109375" bestFit="1" customWidth="1"/>
    <col min="3591" max="3591" width="6.140625" bestFit="1" customWidth="1"/>
    <col min="3592" max="3593" width="5.140625" bestFit="1" customWidth="1"/>
    <col min="3594" max="3594" width="7.7109375" bestFit="1" customWidth="1"/>
    <col min="3595" max="3596" width="5.140625" bestFit="1" customWidth="1"/>
    <col min="3597" max="3597" width="6.140625" bestFit="1" customWidth="1"/>
    <col min="3598" max="3599" width="6.140625" customWidth="1"/>
    <col min="3600" max="3600" width="5.140625" bestFit="1" customWidth="1"/>
    <col min="3601" max="3601" width="6.140625" bestFit="1" customWidth="1"/>
    <col min="3836" max="3836" width="17.140625" customWidth="1"/>
    <col min="3837" max="3837" width="5.28515625" bestFit="1" customWidth="1"/>
    <col min="3838" max="3838" width="6.42578125" bestFit="1" customWidth="1"/>
    <col min="3839" max="3839" width="7.42578125" bestFit="1" customWidth="1"/>
    <col min="3840" max="3840" width="6.42578125" bestFit="1" customWidth="1"/>
    <col min="3841" max="3841" width="6.42578125" customWidth="1"/>
    <col min="3842" max="3842" width="7.42578125" bestFit="1" customWidth="1"/>
    <col min="3843" max="3843" width="8.28515625" bestFit="1" customWidth="1"/>
    <col min="3844" max="3844" width="6.42578125" bestFit="1" customWidth="1"/>
    <col min="3845" max="3845" width="6.140625" bestFit="1" customWidth="1"/>
    <col min="3846" max="3846" width="7.7109375" bestFit="1" customWidth="1"/>
    <col min="3847" max="3847" width="6.140625" bestFit="1" customWidth="1"/>
    <col min="3848" max="3849" width="5.140625" bestFit="1" customWidth="1"/>
    <col min="3850" max="3850" width="7.7109375" bestFit="1" customWidth="1"/>
    <col min="3851" max="3852" width="5.140625" bestFit="1" customWidth="1"/>
    <col min="3853" max="3853" width="6.140625" bestFit="1" customWidth="1"/>
    <col min="3854" max="3855" width="6.140625" customWidth="1"/>
    <col min="3856" max="3856" width="5.140625" bestFit="1" customWidth="1"/>
    <col min="3857" max="3857" width="6.140625" bestFit="1" customWidth="1"/>
    <col min="4092" max="4092" width="17.140625" customWidth="1"/>
    <col min="4093" max="4093" width="5.28515625" bestFit="1" customWidth="1"/>
    <col min="4094" max="4094" width="6.42578125" bestFit="1" customWidth="1"/>
    <col min="4095" max="4095" width="7.42578125" bestFit="1" customWidth="1"/>
    <col min="4096" max="4096" width="6.42578125" bestFit="1" customWidth="1"/>
    <col min="4097" max="4097" width="6.42578125" customWidth="1"/>
    <col min="4098" max="4098" width="7.42578125" bestFit="1" customWidth="1"/>
    <col min="4099" max="4099" width="8.28515625" bestFit="1" customWidth="1"/>
    <col min="4100" max="4100" width="6.42578125" bestFit="1" customWidth="1"/>
    <col min="4101" max="4101" width="6.140625" bestFit="1" customWidth="1"/>
    <col min="4102" max="4102" width="7.7109375" bestFit="1" customWidth="1"/>
    <col min="4103" max="4103" width="6.140625" bestFit="1" customWidth="1"/>
    <col min="4104" max="4105" width="5.140625" bestFit="1" customWidth="1"/>
    <col min="4106" max="4106" width="7.7109375" bestFit="1" customWidth="1"/>
    <col min="4107" max="4108" width="5.140625" bestFit="1" customWidth="1"/>
    <col min="4109" max="4109" width="6.140625" bestFit="1" customWidth="1"/>
    <col min="4110" max="4111" width="6.140625" customWidth="1"/>
    <col min="4112" max="4112" width="5.140625" bestFit="1" customWidth="1"/>
    <col min="4113" max="4113" width="6.140625" bestFit="1" customWidth="1"/>
    <col min="4348" max="4348" width="17.140625" customWidth="1"/>
    <col min="4349" max="4349" width="5.28515625" bestFit="1" customWidth="1"/>
    <col min="4350" max="4350" width="6.42578125" bestFit="1" customWidth="1"/>
    <col min="4351" max="4351" width="7.42578125" bestFit="1" customWidth="1"/>
    <col min="4352" max="4352" width="6.42578125" bestFit="1" customWidth="1"/>
    <col min="4353" max="4353" width="6.42578125" customWidth="1"/>
    <col min="4354" max="4354" width="7.42578125" bestFit="1" customWidth="1"/>
    <col min="4355" max="4355" width="8.28515625" bestFit="1" customWidth="1"/>
    <col min="4356" max="4356" width="6.42578125" bestFit="1" customWidth="1"/>
    <col min="4357" max="4357" width="6.140625" bestFit="1" customWidth="1"/>
    <col min="4358" max="4358" width="7.7109375" bestFit="1" customWidth="1"/>
    <col min="4359" max="4359" width="6.140625" bestFit="1" customWidth="1"/>
    <col min="4360" max="4361" width="5.140625" bestFit="1" customWidth="1"/>
    <col min="4362" max="4362" width="7.7109375" bestFit="1" customWidth="1"/>
    <col min="4363" max="4364" width="5.140625" bestFit="1" customWidth="1"/>
    <col min="4365" max="4365" width="6.140625" bestFit="1" customWidth="1"/>
    <col min="4366" max="4367" width="6.140625" customWidth="1"/>
    <col min="4368" max="4368" width="5.140625" bestFit="1" customWidth="1"/>
    <col min="4369" max="4369" width="6.140625" bestFit="1" customWidth="1"/>
    <col min="4604" max="4604" width="17.140625" customWidth="1"/>
    <col min="4605" max="4605" width="5.28515625" bestFit="1" customWidth="1"/>
    <col min="4606" max="4606" width="6.42578125" bestFit="1" customWidth="1"/>
    <col min="4607" max="4607" width="7.42578125" bestFit="1" customWidth="1"/>
    <col min="4608" max="4608" width="6.42578125" bestFit="1" customWidth="1"/>
    <col min="4609" max="4609" width="6.42578125" customWidth="1"/>
    <col min="4610" max="4610" width="7.42578125" bestFit="1" customWidth="1"/>
    <col min="4611" max="4611" width="8.28515625" bestFit="1" customWidth="1"/>
    <col min="4612" max="4612" width="6.42578125" bestFit="1" customWidth="1"/>
    <col min="4613" max="4613" width="6.140625" bestFit="1" customWidth="1"/>
    <col min="4614" max="4614" width="7.7109375" bestFit="1" customWidth="1"/>
    <col min="4615" max="4615" width="6.140625" bestFit="1" customWidth="1"/>
    <col min="4616" max="4617" width="5.140625" bestFit="1" customWidth="1"/>
    <col min="4618" max="4618" width="7.7109375" bestFit="1" customWidth="1"/>
    <col min="4619" max="4620" width="5.140625" bestFit="1" customWidth="1"/>
    <col min="4621" max="4621" width="6.140625" bestFit="1" customWidth="1"/>
    <col min="4622" max="4623" width="6.140625" customWidth="1"/>
    <col min="4624" max="4624" width="5.140625" bestFit="1" customWidth="1"/>
    <col min="4625" max="4625" width="6.140625" bestFit="1" customWidth="1"/>
    <col min="4860" max="4860" width="17.140625" customWidth="1"/>
    <col min="4861" max="4861" width="5.28515625" bestFit="1" customWidth="1"/>
    <col min="4862" max="4862" width="6.42578125" bestFit="1" customWidth="1"/>
    <col min="4863" max="4863" width="7.42578125" bestFit="1" customWidth="1"/>
    <col min="4864" max="4864" width="6.42578125" bestFit="1" customWidth="1"/>
    <col min="4865" max="4865" width="6.42578125" customWidth="1"/>
    <col min="4866" max="4866" width="7.42578125" bestFit="1" customWidth="1"/>
    <col min="4867" max="4867" width="8.28515625" bestFit="1" customWidth="1"/>
    <col min="4868" max="4868" width="6.42578125" bestFit="1" customWidth="1"/>
    <col min="4869" max="4869" width="6.140625" bestFit="1" customWidth="1"/>
    <col min="4870" max="4870" width="7.7109375" bestFit="1" customWidth="1"/>
    <col min="4871" max="4871" width="6.140625" bestFit="1" customWidth="1"/>
    <col min="4872" max="4873" width="5.140625" bestFit="1" customWidth="1"/>
    <col min="4874" max="4874" width="7.7109375" bestFit="1" customWidth="1"/>
    <col min="4875" max="4876" width="5.140625" bestFit="1" customWidth="1"/>
    <col min="4877" max="4877" width="6.140625" bestFit="1" customWidth="1"/>
    <col min="4878" max="4879" width="6.140625" customWidth="1"/>
    <col min="4880" max="4880" width="5.140625" bestFit="1" customWidth="1"/>
    <col min="4881" max="4881" width="6.140625" bestFit="1" customWidth="1"/>
    <col min="5116" max="5116" width="17.140625" customWidth="1"/>
    <col min="5117" max="5117" width="5.28515625" bestFit="1" customWidth="1"/>
    <col min="5118" max="5118" width="6.42578125" bestFit="1" customWidth="1"/>
    <col min="5119" max="5119" width="7.42578125" bestFit="1" customWidth="1"/>
    <col min="5120" max="5120" width="6.42578125" bestFit="1" customWidth="1"/>
    <col min="5121" max="5121" width="6.42578125" customWidth="1"/>
    <col min="5122" max="5122" width="7.42578125" bestFit="1" customWidth="1"/>
    <col min="5123" max="5123" width="8.28515625" bestFit="1" customWidth="1"/>
    <col min="5124" max="5124" width="6.42578125" bestFit="1" customWidth="1"/>
    <col min="5125" max="5125" width="6.140625" bestFit="1" customWidth="1"/>
    <col min="5126" max="5126" width="7.7109375" bestFit="1" customWidth="1"/>
    <col min="5127" max="5127" width="6.140625" bestFit="1" customWidth="1"/>
    <col min="5128" max="5129" width="5.140625" bestFit="1" customWidth="1"/>
    <col min="5130" max="5130" width="7.7109375" bestFit="1" customWidth="1"/>
    <col min="5131" max="5132" width="5.140625" bestFit="1" customWidth="1"/>
    <col min="5133" max="5133" width="6.140625" bestFit="1" customWidth="1"/>
    <col min="5134" max="5135" width="6.140625" customWidth="1"/>
    <col min="5136" max="5136" width="5.140625" bestFit="1" customWidth="1"/>
    <col min="5137" max="5137" width="6.140625" bestFit="1" customWidth="1"/>
    <col min="5372" max="5372" width="17.140625" customWidth="1"/>
    <col min="5373" max="5373" width="5.28515625" bestFit="1" customWidth="1"/>
    <col min="5374" max="5374" width="6.42578125" bestFit="1" customWidth="1"/>
    <col min="5375" max="5375" width="7.42578125" bestFit="1" customWidth="1"/>
    <col min="5376" max="5376" width="6.42578125" bestFit="1" customWidth="1"/>
    <col min="5377" max="5377" width="6.42578125" customWidth="1"/>
    <col min="5378" max="5378" width="7.42578125" bestFit="1" customWidth="1"/>
    <col min="5379" max="5379" width="8.28515625" bestFit="1" customWidth="1"/>
    <col min="5380" max="5380" width="6.42578125" bestFit="1" customWidth="1"/>
    <col min="5381" max="5381" width="6.140625" bestFit="1" customWidth="1"/>
    <col min="5382" max="5382" width="7.7109375" bestFit="1" customWidth="1"/>
    <col min="5383" max="5383" width="6.140625" bestFit="1" customWidth="1"/>
    <col min="5384" max="5385" width="5.140625" bestFit="1" customWidth="1"/>
    <col min="5386" max="5386" width="7.7109375" bestFit="1" customWidth="1"/>
    <col min="5387" max="5388" width="5.140625" bestFit="1" customWidth="1"/>
    <col min="5389" max="5389" width="6.140625" bestFit="1" customWidth="1"/>
    <col min="5390" max="5391" width="6.140625" customWidth="1"/>
    <col min="5392" max="5392" width="5.140625" bestFit="1" customWidth="1"/>
    <col min="5393" max="5393" width="6.140625" bestFit="1" customWidth="1"/>
    <col min="5628" max="5628" width="17.140625" customWidth="1"/>
    <col min="5629" max="5629" width="5.28515625" bestFit="1" customWidth="1"/>
    <col min="5630" max="5630" width="6.42578125" bestFit="1" customWidth="1"/>
    <col min="5631" max="5631" width="7.42578125" bestFit="1" customWidth="1"/>
    <col min="5632" max="5632" width="6.42578125" bestFit="1" customWidth="1"/>
    <col min="5633" max="5633" width="6.42578125" customWidth="1"/>
    <col min="5634" max="5634" width="7.42578125" bestFit="1" customWidth="1"/>
    <col min="5635" max="5635" width="8.28515625" bestFit="1" customWidth="1"/>
    <col min="5636" max="5636" width="6.42578125" bestFit="1" customWidth="1"/>
    <col min="5637" max="5637" width="6.140625" bestFit="1" customWidth="1"/>
    <col min="5638" max="5638" width="7.7109375" bestFit="1" customWidth="1"/>
    <col min="5639" max="5639" width="6.140625" bestFit="1" customWidth="1"/>
    <col min="5640" max="5641" width="5.140625" bestFit="1" customWidth="1"/>
    <col min="5642" max="5642" width="7.7109375" bestFit="1" customWidth="1"/>
    <col min="5643" max="5644" width="5.140625" bestFit="1" customWidth="1"/>
    <col min="5645" max="5645" width="6.140625" bestFit="1" customWidth="1"/>
    <col min="5646" max="5647" width="6.140625" customWidth="1"/>
    <col min="5648" max="5648" width="5.140625" bestFit="1" customWidth="1"/>
    <col min="5649" max="5649" width="6.140625" bestFit="1" customWidth="1"/>
    <col min="5884" max="5884" width="17.140625" customWidth="1"/>
    <col min="5885" max="5885" width="5.28515625" bestFit="1" customWidth="1"/>
    <col min="5886" max="5886" width="6.42578125" bestFit="1" customWidth="1"/>
    <col min="5887" max="5887" width="7.42578125" bestFit="1" customWidth="1"/>
    <col min="5888" max="5888" width="6.42578125" bestFit="1" customWidth="1"/>
    <col min="5889" max="5889" width="6.42578125" customWidth="1"/>
    <col min="5890" max="5890" width="7.42578125" bestFit="1" customWidth="1"/>
    <col min="5891" max="5891" width="8.28515625" bestFit="1" customWidth="1"/>
    <col min="5892" max="5892" width="6.42578125" bestFit="1" customWidth="1"/>
    <col min="5893" max="5893" width="6.140625" bestFit="1" customWidth="1"/>
    <col min="5894" max="5894" width="7.7109375" bestFit="1" customWidth="1"/>
    <col min="5895" max="5895" width="6.140625" bestFit="1" customWidth="1"/>
    <col min="5896" max="5897" width="5.140625" bestFit="1" customWidth="1"/>
    <col min="5898" max="5898" width="7.7109375" bestFit="1" customWidth="1"/>
    <col min="5899" max="5900" width="5.140625" bestFit="1" customWidth="1"/>
    <col min="5901" max="5901" width="6.140625" bestFit="1" customWidth="1"/>
    <col min="5902" max="5903" width="6.140625" customWidth="1"/>
    <col min="5904" max="5904" width="5.140625" bestFit="1" customWidth="1"/>
    <col min="5905" max="5905" width="6.140625" bestFit="1" customWidth="1"/>
    <col min="6140" max="6140" width="17.140625" customWidth="1"/>
    <col min="6141" max="6141" width="5.28515625" bestFit="1" customWidth="1"/>
    <col min="6142" max="6142" width="6.42578125" bestFit="1" customWidth="1"/>
    <col min="6143" max="6143" width="7.42578125" bestFit="1" customWidth="1"/>
    <col min="6144" max="6144" width="6.42578125" bestFit="1" customWidth="1"/>
    <col min="6145" max="6145" width="6.42578125" customWidth="1"/>
    <col min="6146" max="6146" width="7.42578125" bestFit="1" customWidth="1"/>
    <col min="6147" max="6147" width="8.28515625" bestFit="1" customWidth="1"/>
    <col min="6148" max="6148" width="6.42578125" bestFit="1" customWidth="1"/>
    <col min="6149" max="6149" width="6.140625" bestFit="1" customWidth="1"/>
    <col min="6150" max="6150" width="7.7109375" bestFit="1" customWidth="1"/>
    <col min="6151" max="6151" width="6.140625" bestFit="1" customWidth="1"/>
    <col min="6152" max="6153" width="5.140625" bestFit="1" customWidth="1"/>
    <col min="6154" max="6154" width="7.7109375" bestFit="1" customWidth="1"/>
    <col min="6155" max="6156" width="5.140625" bestFit="1" customWidth="1"/>
    <col min="6157" max="6157" width="6.140625" bestFit="1" customWidth="1"/>
    <col min="6158" max="6159" width="6.140625" customWidth="1"/>
    <col min="6160" max="6160" width="5.140625" bestFit="1" customWidth="1"/>
    <col min="6161" max="6161" width="6.140625" bestFit="1" customWidth="1"/>
    <col min="6396" max="6396" width="17.140625" customWidth="1"/>
    <col min="6397" max="6397" width="5.28515625" bestFit="1" customWidth="1"/>
    <col min="6398" max="6398" width="6.42578125" bestFit="1" customWidth="1"/>
    <col min="6399" max="6399" width="7.42578125" bestFit="1" customWidth="1"/>
    <col min="6400" max="6400" width="6.42578125" bestFit="1" customWidth="1"/>
    <col min="6401" max="6401" width="6.42578125" customWidth="1"/>
    <col min="6402" max="6402" width="7.42578125" bestFit="1" customWidth="1"/>
    <col min="6403" max="6403" width="8.28515625" bestFit="1" customWidth="1"/>
    <col min="6404" max="6404" width="6.42578125" bestFit="1" customWidth="1"/>
    <col min="6405" max="6405" width="6.140625" bestFit="1" customWidth="1"/>
    <col min="6406" max="6406" width="7.7109375" bestFit="1" customWidth="1"/>
    <col min="6407" max="6407" width="6.140625" bestFit="1" customWidth="1"/>
    <col min="6408" max="6409" width="5.140625" bestFit="1" customWidth="1"/>
    <col min="6410" max="6410" width="7.7109375" bestFit="1" customWidth="1"/>
    <col min="6411" max="6412" width="5.140625" bestFit="1" customWidth="1"/>
    <col min="6413" max="6413" width="6.140625" bestFit="1" customWidth="1"/>
    <col min="6414" max="6415" width="6.140625" customWidth="1"/>
    <col min="6416" max="6416" width="5.140625" bestFit="1" customWidth="1"/>
    <col min="6417" max="6417" width="6.140625" bestFit="1" customWidth="1"/>
    <col min="6652" max="6652" width="17.140625" customWidth="1"/>
    <col min="6653" max="6653" width="5.28515625" bestFit="1" customWidth="1"/>
    <col min="6654" max="6654" width="6.42578125" bestFit="1" customWidth="1"/>
    <col min="6655" max="6655" width="7.42578125" bestFit="1" customWidth="1"/>
    <col min="6656" max="6656" width="6.42578125" bestFit="1" customWidth="1"/>
    <col min="6657" max="6657" width="6.42578125" customWidth="1"/>
    <col min="6658" max="6658" width="7.42578125" bestFit="1" customWidth="1"/>
    <col min="6659" max="6659" width="8.28515625" bestFit="1" customWidth="1"/>
    <col min="6660" max="6660" width="6.42578125" bestFit="1" customWidth="1"/>
    <col min="6661" max="6661" width="6.140625" bestFit="1" customWidth="1"/>
    <col min="6662" max="6662" width="7.7109375" bestFit="1" customWidth="1"/>
    <col min="6663" max="6663" width="6.140625" bestFit="1" customWidth="1"/>
    <col min="6664" max="6665" width="5.140625" bestFit="1" customWidth="1"/>
    <col min="6666" max="6666" width="7.7109375" bestFit="1" customWidth="1"/>
    <col min="6667" max="6668" width="5.140625" bestFit="1" customWidth="1"/>
    <col min="6669" max="6669" width="6.140625" bestFit="1" customWidth="1"/>
    <col min="6670" max="6671" width="6.140625" customWidth="1"/>
    <col min="6672" max="6672" width="5.140625" bestFit="1" customWidth="1"/>
    <col min="6673" max="6673" width="6.140625" bestFit="1" customWidth="1"/>
    <col min="6908" max="6908" width="17.140625" customWidth="1"/>
    <col min="6909" max="6909" width="5.28515625" bestFit="1" customWidth="1"/>
    <col min="6910" max="6910" width="6.42578125" bestFit="1" customWidth="1"/>
    <col min="6911" max="6911" width="7.42578125" bestFit="1" customWidth="1"/>
    <col min="6912" max="6912" width="6.42578125" bestFit="1" customWidth="1"/>
    <col min="6913" max="6913" width="6.42578125" customWidth="1"/>
    <col min="6914" max="6914" width="7.42578125" bestFit="1" customWidth="1"/>
    <col min="6915" max="6915" width="8.28515625" bestFit="1" customWidth="1"/>
    <col min="6916" max="6916" width="6.42578125" bestFit="1" customWidth="1"/>
    <col min="6917" max="6917" width="6.140625" bestFit="1" customWidth="1"/>
    <col min="6918" max="6918" width="7.7109375" bestFit="1" customWidth="1"/>
    <col min="6919" max="6919" width="6.140625" bestFit="1" customWidth="1"/>
    <col min="6920" max="6921" width="5.140625" bestFit="1" customWidth="1"/>
    <col min="6922" max="6922" width="7.7109375" bestFit="1" customWidth="1"/>
    <col min="6923" max="6924" width="5.140625" bestFit="1" customWidth="1"/>
    <col min="6925" max="6925" width="6.140625" bestFit="1" customWidth="1"/>
    <col min="6926" max="6927" width="6.140625" customWidth="1"/>
    <col min="6928" max="6928" width="5.140625" bestFit="1" customWidth="1"/>
    <col min="6929" max="6929" width="6.140625" bestFit="1" customWidth="1"/>
    <col min="7164" max="7164" width="17.140625" customWidth="1"/>
    <col min="7165" max="7165" width="5.28515625" bestFit="1" customWidth="1"/>
    <col min="7166" max="7166" width="6.42578125" bestFit="1" customWidth="1"/>
    <col min="7167" max="7167" width="7.42578125" bestFit="1" customWidth="1"/>
    <col min="7168" max="7168" width="6.42578125" bestFit="1" customWidth="1"/>
    <col min="7169" max="7169" width="6.42578125" customWidth="1"/>
    <col min="7170" max="7170" width="7.42578125" bestFit="1" customWidth="1"/>
    <col min="7171" max="7171" width="8.28515625" bestFit="1" customWidth="1"/>
    <col min="7172" max="7172" width="6.42578125" bestFit="1" customWidth="1"/>
    <col min="7173" max="7173" width="6.140625" bestFit="1" customWidth="1"/>
    <col min="7174" max="7174" width="7.7109375" bestFit="1" customWidth="1"/>
    <col min="7175" max="7175" width="6.140625" bestFit="1" customWidth="1"/>
    <col min="7176" max="7177" width="5.140625" bestFit="1" customWidth="1"/>
    <col min="7178" max="7178" width="7.7109375" bestFit="1" customWidth="1"/>
    <col min="7179" max="7180" width="5.140625" bestFit="1" customWidth="1"/>
    <col min="7181" max="7181" width="6.140625" bestFit="1" customWidth="1"/>
    <col min="7182" max="7183" width="6.140625" customWidth="1"/>
    <col min="7184" max="7184" width="5.140625" bestFit="1" customWidth="1"/>
    <col min="7185" max="7185" width="6.140625" bestFit="1" customWidth="1"/>
    <col min="7420" max="7420" width="17.140625" customWidth="1"/>
    <col min="7421" max="7421" width="5.28515625" bestFit="1" customWidth="1"/>
    <col min="7422" max="7422" width="6.42578125" bestFit="1" customWidth="1"/>
    <col min="7423" max="7423" width="7.42578125" bestFit="1" customWidth="1"/>
    <col min="7424" max="7424" width="6.42578125" bestFit="1" customWidth="1"/>
    <col min="7425" max="7425" width="6.42578125" customWidth="1"/>
    <col min="7426" max="7426" width="7.42578125" bestFit="1" customWidth="1"/>
    <col min="7427" max="7427" width="8.28515625" bestFit="1" customWidth="1"/>
    <col min="7428" max="7428" width="6.42578125" bestFit="1" customWidth="1"/>
    <col min="7429" max="7429" width="6.140625" bestFit="1" customWidth="1"/>
    <col min="7430" max="7430" width="7.7109375" bestFit="1" customWidth="1"/>
    <col min="7431" max="7431" width="6.140625" bestFit="1" customWidth="1"/>
    <col min="7432" max="7433" width="5.140625" bestFit="1" customWidth="1"/>
    <col min="7434" max="7434" width="7.7109375" bestFit="1" customWidth="1"/>
    <col min="7435" max="7436" width="5.140625" bestFit="1" customWidth="1"/>
    <col min="7437" max="7437" width="6.140625" bestFit="1" customWidth="1"/>
    <col min="7438" max="7439" width="6.140625" customWidth="1"/>
    <col min="7440" max="7440" width="5.140625" bestFit="1" customWidth="1"/>
    <col min="7441" max="7441" width="6.140625" bestFit="1" customWidth="1"/>
    <col min="7676" max="7676" width="17.140625" customWidth="1"/>
    <col min="7677" max="7677" width="5.28515625" bestFit="1" customWidth="1"/>
    <col min="7678" max="7678" width="6.42578125" bestFit="1" customWidth="1"/>
    <col min="7679" max="7679" width="7.42578125" bestFit="1" customWidth="1"/>
    <col min="7680" max="7680" width="6.42578125" bestFit="1" customWidth="1"/>
    <col min="7681" max="7681" width="6.42578125" customWidth="1"/>
    <col min="7682" max="7682" width="7.42578125" bestFit="1" customWidth="1"/>
    <col min="7683" max="7683" width="8.28515625" bestFit="1" customWidth="1"/>
    <col min="7684" max="7684" width="6.42578125" bestFit="1" customWidth="1"/>
    <col min="7685" max="7685" width="6.140625" bestFit="1" customWidth="1"/>
    <col min="7686" max="7686" width="7.7109375" bestFit="1" customWidth="1"/>
    <col min="7687" max="7687" width="6.140625" bestFit="1" customWidth="1"/>
    <col min="7688" max="7689" width="5.140625" bestFit="1" customWidth="1"/>
    <col min="7690" max="7690" width="7.7109375" bestFit="1" customWidth="1"/>
    <col min="7691" max="7692" width="5.140625" bestFit="1" customWidth="1"/>
    <col min="7693" max="7693" width="6.140625" bestFit="1" customWidth="1"/>
    <col min="7694" max="7695" width="6.140625" customWidth="1"/>
    <col min="7696" max="7696" width="5.140625" bestFit="1" customWidth="1"/>
    <col min="7697" max="7697" width="6.140625" bestFit="1" customWidth="1"/>
    <col min="7932" max="7932" width="17.140625" customWidth="1"/>
    <col min="7933" max="7933" width="5.28515625" bestFit="1" customWidth="1"/>
    <col min="7934" max="7934" width="6.42578125" bestFit="1" customWidth="1"/>
    <col min="7935" max="7935" width="7.42578125" bestFit="1" customWidth="1"/>
    <col min="7936" max="7936" width="6.42578125" bestFit="1" customWidth="1"/>
    <col min="7937" max="7937" width="6.42578125" customWidth="1"/>
    <col min="7938" max="7938" width="7.42578125" bestFit="1" customWidth="1"/>
    <col min="7939" max="7939" width="8.28515625" bestFit="1" customWidth="1"/>
    <col min="7940" max="7940" width="6.42578125" bestFit="1" customWidth="1"/>
    <col min="7941" max="7941" width="6.140625" bestFit="1" customWidth="1"/>
    <col min="7942" max="7942" width="7.7109375" bestFit="1" customWidth="1"/>
    <col min="7943" max="7943" width="6.140625" bestFit="1" customWidth="1"/>
    <col min="7944" max="7945" width="5.140625" bestFit="1" customWidth="1"/>
    <col min="7946" max="7946" width="7.7109375" bestFit="1" customWidth="1"/>
    <col min="7947" max="7948" width="5.140625" bestFit="1" customWidth="1"/>
    <col min="7949" max="7949" width="6.140625" bestFit="1" customWidth="1"/>
    <col min="7950" max="7951" width="6.140625" customWidth="1"/>
    <col min="7952" max="7952" width="5.140625" bestFit="1" customWidth="1"/>
    <col min="7953" max="7953" width="6.140625" bestFit="1" customWidth="1"/>
    <col min="8188" max="8188" width="17.140625" customWidth="1"/>
    <col min="8189" max="8189" width="5.28515625" bestFit="1" customWidth="1"/>
    <col min="8190" max="8190" width="6.42578125" bestFit="1" customWidth="1"/>
    <col min="8191" max="8191" width="7.42578125" bestFit="1" customWidth="1"/>
    <col min="8192" max="8192" width="6.42578125" bestFit="1" customWidth="1"/>
    <col min="8193" max="8193" width="6.42578125" customWidth="1"/>
    <col min="8194" max="8194" width="7.42578125" bestFit="1" customWidth="1"/>
    <col min="8195" max="8195" width="8.28515625" bestFit="1" customWidth="1"/>
    <col min="8196" max="8196" width="6.42578125" bestFit="1" customWidth="1"/>
    <col min="8197" max="8197" width="6.140625" bestFit="1" customWidth="1"/>
    <col min="8198" max="8198" width="7.7109375" bestFit="1" customWidth="1"/>
    <col min="8199" max="8199" width="6.140625" bestFit="1" customWidth="1"/>
    <col min="8200" max="8201" width="5.140625" bestFit="1" customWidth="1"/>
    <col min="8202" max="8202" width="7.7109375" bestFit="1" customWidth="1"/>
    <col min="8203" max="8204" width="5.140625" bestFit="1" customWidth="1"/>
    <col min="8205" max="8205" width="6.140625" bestFit="1" customWidth="1"/>
    <col min="8206" max="8207" width="6.140625" customWidth="1"/>
    <col min="8208" max="8208" width="5.140625" bestFit="1" customWidth="1"/>
    <col min="8209" max="8209" width="6.140625" bestFit="1" customWidth="1"/>
    <col min="8444" max="8444" width="17.140625" customWidth="1"/>
    <col min="8445" max="8445" width="5.28515625" bestFit="1" customWidth="1"/>
    <col min="8446" max="8446" width="6.42578125" bestFit="1" customWidth="1"/>
    <col min="8447" max="8447" width="7.42578125" bestFit="1" customWidth="1"/>
    <col min="8448" max="8448" width="6.42578125" bestFit="1" customWidth="1"/>
    <col min="8449" max="8449" width="6.42578125" customWidth="1"/>
    <col min="8450" max="8450" width="7.42578125" bestFit="1" customWidth="1"/>
    <col min="8451" max="8451" width="8.28515625" bestFit="1" customWidth="1"/>
    <col min="8452" max="8452" width="6.42578125" bestFit="1" customWidth="1"/>
    <col min="8453" max="8453" width="6.140625" bestFit="1" customWidth="1"/>
    <col min="8454" max="8454" width="7.7109375" bestFit="1" customWidth="1"/>
    <col min="8455" max="8455" width="6.140625" bestFit="1" customWidth="1"/>
    <col min="8456" max="8457" width="5.140625" bestFit="1" customWidth="1"/>
    <col min="8458" max="8458" width="7.7109375" bestFit="1" customWidth="1"/>
    <col min="8459" max="8460" width="5.140625" bestFit="1" customWidth="1"/>
    <col min="8461" max="8461" width="6.140625" bestFit="1" customWidth="1"/>
    <col min="8462" max="8463" width="6.140625" customWidth="1"/>
    <col min="8464" max="8464" width="5.140625" bestFit="1" customWidth="1"/>
    <col min="8465" max="8465" width="6.140625" bestFit="1" customWidth="1"/>
    <col min="8700" max="8700" width="17.140625" customWidth="1"/>
    <col min="8701" max="8701" width="5.28515625" bestFit="1" customWidth="1"/>
    <col min="8702" max="8702" width="6.42578125" bestFit="1" customWidth="1"/>
    <col min="8703" max="8703" width="7.42578125" bestFit="1" customWidth="1"/>
    <col min="8704" max="8704" width="6.42578125" bestFit="1" customWidth="1"/>
    <col min="8705" max="8705" width="6.42578125" customWidth="1"/>
    <col min="8706" max="8706" width="7.42578125" bestFit="1" customWidth="1"/>
    <col min="8707" max="8707" width="8.28515625" bestFit="1" customWidth="1"/>
    <col min="8708" max="8708" width="6.42578125" bestFit="1" customWidth="1"/>
    <col min="8709" max="8709" width="6.140625" bestFit="1" customWidth="1"/>
    <col min="8710" max="8710" width="7.7109375" bestFit="1" customWidth="1"/>
    <col min="8711" max="8711" width="6.140625" bestFit="1" customWidth="1"/>
    <col min="8712" max="8713" width="5.140625" bestFit="1" customWidth="1"/>
    <col min="8714" max="8714" width="7.7109375" bestFit="1" customWidth="1"/>
    <col min="8715" max="8716" width="5.140625" bestFit="1" customWidth="1"/>
    <col min="8717" max="8717" width="6.140625" bestFit="1" customWidth="1"/>
    <col min="8718" max="8719" width="6.140625" customWidth="1"/>
    <col min="8720" max="8720" width="5.140625" bestFit="1" customWidth="1"/>
    <col min="8721" max="8721" width="6.140625" bestFit="1" customWidth="1"/>
    <col min="8956" max="8956" width="17.140625" customWidth="1"/>
    <col min="8957" max="8957" width="5.28515625" bestFit="1" customWidth="1"/>
    <col min="8958" max="8958" width="6.42578125" bestFit="1" customWidth="1"/>
    <col min="8959" max="8959" width="7.42578125" bestFit="1" customWidth="1"/>
    <col min="8960" max="8960" width="6.42578125" bestFit="1" customWidth="1"/>
    <col min="8961" max="8961" width="6.42578125" customWidth="1"/>
    <col min="8962" max="8962" width="7.42578125" bestFit="1" customWidth="1"/>
    <col min="8963" max="8963" width="8.28515625" bestFit="1" customWidth="1"/>
    <col min="8964" max="8964" width="6.42578125" bestFit="1" customWidth="1"/>
    <col min="8965" max="8965" width="6.140625" bestFit="1" customWidth="1"/>
    <col min="8966" max="8966" width="7.7109375" bestFit="1" customWidth="1"/>
    <col min="8967" max="8967" width="6.140625" bestFit="1" customWidth="1"/>
    <col min="8968" max="8969" width="5.140625" bestFit="1" customWidth="1"/>
    <col min="8970" max="8970" width="7.7109375" bestFit="1" customWidth="1"/>
    <col min="8971" max="8972" width="5.140625" bestFit="1" customWidth="1"/>
    <col min="8973" max="8973" width="6.140625" bestFit="1" customWidth="1"/>
    <col min="8974" max="8975" width="6.140625" customWidth="1"/>
    <col min="8976" max="8976" width="5.140625" bestFit="1" customWidth="1"/>
    <col min="8977" max="8977" width="6.140625" bestFit="1" customWidth="1"/>
    <col min="9212" max="9212" width="17.140625" customWidth="1"/>
    <col min="9213" max="9213" width="5.28515625" bestFit="1" customWidth="1"/>
    <col min="9214" max="9214" width="6.42578125" bestFit="1" customWidth="1"/>
    <col min="9215" max="9215" width="7.42578125" bestFit="1" customWidth="1"/>
    <col min="9216" max="9216" width="6.42578125" bestFit="1" customWidth="1"/>
    <col min="9217" max="9217" width="6.42578125" customWidth="1"/>
    <col min="9218" max="9218" width="7.42578125" bestFit="1" customWidth="1"/>
    <col min="9219" max="9219" width="8.28515625" bestFit="1" customWidth="1"/>
    <col min="9220" max="9220" width="6.42578125" bestFit="1" customWidth="1"/>
    <col min="9221" max="9221" width="6.140625" bestFit="1" customWidth="1"/>
    <col min="9222" max="9222" width="7.7109375" bestFit="1" customWidth="1"/>
    <col min="9223" max="9223" width="6.140625" bestFit="1" customWidth="1"/>
    <col min="9224" max="9225" width="5.140625" bestFit="1" customWidth="1"/>
    <col min="9226" max="9226" width="7.7109375" bestFit="1" customWidth="1"/>
    <col min="9227" max="9228" width="5.140625" bestFit="1" customWidth="1"/>
    <col min="9229" max="9229" width="6.140625" bestFit="1" customWidth="1"/>
    <col min="9230" max="9231" width="6.140625" customWidth="1"/>
    <col min="9232" max="9232" width="5.140625" bestFit="1" customWidth="1"/>
    <col min="9233" max="9233" width="6.140625" bestFit="1" customWidth="1"/>
    <col min="9468" max="9468" width="17.140625" customWidth="1"/>
    <col min="9469" max="9469" width="5.28515625" bestFit="1" customWidth="1"/>
    <col min="9470" max="9470" width="6.42578125" bestFit="1" customWidth="1"/>
    <col min="9471" max="9471" width="7.42578125" bestFit="1" customWidth="1"/>
    <col min="9472" max="9472" width="6.42578125" bestFit="1" customWidth="1"/>
    <col min="9473" max="9473" width="6.42578125" customWidth="1"/>
    <col min="9474" max="9474" width="7.42578125" bestFit="1" customWidth="1"/>
    <col min="9475" max="9475" width="8.28515625" bestFit="1" customWidth="1"/>
    <col min="9476" max="9476" width="6.42578125" bestFit="1" customWidth="1"/>
    <col min="9477" max="9477" width="6.140625" bestFit="1" customWidth="1"/>
    <col min="9478" max="9478" width="7.7109375" bestFit="1" customWidth="1"/>
    <col min="9479" max="9479" width="6.140625" bestFit="1" customWidth="1"/>
    <col min="9480" max="9481" width="5.140625" bestFit="1" customWidth="1"/>
    <col min="9482" max="9482" width="7.7109375" bestFit="1" customWidth="1"/>
    <col min="9483" max="9484" width="5.140625" bestFit="1" customWidth="1"/>
    <col min="9485" max="9485" width="6.140625" bestFit="1" customWidth="1"/>
    <col min="9486" max="9487" width="6.140625" customWidth="1"/>
    <col min="9488" max="9488" width="5.140625" bestFit="1" customWidth="1"/>
    <col min="9489" max="9489" width="6.140625" bestFit="1" customWidth="1"/>
    <col min="9724" max="9724" width="17.140625" customWidth="1"/>
    <col min="9725" max="9725" width="5.28515625" bestFit="1" customWidth="1"/>
    <col min="9726" max="9726" width="6.42578125" bestFit="1" customWidth="1"/>
    <col min="9727" max="9727" width="7.42578125" bestFit="1" customWidth="1"/>
    <col min="9728" max="9728" width="6.42578125" bestFit="1" customWidth="1"/>
    <col min="9729" max="9729" width="6.42578125" customWidth="1"/>
    <col min="9730" max="9730" width="7.42578125" bestFit="1" customWidth="1"/>
    <col min="9731" max="9731" width="8.28515625" bestFit="1" customWidth="1"/>
    <col min="9732" max="9732" width="6.42578125" bestFit="1" customWidth="1"/>
    <col min="9733" max="9733" width="6.140625" bestFit="1" customWidth="1"/>
    <col min="9734" max="9734" width="7.7109375" bestFit="1" customWidth="1"/>
    <col min="9735" max="9735" width="6.140625" bestFit="1" customWidth="1"/>
    <col min="9736" max="9737" width="5.140625" bestFit="1" customWidth="1"/>
    <col min="9738" max="9738" width="7.7109375" bestFit="1" customWidth="1"/>
    <col min="9739" max="9740" width="5.140625" bestFit="1" customWidth="1"/>
    <col min="9741" max="9741" width="6.140625" bestFit="1" customWidth="1"/>
    <col min="9742" max="9743" width="6.140625" customWidth="1"/>
    <col min="9744" max="9744" width="5.140625" bestFit="1" customWidth="1"/>
    <col min="9745" max="9745" width="6.140625" bestFit="1" customWidth="1"/>
    <col min="9980" max="9980" width="17.140625" customWidth="1"/>
    <col min="9981" max="9981" width="5.28515625" bestFit="1" customWidth="1"/>
    <col min="9982" max="9982" width="6.42578125" bestFit="1" customWidth="1"/>
    <col min="9983" max="9983" width="7.42578125" bestFit="1" customWidth="1"/>
    <col min="9984" max="9984" width="6.42578125" bestFit="1" customWidth="1"/>
    <col min="9985" max="9985" width="6.42578125" customWidth="1"/>
    <col min="9986" max="9986" width="7.42578125" bestFit="1" customWidth="1"/>
    <col min="9987" max="9987" width="8.28515625" bestFit="1" customWidth="1"/>
    <col min="9988" max="9988" width="6.42578125" bestFit="1" customWidth="1"/>
    <col min="9989" max="9989" width="6.140625" bestFit="1" customWidth="1"/>
    <col min="9990" max="9990" width="7.7109375" bestFit="1" customWidth="1"/>
    <col min="9991" max="9991" width="6.140625" bestFit="1" customWidth="1"/>
    <col min="9992" max="9993" width="5.140625" bestFit="1" customWidth="1"/>
    <col min="9994" max="9994" width="7.7109375" bestFit="1" customWidth="1"/>
    <col min="9995" max="9996" width="5.140625" bestFit="1" customWidth="1"/>
    <col min="9997" max="9997" width="6.140625" bestFit="1" customWidth="1"/>
    <col min="9998" max="9999" width="6.140625" customWidth="1"/>
    <col min="10000" max="10000" width="5.140625" bestFit="1" customWidth="1"/>
    <col min="10001" max="10001" width="6.140625" bestFit="1" customWidth="1"/>
    <col min="10236" max="10236" width="17.140625" customWidth="1"/>
    <col min="10237" max="10237" width="5.28515625" bestFit="1" customWidth="1"/>
    <col min="10238" max="10238" width="6.42578125" bestFit="1" customWidth="1"/>
    <col min="10239" max="10239" width="7.42578125" bestFit="1" customWidth="1"/>
    <col min="10240" max="10240" width="6.42578125" bestFit="1" customWidth="1"/>
    <col min="10241" max="10241" width="6.42578125" customWidth="1"/>
    <col min="10242" max="10242" width="7.42578125" bestFit="1" customWidth="1"/>
    <col min="10243" max="10243" width="8.28515625" bestFit="1" customWidth="1"/>
    <col min="10244" max="10244" width="6.42578125" bestFit="1" customWidth="1"/>
    <col min="10245" max="10245" width="6.140625" bestFit="1" customWidth="1"/>
    <col min="10246" max="10246" width="7.7109375" bestFit="1" customWidth="1"/>
    <col min="10247" max="10247" width="6.140625" bestFit="1" customWidth="1"/>
    <col min="10248" max="10249" width="5.140625" bestFit="1" customWidth="1"/>
    <col min="10250" max="10250" width="7.7109375" bestFit="1" customWidth="1"/>
    <col min="10251" max="10252" width="5.140625" bestFit="1" customWidth="1"/>
    <col min="10253" max="10253" width="6.140625" bestFit="1" customWidth="1"/>
    <col min="10254" max="10255" width="6.140625" customWidth="1"/>
    <col min="10256" max="10256" width="5.140625" bestFit="1" customWidth="1"/>
    <col min="10257" max="10257" width="6.140625" bestFit="1" customWidth="1"/>
    <col min="10492" max="10492" width="17.140625" customWidth="1"/>
    <col min="10493" max="10493" width="5.28515625" bestFit="1" customWidth="1"/>
    <col min="10494" max="10494" width="6.42578125" bestFit="1" customWidth="1"/>
    <col min="10495" max="10495" width="7.42578125" bestFit="1" customWidth="1"/>
    <col min="10496" max="10496" width="6.42578125" bestFit="1" customWidth="1"/>
    <col min="10497" max="10497" width="6.42578125" customWidth="1"/>
    <col min="10498" max="10498" width="7.42578125" bestFit="1" customWidth="1"/>
    <col min="10499" max="10499" width="8.28515625" bestFit="1" customWidth="1"/>
    <col min="10500" max="10500" width="6.42578125" bestFit="1" customWidth="1"/>
    <col min="10501" max="10501" width="6.140625" bestFit="1" customWidth="1"/>
    <col min="10502" max="10502" width="7.7109375" bestFit="1" customWidth="1"/>
    <col min="10503" max="10503" width="6.140625" bestFit="1" customWidth="1"/>
    <col min="10504" max="10505" width="5.140625" bestFit="1" customWidth="1"/>
    <col min="10506" max="10506" width="7.7109375" bestFit="1" customWidth="1"/>
    <col min="10507" max="10508" width="5.140625" bestFit="1" customWidth="1"/>
    <col min="10509" max="10509" width="6.140625" bestFit="1" customWidth="1"/>
    <col min="10510" max="10511" width="6.140625" customWidth="1"/>
    <col min="10512" max="10512" width="5.140625" bestFit="1" customWidth="1"/>
    <col min="10513" max="10513" width="6.140625" bestFit="1" customWidth="1"/>
    <col min="10748" max="10748" width="17.140625" customWidth="1"/>
    <col min="10749" max="10749" width="5.28515625" bestFit="1" customWidth="1"/>
    <col min="10750" max="10750" width="6.42578125" bestFit="1" customWidth="1"/>
    <col min="10751" max="10751" width="7.42578125" bestFit="1" customWidth="1"/>
    <col min="10752" max="10752" width="6.42578125" bestFit="1" customWidth="1"/>
    <col min="10753" max="10753" width="6.42578125" customWidth="1"/>
    <col min="10754" max="10754" width="7.42578125" bestFit="1" customWidth="1"/>
    <col min="10755" max="10755" width="8.28515625" bestFit="1" customWidth="1"/>
    <col min="10756" max="10756" width="6.42578125" bestFit="1" customWidth="1"/>
    <col min="10757" max="10757" width="6.140625" bestFit="1" customWidth="1"/>
    <col min="10758" max="10758" width="7.7109375" bestFit="1" customWidth="1"/>
    <col min="10759" max="10759" width="6.140625" bestFit="1" customWidth="1"/>
    <col min="10760" max="10761" width="5.140625" bestFit="1" customWidth="1"/>
    <col min="10762" max="10762" width="7.7109375" bestFit="1" customWidth="1"/>
    <col min="10763" max="10764" width="5.140625" bestFit="1" customWidth="1"/>
    <col min="10765" max="10765" width="6.140625" bestFit="1" customWidth="1"/>
    <col min="10766" max="10767" width="6.140625" customWidth="1"/>
    <col min="10768" max="10768" width="5.140625" bestFit="1" customWidth="1"/>
    <col min="10769" max="10769" width="6.140625" bestFit="1" customWidth="1"/>
    <col min="11004" max="11004" width="17.140625" customWidth="1"/>
    <col min="11005" max="11005" width="5.28515625" bestFit="1" customWidth="1"/>
    <col min="11006" max="11006" width="6.42578125" bestFit="1" customWidth="1"/>
    <col min="11007" max="11007" width="7.42578125" bestFit="1" customWidth="1"/>
    <col min="11008" max="11008" width="6.42578125" bestFit="1" customWidth="1"/>
    <col min="11009" max="11009" width="6.42578125" customWidth="1"/>
    <col min="11010" max="11010" width="7.42578125" bestFit="1" customWidth="1"/>
    <col min="11011" max="11011" width="8.28515625" bestFit="1" customWidth="1"/>
    <col min="11012" max="11012" width="6.42578125" bestFit="1" customWidth="1"/>
    <col min="11013" max="11013" width="6.140625" bestFit="1" customWidth="1"/>
    <col min="11014" max="11014" width="7.7109375" bestFit="1" customWidth="1"/>
    <col min="11015" max="11015" width="6.140625" bestFit="1" customWidth="1"/>
    <col min="11016" max="11017" width="5.140625" bestFit="1" customWidth="1"/>
    <col min="11018" max="11018" width="7.7109375" bestFit="1" customWidth="1"/>
    <col min="11019" max="11020" width="5.140625" bestFit="1" customWidth="1"/>
    <col min="11021" max="11021" width="6.140625" bestFit="1" customWidth="1"/>
    <col min="11022" max="11023" width="6.140625" customWidth="1"/>
    <col min="11024" max="11024" width="5.140625" bestFit="1" customWidth="1"/>
    <col min="11025" max="11025" width="6.140625" bestFit="1" customWidth="1"/>
    <col min="11260" max="11260" width="17.140625" customWidth="1"/>
    <col min="11261" max="11261" width="5.28515625" bestFit="1" customWidth="1"/>
    <col min="11262" max="11262" width="6.42578125" bestFit="1" customWidth="1"/>
    <col min="11263" max="11263" width="7.42578125" bestFit="1" customWidth="1"/>
    <col min="11264" max="11264" width="6.42578125" bestFit="1" customWidth="1"/>
    <col min="11265" max="11265" width="6.42578125" customWidth="1"/>
    <col min="11266" max="11266" width="7.42578125" bestFit="1" customWidth="1"/>
    <col min="11267" max="11267" width="8.28515625" bestFit="1" customWidth="1"/>
    <col min="11268" max="11268" width="6.42578125" bestFit="1" customWidth="1"/>
    <col min="11269" max="11269" width="6.140625" bestFit="1" customWidth="1"/>
    <col min="11270" max="11270" width="7.7109375" bestFit="1" customWidth="1"/>
    <col min="11271" max="11271" width="6.140625" bestFit="1" customWidth="1"/>
    <col min="11272" max="11273" width="5.140625" bestFit="1" customWidth="1"/>
    <col min="11274" max="11274" width="7.7109375" bestFit="1" customWidth="1"/>
    <col min="11275" max="11276" width="5.140625" bestFit="1" customWidth="1"/>
    <col min="11277" max="11277" width="6.140625" bestFit="1" customWidth="1"/>
    <col min="11278" max="11279" width="6.140625" customWidth="1"/>
    <col min="11280" max="11280" width="5.140625" bestFit="1" customWidth="1"/>
    <col min="11281" max="11281" width="6.140625" bestFit="1" customWidth="1"/>
    <col min="11516" max="11516" width="17.140625" customWidth="1"/>
    <col min="11517" max="11517" width="5.28515625" bestFit="1" customWidth="1"/>
    <col min="11518" max="11518" width="6.42578125" bestFit="1" customWidth="1"/>
    <col min="11519" max="11519" width="7.42578125" bestFit="1" customWidth="1"/>
    <col min="11520" max="11520" width="6.42578125" bestFit="1" customWidth="1"/>
    <col min="11521" max="11521" width="6.42578125" customWidth="1"/>
    <col min="11522" max="11522" width="7.42578125" bestFit="1" customWidth="1"/>
    <col min="11523" max="11523" width="8.28515625" bestFit="1" customWidth="1"/>
    <col min="11524" max="11524" width="6.42578125" bestFit="1" customWidth="1"/>
    <col min="11525" max="11525" width="6.140625" bestFit="1" customWidth="1"/>
    <col min="11526" max="11526" width="7.7109375" bestFit="1" customWidth="1"/>
    <col min="11527" max="11527" width="6.140625" bestFit="1" customWidth="1"/>
    <col min="11528" max="11529" width="5.140625" bestFit="1" customWidth="1"/>
    <col min="11530" max="11530" width="7.7109375" bestFit="1" customWidth="1"/>
    <col min="11531" max="11532" width="5.140625" bestFit="1" customWidth="1"/>
    <col min="11533" max="11533" width="6.140625" bestFit="1" customWidth="1"/>
    <col min="11534" max="11535" width="6.140625" customWidth="1"/>
    <col min="11536" max="11536" width="5.140625" bestFit="1" customWidth="1"/>
    <col min="11537" max="11537" width="6.140625" bestFit="1" customWidth="1"/>
    <col min="11772" max="11772" width="17.140625" customWidth="1"/>
    <col min="11773" max="11773" width="5.28515625" bestFit="1" customWidth="1"/>
    <col min="11774" max="11774" width="6.42578125" bestFit="1" customWidth="1"/>
    <col min="11775" max="11775" width="7.42578125" bestFit="1" customWidth="1"/>
    <col min="11776" max="11776" width="6.42578125" bestFit="1" customWidth="1"/>
    <col min="11777" max="11777" width="6.42578125" customWidth="1"/>
    <col min="11778" max="11778" width="7.42578125" bestFit="1" customWidth="1"/>
    <col min="11779" max="11779" width="8.28515625" bestFit="1" customWidth="1"/>
    <col min="11780" max="11780" width="6.42578125" bestFit="1" customWidth="1"/>
    <col min="11781" max="11781" width="6.140625" bestFit="1" customWidth="1"/>
    <col min="11782" max="11782" width="7.7109375" bestFit="1" customWidth="1"/>
    <col min="11783" max="11783" width="6.140625" bestFit="1" customWidth="1"/>
    <col min="11784" max="11785" width="5.140625" bestFit="1" customWidth="1"/>
    <col min="11786" max="11786" width="7.7109375" bestFit="1" customWidth="1"/>
    <col min="11787" max="11788" width="5.140625" bestFit="1" customWidth="1"/>
    <col min="11789" max="11789" width="6.140625" bestFit="1" customWidth="1"/>
    <col min="11790" max="11791" width="6.140625" customWidth="1"/>
    <col min="11792" max="11792" width="5.140625" bestFit="1" customWidth="1"/>
    <col min="11793" max="11793" width="6.140625" bestFit="1" customWidth="1"/>
    <col min="12028" max="12028" width="17.140625" customWidth="1"/>
    <col min="12029" max="12029" width="5.28515625" bestFit="1" customWidth="1"/>
    <col min="12030" max="12030" width="6.42578125" bestFit="1" customWidth="1"/>
    <col min="12031" max="12031" width="7.42578125" bestFit="1" customWidth="1"/>
    <col min="12032" max="12032" width="6.42578125" bestFit="1" customWidth="1"/>
    <col min="12033" max="12033" width="6.42578125" customWidth="1"/>
    <col min="12034" max="12034" width="7.42578125" bestFit="1" customWidth="1"/>
    <col min="12035" max="12035" width="8.28515625" bestFit="1" customWidth="1"/>
    <col min="12036" max="12036" width="6.42578125" bestFit="1" customWidth="1"/>
    <col min="12037" max="12037" width="6.140625" bestFit="1" customWidth="1"/>
    <col min="12038" max="12038" width="7.7109375" bestFit="1" customWidth="1"/>
    <col min="12039" max="12039" width="6.140625" bestFit="1" customWidth="1"/>
    <col min="12040" max="12041" width="5.140625" bestFit="1" customWidth="1"/>
    <col min="12042" max="12042" width="7.7109375" bestFit="1" customWidth="1"/>
    <col min="12043" max="12044" width="5.140625" bestFit="1" customWidth="1"/>
    <col min="12045" max="12045" width="6.140625" bestFit="1" customWidth="1"/>
    <col min="12046" max="12047" width="6.140625" customWidth="1"/>
    <col min="12048" max="12048" width="5.140625" bestFit="1" customWidth="1"/>
    <col min="12049" max="12049" width="6.140625" bestFit="1" customWidth="1"/>
    <col min="12284" max="12284" width="17.140625" customWidth="1"/>
    <col min="12285" max="12285" width="5.28515625" bestFit="1" customWidth="1"/>
    <col min="12286" max="12286" width="6.42578125" bestFit="1" customWidth="1"/>
    <col min="12287" max="12287" width="7.42578125" bestFit="1" customWidth="1"/>
    <col min="12288" max="12288" width="6.42578125" bestFit="1" customWidth="1"/>
    <col min="12289" max="12289" width="6.42578125" customWidth="1"/>
    <col min="12290" max="12290" width="7.42578125" bestFit="1" customWidth="1"/>
    <col min="12291" max="12291" width="8.28515625" bestFit="1" customWidth="1"/>
    <col min="12292" max="12292" width="6.42578125" bestFit="1" customWidth="1"/>
    <col min="12293" max="12293" width="6.140625" bestFit="1" customWidth="1"/>
    <col min="12294" max="12294" width="7.7109375" bestFit="1" customWidth="1"/>
    <col min="12295" max="12295" width="6.140625" bestFit="1" customWidth="1"/>
    <col min="12296" max="12297" width="5.140625" bestFit="1" customWidth="1"/>
    <col min="12298" max="12298" width="7.7109375" bestFit="1" customWidth="1"/>
    <col min="12299" max="12300" width="5.140625" bestFit="1" customWidth="1"/>
    <col min="12301" max="12301" width="6.140625" bestFit="1" customWidth="1"/>
    <col min="12302" max="12303" width="6.140625" customWidth="1"/>
    <col min="12304" max="12304" width="5.140625" bestFit="1" customWidth="1"/>
    <col min="12305" max="12305" width="6.140625" bestFit="1" customWidth="1"/>
    <col min="12540" max="12540" width="17.140625" customWidth="1"/>
    <col min="12541" max="12541" width="5.28515625" bestFit="1" customWidth="1"/>
    <col min="12542" max="12542" width="6.42578125" bestFit="1" customWidth="1"/>
    <col min="12543" max="12543" width="7.42578125" bestFit="1" customWidth="1"/>
    <col min="12544" max="12544" width="6.42578125" bestFit="1" customWidth="1"/>
    <col min="12545" max="12545" width="6.42578125" customWidth="1"/>
    <col min="12546" max="12546" width="7.42578125" bestFit="1" customWidth="1"/>
    <col min="12547" max="12547" width="8.28515625" bestFit="1" customWidth="1"/>
    <col min="12548" max="12548" width="6.42578125" bestFit="1" customWidth="1"/>
    <col min="12549" max="12549" width="6.140625" bestFit="1" customWidth="1"/>
    <col min="12550" max="12550" width="7.7109375" bestFit="1" customWidth="1"/>
    <col min="12551" max="12551" width="6.140625" bestFit="1" customWidth="1"/>
    <col min="12552" max="12553" width="5.140625" bestFit="1" customWidth="1"/>
    <col min="12554" max="12554" width="7.7109375" bestFit="1" customWidth="1"/>
    <col min="12555" max="12556" width="5.140625" bestFit="1" customWidth="1"/>
    <col min="12557" max="12557" width="6.140625" bestFit="1" customWidth="1"/>
    <col min="12558" max="12559" width="6.140625" customWidth="1"/>
    <col min="12560" max="12560" width="5.140625" bestFit="1" customWidth="1"/>
    <col min="12561" max="12561" width="6.140625" bestFit="1" customWidth="1"/>
    <col min="12796" max="12796" width="17.140625" customWidth="1"/>
    <col min="12797" max="12797" width="5.28515625" bestFit="1" customWidth="1"/>
    <col min="12798" max="12798" width="6.42578125" bestFit="1" customWidth="1"/>
    <col min="12799" max="12799" width="7.42578125" bestFit="1" customWidth="1"/>
    <col min="12800" max="12800" width="6.42578125" bestFit="1" customWidth="1"/>
    <col min="12801" max="12801" width="6.42578125" customWidth="1"/>
    <col min="12802" max="12802" width="7.42578125" bestFit="1" customWidth="1"/>
    <col min="12803" max="12803" width="8.28515625" bestFit="1" customWidth="1"/>
    <col min="12804" max="12804" width="6.42578125" bestFit="1" customWidth="1"/>
    <col min="12805" max="12805" width="6.140625" bestFit="1" customWidth="1"/>
    <col min="12806" max="12806" width="7.7109375" bestFit="1" customWidth="1"/>
    <col min="12807" max="12807" width="6.140625" bestFit="1" customWidth="1"/>
    <col min="12808" max="12809" width="5.140625" bestFit="1" customWidth="1"/>
    <col min="12810" max="12810" width="7.7109375" bestFit="1" customWidth="1"/>
    <col min="12811" max="12812" width="5.140625" bestFit="1" customWidth="1"/>
    <col min="12813" max="12813" width="6.140625" bestFit="1" customWidth="1"/>
    <col min="12814" max="12815" width="6.140625" customWidth="1"/>
    <col min="12816" max="12816" width="5.140625" bestFit="1" customWidth="1"/>
    <col min="12817" max="12817" width="6.140625" bestFit="1" customWidth="1"/>
    <col min="13052" max="13052" width="17.140625" customWidth="1"/>
    <col min="13053" max="13053" width="5.28515625" bestFit="1" customWidth="1"/>
    <col min="13054" max="13054" width="6.42578125" bestFit="1" customWidth="1"/>
    <col min="13055" max="13055" width="7.42578125" bestFit="1" customWidth="1"/>
    <col min="13056" max="13056" width="6.42578125" bestFit="1" customWidth="1"/>
    <col min="13057" max="13057" width="6.42578125" customWidth="1"/>
    <col min="13058" max="13058" width="7.42578125" bestFit="1" customWidth="1"/>
    <col min="13059" max="13059" width="8.28515625" bestFit="1" customWidth="1"/>
    <col min="13060" max="13060" width="6.42578125" bestFit="1" customWidth="1"/>
    <col min="13061" max="13061" width="6.140625" bestFit="1" customWidth="1"/>
    <col min="13062" max="13062" width="7.7109375" bestFit="1" customWidth="1"/>
    <col min="13063" max="13063" width="6.140625" bestFit="1" customWidth="1"/>
    <col min="13064" max="13065" width="5.140625" bestFit="1" customWidth="1"/>
    <col min="13066" max="13066" width="7.7109375" bestFit="1" customWidth="1"/>
    <col min="13067" max="13068" width="5.140625" bestFit="1" customWidth="1"/>
    <col min="13069" max="13069" width="6.140625" bestFit="1" customWidth="1"/>
    <col min="13070" max="13071" width="6.140625" customWidth="1"/>
    <col min="13072" max="13072" width="5.140625" bestFit="1" customWidth="1"/>
    <col min="13073" max="13073" width="6.140625" bestFit="1" customWidth="1"/>
    <col min="13308" max="13308" width="17.140625" customWidth="1"/>
    <col min="13309" max="13309" width="5.28515625" bestFit="1" customWidth="1"/>
    <col min="13310" max="13310" width="6.42578125" bestFit="1" customWidth="1"/>
    <col min="13311" max="13311" width="7.42578125" bestFit="1" customWidth="1"/>
    <col min="13312" max="13312" width="6.42578125" bestFit="1" customWidth="1"/>
    <col min="13313" max="13313" width="6.42578125" customWidth="1"/>
    <col min="13314" max="13314" width="7.42578125" bestFit="1" customWidth="1"/>
    <col min="13315" max="13315" width="8.28515625" bestFit="1" customWidth="1"/>
    <col min="13316" max="13316" width="6.42578125" bestFit="1" customWidth="1"/>
    <col min="13317" max="13317" width="6.140625" bestFit="1" customWidth="1"/>
    <col min="13318" max="13318" width="7.7109375" bestFit="1" customWidth="1"/>
    <col min="13319" max="13319" width="6.140625" bestFit="1" customWidth="1"/>
    <col min="13320" max="13321" width="5.140625" bestFit="1" customWidth="1"/>
    <col min="13322" max="13322" width="7.7109375" bestFit="1" customWidth="1"/>
    <col min="13323" max="13324" width="5.140625" bestFit="1" customWidth="1"/>
    <col min="13325" max="13325" width="6.140625" bestFit="1" customWidth="1"/>
    <col min="13326" max="13327" width="6.140625" customWidth="1"/>
    <col min="13328" max="13328" width="5.140625" bestFit="1" customWidth="1"/>
    <col min="13329" max="13329" width="6.140625" bestFit="1" customWidth="1"/>
    <col min="13564" max="13564" width="17.140625" customWidth="1"/>
    <col min="13565" max="13565" width="5.28515625" bestFit="1" customWidth="1"/>
    <col min="13566" max="13566" width="6.42578125" bestFit="1" customWidth="1"/>
    <col min="13567" max="13567" width="7.42578125" bestFit="1" customWidth="1"/>
    <col min="13568" max="13568" width="6.42578125" bestFit="1" customWidth="1"/>
    <col min="13569" max="13569" width="6.42578125" customWidth="1"/>
    <col min="13570" max="13570" width="7.42578125" bestFit="1" customWidth="1"/>
    <col min="13571" max="13571" width="8.28515625" bestFit="1" customWidth="1"/>
    <col min="13572" max="13572" width="6.42578125" bestFit="1" customWidth="1"/>
    <col min="13573" max="13573" width="6.140625" bestFit="1" customWidth="1"/>
    <col min="13574" max="13574" width="7.7109375" bestFit="1" customWidth="1"/>
    <col min="13575" max="13575" width="6.140625" bestFit="1" customWidth="1"/>
    <col min="13576" max="13577" width="5.140625" bestFit="1" customWidth="1"/>
    <col min="13578" max="13578" width="7.7109375" bestFit="1" customWidth="1"/>
    <col min="13579" max="13580" width="5.140625" bestFit="1" customWidth="1"/>
    <col min="13581" max="13581" width="6.140625" bestFit="1" customWidth="1"/>
    <col min="13582" max="13583" width="6.140625" customWidth="1"/>
    <col min="13584" max="13584" width="5.140625" bestFit="1" customWidth="1"/>
    <col min="13585" max="13585" width="6.140625" bestFit="1" customWidth="1"/>
    <col min="13820" max="13820" width="17.140625" customWidth="1"/>
    <col min="13821" max="13821" width="5.28515625" bestFit="1" customWidth="1"/>
    <col min="13822" max="13822" width="6.42578125" bestFit="1" customWidth="1"/>
    <col min="13823" max="13823" width="7.42578125" bestFit="1" customWidth="1"/>
    <col min="13824" max="13824" width="6.42578125" bestFit="1" customWidth="1"/>
    <col min="13825" max="13825" width="6.42578125" customWidth="1"/>
    <col min="13826" max="13826" width="7.42578125" bestFit="1" customWidth="1"/>
    <col min="13827" max="13827" width="8.28515625" bestFit="1" customWidth="1"/>
    <col min="13828" max="13828" width="6.42578125" bestFit="1" customWidth="1"/>
    <col min="13829" max="13829" width="6.140625" bestFit="1" customWidth="1"/>
    <col min="13830" max="13830" width="7.7109375" bestFit="1" customWidth="1"/>
    <col min="13831" max="13831" width="6.140625" bestFit="1" customWidth="1"/>
    <col min="13832" max="13833" width="5.140625" bestFit="1" customWidth="1"/>
    <col min="13834" max="13834" width="7.7109375" bestFit="1" customWidth="1"/>
    <col min="13835" max="13836" width="5.140625" bestFit="1" customWidth="1"/>
    <col min="13837" max="13837" width="6.140625" bestFit="1" customWidth="1"/>
    <col min="13838" max="13839" width="6.140625" customWidth="1"/>
    <col min="13840" max="13840" width="5.140625" bestFit="1" customWidth="1"/>
    <col min="13841" max="13841" width="6.140625" bestFit="1" customWidth="1"/>
    <col min="14076" max="14076" width="17.140625" customWidth="1"/>
    <col min="14077" max="14077" width="5.28515625" bestFit="1" customWidth="1"/>
    <col min="14078" max="14078" width="6.42578125" bestFit="1" customWidth="1"/>
    <col min="14079" max="14079" width="7.42578125" bestFit="1" customWidth="1"/>
    <col min="14080" max="14080" width="6.42578125" bestFit="1" customWidth="1"/>
    <col min="14081" max="14081" width="6.42578125" customWidth="1"/>
    <col min="14082" max="14082" width="7.42578125" bestFit="1" customWidth="1"/>
    <col min="14083" max="14083" width="8.28515625" bestFit="1" customWidth="1"/>
    <col min="14084" max="14084" width="6.42578125" bestFit="1" customWidth="1"/>
    <col min="14085" max="14085" width="6.140625" bestFit="1" customWidth="1"/>
    <col min="14086" max="14086" width="7.7109375" bestFit="1" customWidth="1"/>
    <col min="14087" max="14087" width="6.140625" bestFit="1" customWidth="1"/>
    <col min="14088" max="14089" width="5.140625" bestFit="1" customWidth="1"/>
    <col min="14090" max="14090" width="7.7109375" bestFit="1" customWidth="1"/>
    <col min="14091" max="14092" width="5.140625" bestFit="1" customWidth="1"/>
    <col min="14093" max="14093" width="6.140625" bestFit="1" customWidth="1"/>
    <col min="14094" max="14095" width="6.140625" customWidth="1"/>
    <col min="14096" max="14096" width="5.140625" bestFit="1" customWidth="1"/>
    <col min="14097" max="14097" width="6.140625" bestFit="1" customWidth="1"/>
    <col min="14332" max="14332" width="17.140625" customWidth="1"/>
    <col min="14333" max="14333" width="5.28515625" bestFit="1" customWidth="1"/>
    <col min="14334" max="14334" width="6.42578125" bestFit="1" customWidth="1"/>
    <col min="14335" max="14335" width="7.42578125" bestFit="1" customWidth="1"/>
    <col min="14336" max="14336" width="6.42578125" bestFit="1" customWidth="1"/>
    <col min="14337" max="14337" width="6.42578125" customWidth="1"/>
    <col min="14338" max="14338" width="7.42578125" bestFit="1" customWidth="1"/>
    <col min="14339" max="14339" width="8.28515625" bestFit="1" customWidth="1"/>
    <col min="14340" max="14340" width="6.42578125" bestFit="1" customWidth="1"/>
    <col min="14341" max="14341" width="6.140625" bestFit="1" customWidth="1"/>
    <col min="14342" max="14342" width="7.7109375" bestFit="1" customWidth="1"/>
    <col min="14343" max="14343" width="6.140625" bestFit="1" customWidth="1"/>
    <col min="14344" max="14345" width="5.140625" bestFit="1" customWidth="1"/>
    <col min="14346" max="14346" width="7.7109375" bestFit="1" customWidth="1"/>
    <col min="14347" max="14348" width="5.140625" bestFit="1" customWidth="1"/>
    <col min="14349" max="14349" width="6.140625" bestFit="1" customWidth="1"/>
    <col min="14350" max="14351" width="6.140625" customWidth="1"/>
    <col min="14352" max="14352" width="5.140625" bestFit="1" customWidth="1"/>
    <col min="14353" max="14353" width="6.140625" bestFit="1" customWidth="1"/>
    <col min="14588" max="14588" width="17.140625" customWidth="1"/>
    <col min="14589" max="14589" width="5.28515625" bestFit="1" customWidth="1"/>
    <col min="14590" max="14590" width="6.42578125" bestFit="1" customWidth="1"/>
    <col min="14591" max="14591" width="7.42578125" bestFit="1" customWidth="1"/>
    <col min="14592" max="14592" width="6.42578125" bestFit="1" customWidth="1"/>
    <col min="14593" max="14593" width="6.42578125" customWidth="1"/>
    <col min="14594" max="14594" width="7.42578125" bestFit="1" customWidth="1"/>
    <col min="14595" max="14595" width="8.28515625" bestFit="1" customWidth="1"/>
    <col min="14596" max="14596" width="6.42578125" bestFit="1" customWidth="1"/>
    <col min="14597" max="14597" width="6.140625" bestFit="1" customWidth="1"/>
    <col min="14598" max="14598" width="7.7109375" bestFit="1" customWidth="1"/>
    <col min="14599" max="14599" width="6.140625" bestFit="1" customWidth="1"/>
    <col min="14600" max="14601" width="5.140625" bestFit="1" customWidth="1"/>
    <col min="14602" max="14602" width="7.7109375" bestFit="1" customWidth="1"/>
    <col min="14603" max="14604" width="5.140625" bestFit="1" customWidth="1"/>
    <col min="14605" max="14605" width="6.140625" bestFit="1" customWidth="1"/>
    <col min="14606" max="14607" width="6.140625" customWidth="1"/>
    <col min="14608" max="14608" width="5.140625" bestFit="1" customWidth="1"/>
    <col min="14609" max="14609" width="6.140625" bestFit="1" customWidth="1"/>
    <col min="14844" max="14844" width="17.140625" customWidth="1"/>
    <col min="14845" max="14845" width="5.28515625" bestFit="1" customWidth="1"/>
    <col min="14846" max="14846" width="6.42578125" bestFit="1" customWidth="1"/>
    <col min="14847" max="14847" width="7.42578125" bestFit="1" customWidth="1"/>
    <col min="14848" max="14848" width="6.42578125" bestFit="1" customWidth="1"/>
    <col min="14849" max="14849" width="6.42578125" customWidth="1"/>
    <col min="14850" max="14850" width="7.42578125" bestFit="1" customWidth="1"/>
    <col min="14851" max="14851" width="8.28515625" bestFit="1" customWidth="1"/>
    <col min="14852" max="14852" width="6.42578125" bestFit="1" customWidth="1"/>
    <col min="14853" max="14853" width="6.140625" bestFit="1" customWidth="1"/>
    <col min="14854" max="14854" width="7.7109375" bestFit="1" customWidth="1"/>
    <col min="14855" max="14855" width="6.140625" bestFit="1" customWidth="1"/>
    <col min="14856" max="14857" width="5.140625" bestFit="1" customWidth="1"/>
    <col min="14858" max="14858" width="7.7109375" bestFit="1" customWidth="1"/>
    <col min="14859" max="14860" width="5.140625" bestFit="1" customWidth="1"/>
    <col min="14861" max="14861" width="6.140625" bestFit="1" customWidth="1"/>
    <col min="14862" max="14863" width="6.140625" customWidth="1"/>
    <col min="14864" max="14864" width="5.140625" bestFit="1" customWidth="1"/>
    <col min="14865" max="14865" width="6.140625" bestFit="1" customWidth="1"/>
    <col min="15100" max="15100" width="17.140625" customWidth="1"/>
    <col min="15101" max="15101" width="5.28515625" bestFit="1" customWidth="1"/>
    <col min="15102" max="15102" width="6.42578125" bestFit="1" customWidth="1"/>
    <col min="15103" max="15103" width="7.42578125" bestFit="1" customWidth="1"/>
    <col min="15104" max="15104" width="6.42578125" bestFit="1" customWidth="1"/>
    <col min="15105" max="15105" width="6.42578125" customWidth="1"/>
    <col min="15106" max="15106" width="7.42578125" bestFit="1" customWidth="1"/>
    <col min="15107" max="15107" width="8.28515625" bestFit="1" customWidth="1"/>
    <col min="15108" max="15108" width="6.42578125" bestFit="1" customWidth="1"/>
    <col min="15109" max="15109" width="6.140625" bestFit="1" customWidth="1"/>
    <col min="15110" max="15110" width="7.7109375" bestFit="1" customWidth="1"/>
    <col min="15111" max="15111" width="6.140625" bestFit="1" customWidth="1"/>
    <col min="15112" max="15113" width="5.140625" bestFit="1" customWidth="1"/>
    <col min="15114" max="15114" width="7.7109375" bestFit="1" customWidth="1"/>
    <col min="15115" max="15116" width="5.140625" bestFit="1" customWidth="1"/>
    <col min="15117" max="15117" width="6.140625" bestFit="1" customWidth="1"/>
    <col min="15118" max="15119" width="6.140625" customWidth="1"/>
    <col min="15120" max="15120" width="5.140625" bestFit="1" customWidth="1"/>
    <col min="15121" max="15121" width="6.140625" bestFit="1" customWidth="1"/>
    <col min="15356" max="15356" width="17.140625" customWidth="1"/>
    <col min="15357" max="15357" width="5.28515625" bestFit="1" customWidth="1"/>
    <col min="15358" max="15358" width="6.42578125" bestFit="1" customWidth="1"/>
    <col min="15359" max="15359" width="7.42578125" bestFit="1" customWidth="1"/>
    <col min="15360" max="15360" width="6.42578125" bestFit="1" customWidth="1"/>
    <col min="15361" max="15361" width="6.42578125" customWidth="1"/>
    <col min="15362" max="15362" width="7.42578125" bestFit="1" customWidth="1"/>
    <col min="15363" max="15363" width="8.28515625" bestFit="1" customWidth="1"/>
    <col min="15364" max="15364" width="6.42578125" bestFit="1" customWidth="1"/>
    <col min="15365" max="15365" width="6.140625" bestFit="1" customWidth="1"/>
    <col min="15366" max="15366" width="7.7109375" bestFit="1" customWidth="1"/>
    <col min="15367" max="15367" width="6.140625" bestFit="1" customWidth="1"/>
    <col min="15368" max="15369" width="5.140625" bestFit="1" customWidth="1"/>
    <col min="15370" max="15370" width="7.7109375" bestFit="1" customWidth="1"/>
    <col min="15371" max="15372" width="5.140625" bestFit="1" customWidth="1"/>
    <col min="15373" max="15373" width="6.140625" bestFit="1" customWidth="1"/>
    <col min="15374" max="15375" width="6.140625" customWidth="1"/>
    <col min="15376" max="15376" width="5.140625" bestFit="1" customWidth="1"/>
    <col min="15377" max="15377" width="6.140625" bestFit="1" customWidth="1"/>
    <col min="15612" max="15612" width="17.140625" customWidth="1"/>
    <col min="15613" max="15613" width="5.28515625" bestFit="1" customWidth="1"/>
    <col min="15614" max="15614" width="6.42578125" bestFit="1" customWidth="1"/>
    <col min="15615" max="15615" width="7.42578125" bestFit="1" customWidth="1"/>
    <col min="15616" max="15616" width="6.42578125" bestFit="1" customWidth="1"/>
    <col min="15617" max="15617" width="6.42578125" customWidth="1"/>
    <col min="15618" max="15618" width="7.42578125" bestFit="1" customWidth="1"/>
    <col min="15619" max="15619" width="8.28515625" bestFit="1" customWidth="1"/>
    <col min="15620" max="15620" width="6.42578125" bestFit="1" customWidth="1"/>
    <col min="15621" max="15621" width="6.140625" bestFit="1" customWidth="1"/>
    <col min="15622" max="15622" width="7.7109375" bestFit="1" customWidth="1"/>
    <col min="15623" max="15623" width="6.140625" bestFit="1" customWidth="1"/>
    <col min="15624" max="15625" width="5.140625" bestFit="1" customWidth="1"/>
    <col min="15626" max="15626" width="7.7109375" bestFit="1" customWidth="1"/>
    <col min="15627" max="15628" width="5.140625" bestFit="1" customWidth="1"/>
    <col min="15629" max="15629" width="6.140625" bestFit="1" customWidth="1"/>
    <col min="15630" max="15631" width="6.140625" customWidth="1"/>
    <col min="15632" max="15632" width="5.140625" bestFit="1" customWidth="1"/>
    <col min="15633" max="15633" width="6.140625" bestFit="1" customWidth="1"/>
    <col min="15868" max="15868" width="17.140625" customWidth="1"/>
    <col min="15869" max="15869" width="5.28515625" bestFit="1" customWidth="1"/>
    <col min="15870" max="15870" width="6.42578125" bestFit="1" customWidth="1"/>
    <col min="15871" max="15871" width="7.42578125" bestFit="1" customWidth="1"/>
    <col min="15872" max="15872" width="6.42578125" bestFit="1" customWidth="1"/>
    <col min="15873" max="15873" width="6.42578125" customWidth="1"/>
    <col min="15874" max="15874" width="7.42578125" bestFit="1" customWidth="1"/>
    <col min="15875" max="15875" width="8.28515625" bestFit="1" customWidth="1"/>
    <col min="15876" max="15876" width="6.42578125" bestFit="1" customWidth="1"/>
    <col min="15877" max="15877" width="6.140625" bestFit="1" customWidth="1"/>
    <col min="15878" max="15878" width="7.7109375" bestFit="1" customWidth="1"/>
    <col min="15879" max="15879" width="6.140625" bestFit="1" customWidth="1"/>
    <col min="15880" max="15881" width="5.140625" bestFit="1" customWidth="1"/>
    <col min="15882" max="15882" width="7.7109375" bestFit="1" customWidth="1"/>
    <col min="15883" max="15884" width="5.140625" bestFit="1" customWidth="1"/>
    <col min="15885" max="15885" width="6.140625" bestFit="1" customWidth="1"/>
    <col min="15886" max="15887" width="6.140625" customWidth="1"/>
    <col min="15888" max="15888" width="5.140625" bestFit="1" customWidth="1"/>
    <col min="15889" max="15889" width="6.140625" bestFit="1" customWidth="1"/>
    <col min="16124" max="16124" width="17.140625" customWidth="1"/>
    <col min="16125" max="16125" width="5.28515625" bestFit="1" customWidth="1"/>
    <col min="16126" max="16126" width="6.42578125" bestFit="1" customWidth="1"/>
    <col min="16127" max="16127" width="7.42578125" bestFit="1" customWidth="1"/>
    <col min="16128" max="16128" width="6.42578125" bestFit="1" customWidth="1"/>
    <col min="16129" max="16129" width="6.42578125" customWidth="1"/>
    <col min="16130" max="16130" width="7.42578125" bestFit="1" customWidth="1"/>
    <col min="16131" max="16131" width="8.28515625" bestFit="1" customWidth="1"/>
    <col min="16132" max="16132" width="6.42578125" bestFit="1" customWidth="1"/>
    <col min="16133" max="16133" width="6.140625" bestFit="1" customWidth="1"/>
    <col min="16134" max="16134" width="7.7109375" bestFit="1" customWidth="1"/>
    <col min="16135" max="16135" width="6.140625" bestFit="1" customWidth="1"/>
    <col min="16136" max="16137" width="5.140625" bestFit="1" customWidth="1"/>
    <col min="16138" max="16138" width="7.7109375" bestFit="1" customWidth="1"/>
    <col min="16139" max="16140" width="5.140625" bestFit="1" customWidth="1"/>
    <col min="16141" max="16141" width="6.140625" bestFit="1" customWidth="1"/>
    <col min="16142" max="16143" width="6.140625" customWidth="1"/>
    <col min="16144" max="16144" width="5.140625" bestFit="1" customWidth="1"/>
    <col min="16145" max="16145" width="6.140625" bestFit="1" customWidth="1"/>
  </cols>
  <sheetData>
    <row r="1" spans="1:17" ht="36" customHeight="1">
      <c r="A1" s="336" t="s">
        <v>308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>
      <c r="M2" t="s">
        <v>139</v>
      </c>
    </row>
    <row r="3" spans="1:17" s="97" customFormat="1" ht="107.25">
      <c r="A3" s="93" t="s">
        <v>174</v>
      </c>
      <c r="B3" s="93" t="s">
        <v>175</v>
      </c>
      <c r="C3" s="94" t="s">
        <v>140</v>
      </c>
      <c r="D3" s="95" t="s">
        <v>13</v>
      </c>
      <c r="E3" s="95" t="s">
        <v>161</v>
      </c>
      <c r="F3" s="95" t="s">
        <v>177</v>
      </c>
      <c r="G3" s="95" t="s">
        <v>17</v>
      </c>
      <c r="H3" s="95" t="s">
        <v>19</v>
      </c>
      <c r="I3" s="95" t="s">
        <v>20</v>
      </c>
      <c r="J3" s="96" t="s">
        <v>178</v>
      </c>
      <c r="K3" s="96" t="s">
        <v>179</v>
      </c>
      <c r="L3" s="96" t="s">
        <v>180</v>
      </c>
      <c r="M3" s="95" t="s">
        <v>181</v>
      </c>
      <c r="N3" s="95" t="s">
        <v>182</v>
      </c>
      <c r="O3" s="95" t="s">
        <v>183</v>
      </c>
      <c r="P3" s="95" t="s">
        <v>146</v>
      </c>
      <c r="Q3" s="96" t="s">
        <v>184</v>
      </c>
    </row>
    <row r="4" spans="1:17" s="100" customFormat="1" ht="12.75">
      <c r="A4" s="98" t="s">
        <v>186</v>
      </c>
      <c r="B4" s="98"/>
      <c r="C4" s="121"/>
      <c r="D4" s="99">
        <v>5002</v>
      </c>
      <c r="E4" s="99">
        <v>5005</v>
      </c>
      <c r="F4" s="99">
        <v>506</v>
      </c>
      <c r="G4" s="99">
        <v>5500</v>
      </c>
      <c r="H4" s="99">
        <v>5503</v>
      </c>
      <c r="I4" s="99">
        <v>5504</v>
      </c>
      <c r="J4" s="99">
        <v>5511</v>
      </c>
      <c r="K4" s="99">
        <v>5513</v>
      </c>
      <c r="L4" s="99">
        <v>5514</v>
      </c>
      <c r="M4" s="99">
        <v>5515</v>
      </c>
      <c r="N4" s="99">
        <v>5522</v>
      </c>
      <c r="O4" s="99">
        <v>5523</v>
      </c>
      <c r="P4" s="99">
        <v>5524</v>
      </c>
      <c r="Q4" s="99">
        <v>5525</v>
      </c>
    </row>
    <row r="5" spans="1:17" ht="26.25">
      <c r="A5" s="27" t="s">
        <v>188</v>
      </c>
      <c r="B5" s="101" t="s">
        <v>62</v>
      </c>
      <c r="C5" s="102">
        <f t="shared" ref="C5:O5" si="0">SUM(C6:C8)</f>
        <v>14528</v>
      </c>
      <c r="D5" s="102">
        <f t="shared" si="0"/>
        <v>6012</v>
      </c>
      <c r="E5" s="102">
        <f t="shared" si="0"/>
        <v>127</v>
      </c>
      <c r="F5" s="102">
        <f t="shared" si="0"/>
        <v>2088</v>
      </c>
      <c r="G5" s="102">
        <f t="shared" si="0"/>
        <v>2017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3726</v>
      </c>
      <c r="N5" s="102">
        <f t="shared" si="0"/>
        <v>0</v>
      </c>
      <c r="O5" s="102">
        <f t="shared" si="0"/>
        <v>0</v>
      </c>
      <c r="P5" s="102">
        <f>SUM(P6:P8)</f>
        <v>109</v>
      </c>
      <c r="Q5" s="102">
        <f>SUM(Q6:Q8)</f>
        <v>449</v>
      </c>
    </row>
    <row r="6" spans="1:17">
      <c r="A6" s="4" t="s">
        <v>189</v>
      </c>
      <c r="B6" s="103">
        <v>23</v>
      </c>
      <c r="C6" s="102">
        <f>SUM(D6:Q6)</f>
        <v>12402</v>
      </c>
      <c r="D6" s="104">
        <v>6012</v>
      </c>
      <c r="E6" s="104">
        <v>127</v>
      </c>
      <c r="F6" s="104">
        <v>2088</v>
      </c>
      <c r="G6" s="104"/>
      <c r="H6" s="104"/>
      <c r="I6" s="104"/>
      <c r="J6" s="104"/>
      <c r="K6" s="104"/>
      <c r="L6" s="104"/>
      <c r="M6" s="104">
        <v>3726</v>
      </c>
      <c r="N6" s="104"/>
      <c r="O6" s="104"/>
      <c r="P6" s="104"/>
      <c r="Q6" s="104">
        <v>449</v>
      </c>
    </row>
    <row r="7" spans="1:17">
      <c r="A7" s="4" t="s">
        <v>190</v>
      </c>
      <c r="B7" s="103">
        <v>23</v>
      </c>
      <c r="C7" s="102">
        <f>SUM(D7:Q7)</f>
        <v>109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>
        <v>109</v>
      </c>
      <c r="Q7" s="104"/>
    </row>
    <row r="8" spans="1:17">
      <c r="A8" s="4" t="s">
        <v>191</v>
      </c>
      <c r="B8" s="103">
        <v>23</v>
      </c>
      <c r="C8" s="102">
        <f>SUM(D8:Q8)</f>
        <v>2017</v>
      </c>
      <c r="D8" s="104"/>
      <c r="E8" s="104"/>
      <c r="F8" s="104"/>
      <c r="G8" s="104">
        <v>2017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</row>
    <row r="9" spans="1:17" ht="26.25">
      <c r="A9" s="27" t="s">
        <v>192</v>
      </c>
      <c r="B9" s="101" t="s">
        <v>73</v>
      </c>
      <c r="C9" s="102">
        <f t="shared" ref="C9:Q9" si="1">SUM(C10:C11)</f>
        <v>8958</v>
      </c>
      <c r="D9" s="102">
        <f t="shared" si="1"/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600</v>
      </c>
      <c r="I9" s="102">
        <f t="shared" si="1"/>
        <v>512</v>
      </c>
      <c r="J9" s="102">
        <f t="shared" si="1"/>
        <v>3000</v>
      </c>
      <c r="K9" s="102">
        <f t="shared" si="1"/>
        <v>0</v>
      </c>
      <c r="L9" s="102">
        <f t="shared" si="1"/>
        <v>0</v>
      </c>
      <c r="M9" s="102">
        <f t="shared" si="1"/>
        <v>689</v>
      </c>
      <c r="N9" s="102">
        <f t="shared" si="1"/>
        <v>100</v>
      </c>
      <c r="O9" s="102">
        <f t="shared" si="1"/>
        <v>0</v>
      </c>
      <c r="P9" s="102">
        <f t="shared" si="1"/>
        <v>0</v>
      </c>
      <c r="Q9" s="102">
        <f t="shared" si="1"/>
        <v>4057</v>
      </c>
    </row>
    <row r="10" spans="1:17">
      <c r="A10" s="4" t="s">
        <v>193</v>
      </c>
      <c r="B10" s="103">
        <v>23</v>
      </c>
      <c r="C10" s="102">
        <f>SUM(D10:Q10)</f>
        <v>3201</v>
      </c>
      <c r="D10" s="104"/>
      <c r="E10" s="104"/>
      <c r="F10" s="104"/>
      <c r="G10" s="104"/>
      <c r="H10" s="104">
        <v>500</v>
      </c>
      <c r="I10" s="104">
        <v>512</v>
      </c>
      <c r="J10" s="104"/>
      <c r="K10" s="104"/>
      <c r="L10" s="104"/>
      <c r="M10" s="104">
        <v>689</v>
      </c>
      <c r="N10" s="104"/>
      <c r="O10" s="104"/>
      <c r="P10" s="104"/>
      <c r="Q10" s="104">
        <v>1500</v>
      </c>
    </row>
    <row r="11" spans="1:17">
      <c r="A11" s="4" t="s">
        <v>194</v>
      </c>
      <c r="B11" s="103">
        <v>23</v>
      </c>
      <c r="C11" s="102">
        <f>SUM(D11:Q11)</f>
        <v>5757</v>
      </c>
      <c r="D11" s="104"/>
      <c r="E11" s="104"/>
      <c r="F11" s="104"/>
      <c r="G11" s="104"/>
      <c r="H11" s="104">
        <v>100</v>
      </c>
      <c r="I11" s="104"/>
      <c r="J11" s="104">
        <v>3000</v>
      </c>
      <c r="K11" s="104"/>
      <c r="L11" s="104"/>
      <c r="M11" s="104"/>
      <c r="N11" s="104">
        <v>100</v>
      </c>
      <c r="O11" s="104"/>
      <c r="P11" s="104"/>
      <c r="Q11" s="104">
        <v>2557</v>
      </c>
    </row>
    <row r="12" spans="1:17" s="105" customFormat="1" ht="12.75">
      <c r="A12" s="27" t="s">
        <v>196</v>
      </c>
      <c r="B12" s="101" t="s">
        <v>78</v>
      </c>
      <c r="C12" s="102">
        <f>SUM(D12:Q12)</f>
        <v>24159</v>
      </c>
      <c r="D12" s="102">
        <f t="shared" ref="D12:Q12" si="2">SUM(D13:D14)</f>
        <v>3123</v>
      </c>
      <c r="E12" s="102">
        <f t="shared" si="2"/>
        <v>1244</v>
      </c>
      <c r="F12" s="102">
        <f t="shared" si="2"/>
        <v>1484</v>
      </c>
      <c r="G12" s="102">
        <f t="shared" si="2"/>
        <v>1080</v>
      </c>
      <c r="H12" s="102">
        <f t="shared" si="2"/>
        <v>2700</v>
      </c>
      <c r="I12" s="102">
        <f t="shared" si="2"/>
        <v>1200</v>
      </c>
      <c r="J12" s="102">
        <f t="shared" si="2"/>
        <v>0</v>
      </c>
      <c r="K12" s="102">
        <f t="shared" si="2"/>
        <v>0</v>
      </c>
      <c r="L12" s="102">
        <f t="shared" si="2"/>
        <v>0</v>
      </c>
      <c r="M12" s="102">
        <f t="shared" si="2"/>
        <v>0</v>
      </c>
      <c r="N12" s="102">
        <f>SUM(N13:N14)</f>
        <v>0</v>
      </c>
      <c r="O12" s="102">
        <f>SUM(O13:O14)</f>
        <v>0</v>
      </c>
      <c r="P12" s="102">
        <f t="shared" si="2"/>
        <v>0</v>
      </c>
      <c r="Q12" s="102">
        <f t="shared" si="2"/>
        <v>13328</v>
      </c>
    </row>
    <row r="13" spans="1:17" s="105" customFormat="1" ht="12.75">
      <c r="A13" s="4" t="s">
        <v>197</v>
      </c>
      <c r="B13" s="103">
        <v>23</v>
      </c>
      <c r="C13" s="102">
        <f>SUM(D13:Q13)</f>
        <v>6667</v>
      </c>
      <c r="D13" s="104"/>
      <c r="E13" s="104">
        <v>1244</v>
      </c>
      <c r="F13" s="104">
        <v>423</v>
      </c>
      <c r="G13" s="104"/>
      <c r="H13" s="104">
        <v>2000</v>
      </c>
      <c r="I13" s="104"/>
      <c r="J13" s="104"/>
      <c r="K13" s="104"/>
      <c r="L13" s="104"/>
      <c r="M13" s="104"/>
      <c r="N13" s="104"/>
      <c r="O13" s="104"/>
      <c r="P13" s="104"/>
      <c r="Q13" s="104">
        <v>3000</v>
      </c>
    </row>
    <row r="14" spans="1:17" s="105" customFormat="1" ht="12.75">
      <c r="A14" s="4" t="s">
        <v>198</v>
      </c>
      <c r="B14" s="103">
        <v>23</v>
      </c>
      <c r="C14" s="102">
        <f>SUM(D14:Q14)</f>
        <v>17492</v>
      </c>
      <c r="D14" s="104">
        <v>3123</v>
      </c>
      <c r="E14" s="104"/>
      <c r="F14" s="104">
        <v>1061</v>
      </c>
      <c r="G14" s="104">
        <v>1080</v>
      </c>
      <c r="H14" s="104">
        <v>700</v>
      </c>
      <c r="I14" s="104">
        <v>1200</v>
      </c>
      <c r="J14" s="104"/>
      <c r="K14" s="104"/>
      <c r="L14" s="104"/>
      <c r="M14" s="104"/>
      <c r="N14" s="104"/>
      <c r="O14" s="104"/>
      <c r="P14" s="104"/>
      <c r="Q14" s="104">
        <v>10328</v>
      </c>
    </row>
    <row r="15" spans="1:17">
      <c r="A15" s="107"/>
      <c r="B15" s="108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</row>
    <row r="16" spans="1:17">
      <c r="A16" s="85" t="s">
        <v>133</v>
      </c>
    </row>
    <row r="17" spans="1:3">
      <c r="A17" s="43"/>
    </row>
    <row r="18" spans="1:3">
      <c r="A18" s="196" t="s">
        <v>301</v>
      </c>
    </row>
    <row r="19" spans="1:3">
      <c r="A19" s="196" t="s">
        <v>302</v>
      </c>
      <c r="C19" s="112"/>
    </row>
    <row r="20" spans="1:3">
      <c r="A20" s="43"/>
      <c r="C20" s="112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&amp;RLisa 8
Tartu Linnavalitsuse 27.05.2014. a 
korralduse nr  juurde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"/>
  <sheetViews>
    <sheetView workbookViewId="0">
      <selection activeCell="F8" sqref="F8"/>
    </sheetView>
  </sheetViews>
  <sheetFormatPr defaultRowHeight="15"/>
  <cols>
    <col min="1" max="1" width="8.7109375" customWidth="1"/>
    <col min="2" max="2" width="41.85546875" bestFit="1" customWidth="1"/>
    <col min="3" max="3" width="10.5703125" bestFit="1" customWidth="1"/>
    <col min="4" max="4" width="10.5703125" customWidth="1"/>
    <col min="5" max="5" width="8.85546875" customWidth="1"/>
    <col min="6" max="6" width="30.28515625" bestFit="1" customWidth="1"/>
  </cols>
  <sheetData>
    <row r="2" spans="1:6">
      <c r="A2" s="309" t="s">
        <v>343</v>
      </c>
      <c r="B2" s="309"/>
      <c r="C2" s="309"/>
      <c r="D2" s="309"/>
      <c r="E2" s="309"/>
    </row>
    <row r="3" spans="1:6" s="140" customFormat="1">
      <c r="A3" s="309" t="s">
        <v>257</v>
      </c>
      <c r="B3" s="309"/>
      <c r="C3" s="309"/>
      <c r="D3" s="309"/>
      <c r="E3" s="309"/>
    </row>
    <row r="5" spans="1:6" ht="30">
      <c r="A5" s="141" t="s">
        <v>195</v>
      </c>
      <c r="B5" s="142" t="s">
        <v>248</v>
      </c>
      <c r="C5" s="142" t="s">
        <v>120</v>
      </c>
      <c r="D5" s="141" t="s">
        <v>258</v>
      </c>
      <c r="E5" s="141" t="s">
        <v>252</v>
      </c>
      <c r="F5" s="140"/>
    </row>
    <row r="6" spans="1:6" s="140" customFormat="1">
      <c r="A6" s="339" t="s">
        <v>251</v>
      </c>
      <c r="B6" s="339"/>
      <c r="C6" s="149"/>
      <c r="D6" s="143" t="s">
        <v>112</v>
      </c>
      <c r="E6" s="144">
        <f>SUM(E7:E10)</f>
        <v>111132</v>
      </c>
    </row>
    <row r="7" spans="1:6">
      <c r="A7" s="145"/>
      <c r="B7" s="146" t="s">
        <v>313</v>
      </c>
      <c r="C7" s="147" t="s">
        <v>73</v>
      </c>
      <c r="D7" s="146" t="s">
        <v>36</v>
      </c>
      <c r="E7" s="148">
        <v>3066</v>
      </c>
      <c r="F7" s="140"/>
    </row>
    <row r="8" spans="1:6">
      <c r="A8" s="145"/>
      <c r="B8" s="146" t="s">
        <v>314</v>
      </c>
      <c r="C8" s="147" t="s">
        <v>73</v>
      </c>
      <c r="D8" s="146" t="s">
        <v>36</v>
      </c>
      <c r="E8" s="148">
        <v>3066</v>
      </c>
      <c r="F8" s="140"/>
    </row>
    <row r="9" spans="1:6">
      <c r="A9" s="145"/>
      <c r="B9" s="146" t="s">
        <v>315</v>
      </c>
      <c r="C9" s="147" t="s">
        <v>75</v>
      </c>
      <c r="D9" s="146" t="s">
        <v>36</v>
      </c>
      <c r="E9" s="148">
        <v>30000</v>
      </c>
      <c r="F9" s="140"/>
    </row>
    <row r="10" spans="1:6">
      <c r="A10" s="145"/>
      <c r="B10" s="146" t="s">
        <v>316</v>
      </c>
      <c r="C10" s="147" t="s">
        <v>46</v>
      </c>
      <c r="D10" s="146" t="s">
        <v>36</v>
      </c>
      <c r="E10" s="148">
        <v>75000</v>
      </c>
      <c r="F10" s="140"/>
    </row>
    <row r="11" spans="1:6" s="140" customFormat="1">
      <c r="A11" s="339" t="s">
        <v>253</v>
      </c>
      <c r="B11" s="339"/>
      <c r="C11" s="149"/>
      <c r="D11" s="143" t="s">
        <v>112</v>
      </c>
      <c r="E11" s="144">
        <f>SUM(E12:E12)</f>
        <v>150000</v>
      </c>
    </row>
    <row r="12" spans="1:6" s="140" customFormat="1">
      <c r="A12" s="145"/>
      <c r="B12" s="146" t="s">
        <v>249</v>
      </c>
      <c r="C12" s="147">
        <v>10702</v>
      </c>
      <c r="D12" s="146" t="s">
        <v>124</v>
      </c>
      <c r="E12" s="148">
        <v>150000</v>
      </c>
    </row>
    <row r="13" spans="1:6" s="140" customFormat="1">
      <c r="A13" s="337" t="s">
        <v>254</v>
      </c>
      <c r="B13" s="338"/>
      <c r="C13" s="149"/>
      <c r="D13" s="143" t="s">
        <v>255</v>
      </c>
      <c r="E13" s="144">
        <f>SUM(E14:E15)</f>
        <v>8414</v>
      </c>
    </row>
    <row r="14" spans="1:6">
      <c r="A14" s="145"/>
      <c r="B14" s="146" t="s">
        <v>312</v>
      </c>
      <c r="C14" s="150">
        <v>10121</v>
      </c>
      <c r="D14" s="146" t="s">
        <v>36</v>
      </c>
      <c r="E14" s="148">
        <v>3500</v>
      </c>
      <c r="F14" s="140"/>
    </row>
    <row r="15" spans="1:6">
      <c r="A15" s="145"/>
      <c r="B15" s="146" t="s">
        <v>250</v>
      </c>
      <c r="C15" s="150">
        <v>10702</v>
      </c>
      <c r="D15" s="146" t="s">
        <v>36</v>
      </c>
      <c r="E15" s="148">
        <v>4914</v>
      </c>
      <c r="F15" s="140"/>
    </row>
    <row r="17" spans="1:1">
      <c r="A17" s="80" t="s">
        <v>133</v>
      </c>
    </row>
    <row r="18" spans="1:1">
      <c r="A18" s="80"/>
    </row>
    <row r="19" spans="1:1">
      <c r="A19" s="196" t="s">
        <v>301</v>
      </c>
    </row>
    <row r="20" spans="1:1">
      <c r="A20" s="196" t="s">
        <v>302</v>
      </c>
    </row>
  </sheetData>
  <mergeCells count="5">
    <mergeCell ref="A13:B13"/>
    <mergeCell ref="A2:E2"/>
    <mergeCell ref="A3:E3"/>
    <mergeCell ref="A6:B6"/>
    <mergeCell ref="A11:B1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9
Tartu Linnavalitsuse 27.05 2014. a 
korralduse nr 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LIsa 1</vt:lpstr>
      <vt:lpstr>Lisa 2</vt:lpstr>
      <vt:lpstr>Lisa 3 </vt:lpstr>
      <vt:lpstr>Lisa 4</vt:lpstr>
      <vt:lpstr>Lisa 5</vt:lpstr>
      <vt:lpstr>Lisa 6</vt:lpstr>
      <vt:lpstr>Lisa 7</vt:lpstr>
      <vt:lpstr>Lisa 8</vt:lpstr>
      <vt:lpstr>Lisa 9</vt:lpstr>
      <vt:lpstr>Lisa 10</vt:lpstr>
      <vt:lpstr>Lisa 11</vt:lpstr>
      <vt:lpstr>'LIsa 1'!Print_Titles</vt:lpstr>
      <vt:lpstr>'Lisa 10'!Print_Titles</vt:lpstr>
      <vt:lpstr>'Lisa 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2014-05-27T06:31:13Z</dcterms:modified>
</cp:coreProperties>
</file>