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870" yWindow="1065" windowWidth="18390" windowHeight="12705" activeTab="1"/>
  </bookViews>
  <sheets>
    <sheet name="Lisa 1" sheetId="1" r:id="rId1"/>
    <sheet name="Lisa 2" sheetId="2" r:id="rId2"/>
  </sheets>
  <calcPr calcId="125725"/>
</workbook>
</file>

<file path=xl/calcChain.xml><?xml version="1.0" encoding="utf-8"?>
<calcChain xmlns="http://schemas.openxmlformats.org/spreadsheetml/2006/main">
  <c r="D31" i="2"/>
  <c r="D32"/>
  <c r="M12" i="1"/>
  <c r="E19"/>
  <c r="Q20"/>
  <c r="Q21" s="1"/>
  <c r="Q12"/>
  <c r="Q13"/>
  <c r="Q9"/>
  <c r="Q7"/>
  <c r="J20"/>
  <c r="J21" s="1"/>
  <c r="J13"/>
  <c r="J12"/>
  <c r="K18"/>
  <c r="E18"/>
  <c r="H16"/>
  <c r="E16" s="1"/>
  <c r="G13"/>
  <c r="G20" s="1"/>
  <c r="G12"/>
  <c r="G9"/>
  <c r="G7"/>
  <c r="K15"/>
  <c r="K16"/>
  <c r="K17"/>
  <c r="K19"/>
  <c r="K14"/>
  <c r="F13"/>
  <c r="F20" s="1"/>
  <c r="H13"/>
  <c r="I13"/>
  <c r="I20" s="1"/>
  <c r="L13"/>
  <c r="L20" s="1"/>
  <c r="M13"/>
  <c r="M20" s="1"/>
  <c r="N13"/>
  <c r="N20" s="1"/>
  <c r="O13"/>
  <c r="O20" s="1"/>
  <c r="P13"/>
  <c r="P20" s="1"/>
  <c r="R13"/>
  <c r="R20" s="1"/>
  <c r="S13"/>
  <c r="S20" s="1"/>
  <c r="T13"/>
  <c r="T20" s="1"/>
  <c r="U13"/>
  <c r="U20" s="1"/>
  <c r="E15"/>
  <c r="E17"/>
  <c r="E14"/>
  <c r="F34" i="2"/>
  <c r="G34"/>
  <c r="E34"/>
  <c r="F22"/>
  <c r="F23"/>
  <c r="F21"/>
  <c r="F19"/>
  <c r="E19"/>
  <c r="D17"/>
  <c r="E15"/>
  <c r="M9" i="1"/>
  <c r="M7"/>
  <c r="F12"/>
  <c r="H12"/>
  <c r="I12"/>
  <c r="L12"/>
  <c r="N12"/>
  <c r="O12"/>
  <c r="P12"/>
  <c r="R12"/>
  <c r="S12"/>
  <c r="T12"/>
  <c r="U12"/>
  <c r="E11"/>
  <c r="M21" l="1"/>
  <c r="G21"/>
  <c r="H20"/>
  <c r="E20" s="1"/>
  <c r="E13"/>
  <c r="K13"/>
  <c r="K20" s="1"/>
  <c r="D34" i="2"/>
  <c r="E10" i="1" l="1"/>
  <c r="E12" s="1"/>
  <c r="H9"/>
  <c r="I9"/>
  <c r="L9"/>
  <c r="N9"/>
  <c r="O9"/>
  <c r="P9"/>
  <c r="R9"/>
  <c r="S9"/>
  <c r="T9"/>
  <c r="U9"/>
  <c r="K10"/>
  <c r="K11"/>
  <c r="K8"/>
  <c r="K9" s="1"/>
  <c r="F8"/>
  <c r="F9" s="1"/>
  <c r="F7"/>
  <c r="H7"/>
  <c r="I7"/>
  <c r="N7"/>
  <c r="O7"/>
  <c r="P7"/>
  <c r="R7"/>
  <c r="S7"/>
  <c r="T7"/>
  <c r="U7"/>
  <c r="D25" i="2"/>
  <c r="D12"/>
  <c r="D30"/>
  <c r="D33"/>
  <c r="D16"/>
  <c r="D18"/>
  <c r="D19"/>
  <c r="D20"/>
  <c r="D21"/>
  <c r="D22"/>
  <c r="D23"/>
  <c r="S21" i="1" l="1"/>
  <c r="N21"/>
  <c r="R21"/>
  <c r="T21"/>
  <c r="O21"/>
  <c r="H21"/>
  <c r="F21"/>
  <c r="U21"/>
  <c r="P21"/>
  <c r="I21"/>
  <c r="E8"/>
  <c r="E9" s="1"/>
  <c r="E21" s="1"/>
  <c r="K12"/>
  <c r="F27" i="2"/>
  <c r="D8"/>
  <c r="D9"/>
  <c r="D10"/>
  <c r="D11"/>
  <c r="D13"/>
  <c r="D14"/>
  <c r="D15"/>
  <c r="D24"/>
  <c r="D26"/>
  <c r="D27"/>
  <c r="D28"/>
  <c r="D7"/>
  <c r="L6" i="1"/>
  <c r="E6"/>
  <c r="E7" s="1"/>
  <c r="K6" l="1"/>
  <c r="K7" s="1"/>
  <c r="K21" s="1"/>
  <c r="L7"/>
  <c r="L21" s="1"/>
</calcChain>
</file>

<file path=xl/sharedStrings.xml><?xml version="1.0" encoding="utf-8"?>
<sst xmlns="http://schemas.openxmlformats.org/spreadsheetml/2006/main" count="134" uniqueCount="96">
  <si>
    <t>tegevusala kood</t>
  </si>
  <si>
    <t>tegevusala nimetus</t>
  </si>
  <si>
    <t>allikas*</t>
  </si>
  <si>
    <t>eelarve liik**</t>
  </si>
  <si>
    <t>KOKKU TULUD</t>
  </si>
  <si>
    <t>toetus riigiasutustelt</t>
  </si>
  <si>
    <t>toetus avalik-õiguslikelt</t>
  </si>
  <si>
    <t>toetus muudelt residentidelt</t>
  </si>
  <si>
    <t>KOKKU
KULUD</t>
  </si>
  <si>
    <t>töötajate töötasu</t>
  </si>
  <si>
    <t>erisoodustused</t>
  </si>
  <si>
    <t>maksud töötasudelt</t>
  </si>
  <si>
    <t>lähetused</t>
  </si>
  <si>
    <t>koolitused</t>
  </si>
  <si>
    <t>õppevahendite soetus, koolitus</t>
  </si>
  <si>
    <t>kultuuri- ja vabaaja üritused</t>
  </si>
  <si>
    <t>muud majanduskulud</t>
  </si>
  <si>
    <t>3500.00</t>
  </si>
  <si>
    <t>3500.02</t>
  </si>
  <si>
    <t>3500.8</t>
  </si>
  <si>
    <t>KOKKU Sotsiaalabi osakond</t>
  </si>
  <si>
    <t>HarMin</t>
  </si>
  <si>
    <t>08105</t>
  </si>
  <si>
    <t>EKulk</t>
  </si>
  <si>
    <t>08106</t>
  </si>
  <si>
    <t>laste huvialamajad ja keskused</t>
  </si>
  <si>
    <t>Anne Noortekeskus</t>
  </si>
  <si>
    <t>Lille Maja</t>
  </si>
  <si>
    <t>08201</t>
  </si>
  <si>
    <t>raamatukogu</t>
  </si>
  <si>
    <t>KultMin</t>
  </si>
  <si>
    <t>08202</t>
  </si>
  <si>
    <t>Tiigi Seltsimaja</t>
  </si>
  <si>
    <t>08203</t>
  </si>
  <si>
    <t>Linnamuuseum</t>
  </si>
  <si>
    <t>KOKKU Kultuuriosakond</t>
  </si>
  <si>
    <t>KOKKU</t>
  </si>
  <si>
    <t>*</t>
  </si>
  <si>
    <t>**</t>
  </si>
  <si>
    <t>25 - majandamiseelarve põhitegevuse kulud sihtotstarbeliste kulude katteks saadud toetuste arvel</t>
  </si>
  <si>
    <t>/allkirjastatud digitaalselt/</t>
  </si>
  <si>
    <t>Jüri Mölder</t>
  </si>
  <si>
    <t>Linnasekretär</t>
  </si>
  <si>
    <t xml:space="preserve">Tartu linna 2013. a majandamiseelarve sihtotstarbeliste vahendite täiendavate laekumiste </t>
  </si>
  <si>
    <t>01112</t>
  </si>
  <si>
    <t>TöötuK</t>
  </si>
  <si>
    <t>ametnike töötasu</t>
  </si>
  <si>
    <t>struktuuriüksus</t>
  </si>
  <si>
    <t>e/a liik</t>
  </si>
  <si>
    <t>kulud
kokku</t>
  </si>
  <si>
    <t>ametnike
töötasu</t>
  </si>
  <si>
    <t>töötajate
töötasu</t>
  </si>
  <si>
    <t>muud
tasud</t>
  </si>
  <si>
    <t>Volikogu kantselei</t>
  </si>
  <si>
    <t>01111</t>
  </si>
  <si>
    <t>Linnakantselei</t>
  </si>
  <si>
    <t>Linnavarade osakond</t>
  </si>
  <si>
    <t>Arhitektuuri ja ehituse osakond</t>
  </si>
  <si>
    <t>Avalike suhete osakond</t>
  </si>
  <si>
    <t>Ettevõtluse osakond</t>
  </si>
  <si>
    <t>Haridusosakond</t>
  </si>
  <si>
    <t>Kultuuriosakond</t>
  </si>
  <si>
    <t>Linnamajanduse osakond</t>
  </si>
  <si>
    <t>Linnaplaneerimise ja maakorralduse osakond</t>
  </si>
  <si>
    <t>Rahandusosakond</t>
  </si>
  <si>
    <t>Sotsiaalabi osakond</t>
  </si>
  <si>
    <t>Tervishoiouosakond</t>
  </si>
  <si>
    <t>04510</t>
  </si>
  <si>
    <t>05400</t>
  </si>
  <si>
    <t>05600</t>
  </si>
  <si>
    <t>06400</t>
  </si>
  <si>
    <t>04740</t>
  </si>
  <si>
    <t>01330</t>
  </si>
  <si>
    <t>Linnavalitsus</t>
  </si>
  <si>
    <t>03600</t>
  </si>
  <si>
    <t>RahMin
MaaVal</t>
  </si>
  <si>
    <t>07400</t>
  </si>
  <si>
    <t>KOKKU Linnakantselei</t>
  </si>
  <si>
    <t>Avalikud tervishoiu teenused</t>
  </si>
  <si>
    <t>HaigeK</t>
  </si>
  <si>
    <t>07600</t>
  </si>
  <si>
    <t xml:space="preserve">Muu tervishoid </t>
  </si>
  <si>
    <t>SotsMin</t>
  </si>
  <si>
    <t>Kokku Tervishoiuosakond</t>
  </si>
  <si>
    <t>TöötuK - Töötukassa, RahMin - Rahandusministeerium, MaaVal - Maavalitsus, HaigeK - Haigekassa, SotsMin - Sotsiaalministeerium, HarMin - Haridusministeerium, KultMin-Kultuuriministeerium, EKulK - Eesti Kultuurkapital</t>
  </si>
  <si>
    <t>tegevus-
ala
kood</t>
  </si>
  <si>
    <t>3500.01</t>
  </si>
  <si>
    <t>kohalikud omavalitsused</t>
  </si>
  <si>
    <t>KultMin, EKulK,
TöötuK</t>
  </si>
  <si>
    <t>tulude ja kulude jaotus asutuste  ning kontogruppide koodide lõikes (eurodes)</t>
  </si>
  <si>
    <t>08600</t>
  </si>
  <si>
    <t>muu vabaaeg ja kultuur</t>
  </si>
  <si>
    <t>3500.99</t>
  </si>
  <si>
    <t>toetus mittereidentidelt</t>
  </si>
  <si>
    <t>09222</t>
  </si>
  <si>
    <t>Ümberpaigutused personalikuludes seoses avaliku teenistuse seaduse 
rakendumisega alates 01.04.2013. a</t>
  </si>
</sst>
</file>

<file path=xl/styles.xml><?xml version="1.0" encoding="utf-8"?>
<styleSheet xmlns="http://schemas.openxmlformats.org/spreadsheetml/2006/main">
  <numFmts count="4">
    <numFmt numFmtId="43" formatCode="_-* #,##0.00\ _k_r_-;\-* #,##0.00\ _k_r_-;_-* &quot;-&quot;??\ _k_r_-;_-@_-"/>
    <numFmt numFmtId="164" formatCode="_(* #,##0.00_);_(* \(#,##0.00\);_(* &quot;-&quot;??_);_(@_)"/>
    <numFmt numFmtId="165" formatCode="#,##0_ ;\-#,##0\ "/>
    <numFmt numFmtId="166" formatCode="_-* #,##0.0\ _k_r_-;\-* #,##0.0\ _k_r_-;_-* &quot;-&quot;??\ _k_r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166" fontId="4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2" applyFont="1" applyFill="1" applyBorder="1"/>
    <xf numFmtId="0" fontId="5" fillId="0" borderId="3" xfId="2" applyFont="1" applyFill="1" applyBorder="1"/>
    <xf numFmtId="166" fontId="4" fillId="0" borderId="3" xfId="1" applyNumberFormat="1" applyFont="1" applyFill="1" applyBorder="1" applyAlignment="1" applyProtection="1">
      <alignment horizontal="center" vertical="center" textRotation="90" wrapText="1"/>
    </xf>
    <xf numFmtId="166" fontId="4" fillId="0" borderId="1" xfId="1" applyNumberFormat="1" applyFont="1" applyBorder="1" applyAlignment="1" applyProtection="1">
      <alignment horizontal="center" vertical="center" textRotation="90" wrapText="1"/>
    </xf>
    <xf numFmtId="0" fontId="4" fillId="0" borderId="1" xfId="2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/>
    <xf numFmtId="0" fontId="3" fillId="0" borderId="0" xfId="0" quotePrefix="1" applyFont="1"/>
    <xf numFmtId="0" fontId="0" fillId="0" borderId="0" xfId="0" applyAlignment="1">
      <alignment horizontal="right"/>
    </xf>
    <xf numFmtId="0" fontId="4" fillId="0" borderId="1" xfId="2" applyFont="1" applyBorder="1" applyAlignment="1">
      <alignment horizontal="right"/>
    </xf>
    <xf numFmtId="0" fontId="4" fillId="0" borderId="3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4" fillId="0" borderId="15" xfId="2" quotePrefix="1" applyFont="1" applyFill="1" applyBorder="1" applyAlignment="1">
      <alignment horizontal="right"/>
    </xf>
    <xf numFmtId="0" fontId="4" fillId="0" borderId="15" xfId="2" applyFont="1" applyFill="1" applyBorder="1" applyAlignment="1">
      <alignment horizontal="right"/>
    </xf>
    <xf numFmtId="0" fontId="5" fillId="0" borderId="15" xfId="2" applyFont="1" applyFill="1" applyBorder="1" applyAlignment="1">
      <alignment horizontal="right"/>
    </xf>
    <xf numFmtId="0" fontId="4" fillId="0" borderId="2" xfId="2" applyFont="1" applyBorder="1" applyAlignment="1">
      <alignment horizontal="center" vertical="center" textRotation="90"/>
    </xf>
    <xf numFmtId="0" fontId="4" fillId="0" borderId="18" xfId="2" quotePrefix="1" applyFont="1" applyFill="1" applyBorder="1" applyAlignment="1">
      <alignment horizontal="right"/>
    </xf>
    <xf numFmtId="0" fontId="5" fillId="0" borderId="1" xfId="2" applyFont="1" applyFill="1" applyBorder="1" applyAlignment="1">
      <alignment horizontal="right"/>
    </xf>
    <xf numFmtId="0" fontId="4" fillId="0" borderId="19" xfId="2" applyFont="1" applyFill="1" applyBorder="1"/>
    <xf numFmtId="0" fontId="4" fillId="0" borderId="16" xfId="2" quotePrefix="1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0" fontId="4" fillId="0" borderId="3" xfId="2" applyFont="1" applyBorder="1" applyAlignment="1">
      <alignment horizontal="center" vertical="center" textRotation="90"/>
    </xf>
    <xf numFmtId="0" fontId="4" fillId="0" borderId="3" xfId="2" applyFont="1" applyBorder="1"/>
    <xf numFmtId="0" fontId="4" fillId="0" borderId="24" xfId="2" applyFont="1" applyFill="1" applyBorder="1"/>
    <xf numFmtId="0" fontId="4" fillId="0" borderId="14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15" xfId="2" applyFont="1" applyFill="1" applyBorder="1"/>
    <xf numFmtId="0" fontId="4" fillId="0" borderId="15" xfId="2" applyFont="1" applyFill="1" applyBorder="1" applyAlignment="1">
      <alignment horizontal="center"/>
    </xf>
    <xf numFmtId="0" fontId="4" fillId="0" borderId="17" xfId="2" applyFont="1" applyFill="1" applyBorder="1"/>
    <xf numFmtId="0" fontId="4" fillId="0" borderId="17" xfId="2" applyFont="1" applyFill="1" applyBorder="1" applyAlignment="1">
      <alignment horizontal="center"/>
    </xf>
    <xf numFmtId="3" fontId="6" fillId="0" borderId="8" xfId="2" applyNumberFormat="1" applyFont="1" applyFill="1" applyBorder="1" applyAlignment="1">
      <alignment horizontal="right"/>
    </xf>
    <xf numFmtId="3" fontId="6" fillId="0" borderId="10" xfId="2" applyNumberFormat="1" applyFont="1" applyFill="1" applyBorder="1" applyAlignment="1">
      <alignment horizontal="right"/>
    </xf>
    <xf numFmtId="3" fontId="6" fillId="0" borderId="11" xfId="2" applyNumberFormat="1" applyFont="1" applyFill="1" applyBorder="1" applyAlignment="1">
      <alignment horizontal="right"/>
    </xf>
    <xf numFmtId="3" fontId="7" fillId="0" borderId="16" xfId="2" applyNumberFormat="1" applyFont="1" applyFill="1" applyBorder="1"/>
    <xf numFmtId="3" fontId="7" fillId="0" borderId="3" xfId="2" applyNumberFormat="1" applyFont="1" applyFill="1" applyBorder="1" applyAlignment="1">
      <alignment horizontal="right"/>
    </xf>
    <xf numFmtId="3" fontId="6" fillId="0" borderId="14" xfId="2" applyNumberFormat="1" applyFont="1" applyFill="1" applyBorder="1" applyAlignment="1">
      <alignment horizontal="right"/>
    </xf>
    <xf numFmtId="3" fontId="6" fillId="0" borderId="7" xfId="2" applyNumberFormat="1" applyFont="1" applyFill="1" applyBorder="1" applyAlignment="1">
      <alignment horizontal="right"/>
    </xf>
    <xf numFmtId="3" fontId="6" fillId="0" borderId="12" xfId="2" applyNumberFormat="1" applyFont="1" applyFill="1" applyBorder="1" applyAlignment="1">
      <alignment horizontal="right"/>
    </xf>
    <xf numFmtId="3" fontId="6" fillId="0" borderId="6" xfId="2" applyNumberFormat="1" applyFont="1" applyFill="1" applyBorder="1" applyAlignment="1">
      <alignment horizontal="right"/>
    </xf>
    <xf numFmtId="3" fontId="6" fillId="0" borderId="13" xfId="2" applyNumberFormat="1" applyFont="1" applyFill="1" applyBorder="1" applyAlignment="1">
      <alignment horizontal="right"/>
    </xf>
    <xf numFmtId="3" fontId="6" fillId="0" borderId="21" xfId="2" applyNumberFormat="1" applyFont="1" applyFill="1" applyBorder="1" applyAlignment="1">
      <alignment horizontal="right"/>
    </xf>
    <xf numFmtId="3" fontId="6" fillId="0" borderId="22" xfId="2" applyNumberFormat="1" applyFont="1" applyFill="1" applyBorder="1" applyAlignment="1">
      <alignment horizontal="right"/>
    </xf>
    <xf numFmtId="3" fontId="6" fillId="0" borderId="22" xfId="2" applyNumberFormat="1" applyFont="1" applyFill="1" applyBorder="1"/>
    <xf numFmtId="3" fontId="6" fillId="0" borderId="23" xfId="2" applyNumberFormat="1" applyFont="1" applyFill="1" applyBorder="1"/>
    <xf numFmtId="3" fontId="7" fillId="0" borderId="1" xfId="2" applyNumberFormat="1" applyFont="1" applyFill="1" applyBorder="1" applyAlignment="1">
      <alignment horizontal="right"/>
    </xf>
    <xf numFmtId="3" fontId="7" fillId="0" borderId="15" xfId="2" applyNumberFormat="1" applyFont="1" applyFill="1" applyBorder="1" applyAlignment="1">
      <alignment horizontal="right"/>
    </xf>
    <xf numFmtId="3" fontId="7" fillId="0" borderId="15" xfId="2" applyNumberFormat="1" applyFont="1" applyFill="1" applyBorder="1"/>
    <xf numFmtId="3" fontId="6" fillId="0" borderId="26" xfId="2" applyNumberFormat="1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3" fontId="6" fillId="0" borderId="18" xfId="2" applyNumberFormat="1" applyFont="1" applyFill="1" applyBorder="1" applyAlignment="1">
      <alignment horizontal="right"/>
    </xf>
    <xf numFmtId="3" fontId="6" fillId="0" borderId="14" xfId="2" applyNumberFormat="1" applyFont="1" applyFill="1" applyBorder="1"/>
    <xf numFmtId="3" fontId="0" fillId="0" borderId="0" xfId="0" applyNumberFormat="1"/>
    <xf numFmtId="0" fontId="0" fillId="0" borderId="6" xfId="0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3" fontId="12" fillId="0" borderId="6" xfId="0" applyNumberFormat="1" applyFont="1" applyBorder="1"/>
    <xf numFmtId="0" fontId="0" fillId="0" borderId="5" xfId="0" applyBorder="1"/>
    <xf numFmtId="3" fontId="0" fillId="0" borderId="5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8" xfId="2" applyFont="1" applyFill="1" applyBorder="1" applyAlignment="1">
      <alignment horizontal="center"/>
    </xf>
    <xf numFmtId="0" fontId="4" fillId="0" borderId="28" xfId="2" applyFont="1" applyFill="1" applyBorder="1"/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right"/>
    </xf>
    <xf numFmtId="3" fontId="6" fillId="0" borderId="29" xfId="2" applyNumberFormat="1" applyFont="1" applyFill="1" applyBorder="1" applyAlignment="1">
      <alignment horizontal="right"/>
    </xf>
    <xf numFmtId="3" fontId="6" fillId="0" borderId="30" xfId="2" applyNumberFormat="1" applyFont="1" applyFill="1" applyBorder="1" applyAlignment="1">
      <alignment horizontal="right"/>
    </xf>
    <xf numFmtId="3" fontId="6" fillId="0" borderId="31" xfId="2" applyNumberFormat="1" applyFont="1" applyFill="1" applyBorder="1" applyAlignment="1">
      <alignment horizontal="right"/>
    </xf>
    <xf numFmtId="0" fontId="4" fillId="0" borderId="18" xfId="2" applyFont="1" applyFill="1" applyBorder="1"/>
    <xf numFmtId="3" fontId="6" fillId="0" borderId="5" xfId="2" applyNumberFormat="1" applyFont="1" applyFill="1" applyBorder="1"/>
    <xf numFmtId="3" fontId="6" fillId="0" borderId="27" xfId="2" applyNumberFormat="1" applyFont="1" applyFill="1" applyBorder="1"/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/>
    </xf>
    <xf numFmtId="0" fontId="13" fillId="0" borderId="0" xfId="0" applyFont="1"/>
    <xf numFmtId="3" fontId="6" fillId="0" borderId="32" xfId="2" applyNumberFormat="1" applyFont="1" applyFill="1" applyBorder="1" applyAlignment="1">
      <alignment horizontal="right"/>
    </xf>
    <xf numFmtId="3" fontId="6" fillId="0" borderId="34" xfId="2" applyNumberFormat="1" applyFont="1" applyFill="1" applyBorder="1" applyAlignment="1">
      <alignment horizontal="right"/>
    </xf>
    <xf numFmtId="3" fontId="6" fillId="0" borderId="35" xfId="2" applyNumberFormat="1" applyFont="1" applyFill="1" applyBorder="1" applyAlignment="1">
      <alignment horizontal="right"/>
    </xf>
    <xf numFmtId="3" fontId="6" fillId="0" borderId="16" xfId="2" applyNumberFormat="1" applyFont="1" applyFill="1" applyBorder="1" applyAlignment="1">
      <alignment horizontal="right"/>
    </xf>
    <xf numFmtId="0" fontId="4" fillId="0" borderId="19" xfId="2" applyFont="1" applyFill="1" applyBorder="1" applyAlignment="1">
      <alignment horizontal="left"/>
    </xf>
    <xf numFmtId="0" fontId="0" fillId="0" borderId="22" xfId="0" applyBorder="1"/>
    <xf numFmtId="3" fontId="0" fillId="0" borderId="22" xfId="0" applyNumberFormat="1" applyBorder="1"/>
    <xf numFmtId="0" fontId="11" fillId="0" borderId="1" xfId="0" applyFont="1" applyFill="1" applyBorder="1"/>
    <xf numFmtId="0" fontId="11" fillId="0" borderId="1" xfId="0" applyFont="1" applyBorder="1"/>
    <xf numFmtId="3" fontId="11" fillId="0" borderId="1" xfId="0" applyNumberFormat="1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3" fontId="6" fillId="0" borderId="38" xfId="2" applyNumberFormat="1" applyFont="1" applyFill="1" applyBorder="1" applyAlignment="1">
      <alignment horizontal="right"/>
    </xf>
    <xf numFmtId="3" fontId="6" fillId="0" borderId="39" xfId="2" applyNumberFormat="1" applyFont="1" applyFill="1" applyBorder="1" applyAlignment="1">
      <alignment horizontal="right"/>
    </xf>
    <xf numFmtId="3" fontId="6" fillId="0" borderId="40" xfId="2" applyNumberFormat="1" applyFont="1" applyFill="1" applyBorder="1" applyAlignment="1">
      <alignment horizontal="right"/>
    </xf>
    <xf numFmtId="3" fontId="6" fillId="0" borderId="41" xfId="2" applyNumberFormat="1" applyFont="1" applyFill="1" applyBorder="1" applyAlignment="1">
      <alignment horizontal="right"/>
    </xf>
    <xf numFmtId="3" fontId="6" fillId="0" borderId="42" xfId="2" applyNumberFormat="1" applyFont="1" applyFill="1" applyBorder="1" applyAlignment="1">
      <alignment horizontal="right"/>
    </xf>
    <xf numFmtId="1" fontId="4" fillId="0" borderId="4" xfId="1" applyNumberFormat="1" applyFont="1" applyBorder="1" applyAlignment="1" applyProtection="1">
      <alignment horizontal="center"/>
      <protection locked="0"/>
    </xf>
    <xf numFmtId="1" fontId="4" fillId="0" borderId="1" xfId="1" applyNumberFormat="1" applyFont="1" applyBorder="1" applyAlignment="1" applyProtection="1">
      <alignment horizontal="center"/>
      <protection locked="0"/>
    </xf>
    <xf numFmtId="1" fontId="4" fillId="0" borderId="1" xfId="1" applyNumberFormat="1" applyFont="1" applyFill="1" applyBorder="1" applyAlignment="1" applyProtection="1">
      <alignment horizontal="center"/>
      <protection locked="0"/>
    </xf>
    <xf numFmtId="0" fontId="4" fillId="0" borderId="25" xfId="2" applyFont="1" applyFill="1" applyBorder="1" applyAlignment="1">
      <alignment horizontal="left"/>
    </xf>
    <xf numFmtId="0" fontId="0" fillId="0" borderId="0" xfId="0" applyAlignment="1">
      <alignment horizontal="right" vertical="top"/>
    </xf>
    <xf numFmtId="3" fontId="6" fillId="0" borderId="33" xfId="2" applyNumberFormat="1" applyFont="1" applyFill="1" applyBorder="1" applyAlignment="1">
      <alignment horizontal="right"/>
    </xf>
    <xf numFmtId="3" fontId="6" fillId="0" borderId="44" xfId="2" applyNumberFormat="1" applyFont="1" applyFill="1" applyBorder="1" applyAlignment="1">
      <alignment horizontal="right"/>
    </xf>
    <xf numFmtId="3" fontId="6" fillId="0" borderId="36" xfId="2" applyNumberFormat="1" applyFont="1" applyFill="1" applyBorder="1" applyAlignment="1">
      <alignment horizontal="right"/>
    </xf>
    <xf numFmtId="4" fontId="6" fillId="0" borderId="9" xfId="2" applyNumberFormat="1" applyFont="1" applyFill="1" applyBorder="1" applyAlignment="1">
      <alignment horizontal="right"/>
    </xf>
    <xf numFmtId="0" fontId="4" fillId="0" borderId="36" xfId="2" applyFont="1" applyFill="1" applyBorder="1" applyAlignment="1">
      <alignment horizontal="left"/>
    </xf>
    <xf numFmtId="0" fontId="4" fillId="0" borderId="36" xfId="2" applyFont="1" applyFill="1" applyBorder="1"/>
    <xf numFmtId="0" fontId="5" fillId="0" borderId="3" xfId="2" applyFont="1" applyFill="1" applyBorder="1" applyAlignment="1">
      <alignment horizontal="left"/>
    </xf>
    <xf numFmtId="0" fontId="4" fillId="0" borderId="37" xfId="2" applyFont="1" applyFill="1" applyBorder="1"/>
    <xf numFmtId="3" fontId="7" fillId="0" borderId="4" xfId="2" applyNumberFormat="1" applyFont="1" applyFill="1" applyBorder="1" applyAlignment="1">
      <alignment horizontal="right"/>
    </xf>
    <xf numFmtId="3" fontId="7" fillId="0" borderId="45" xfId="2" applyNumberFormat="1" applyFont="1" applyFill="1" applyBorder="1" applyAlignment="1">
      <alignment horizontal="right"/>
    </xf>
    <xf numFmtId="3" fontId="7" fillId="0" borderId="42" xfId="2" applyNumberFormat="1" applyFont="1" applyFill="1" applyBorder="1" applyAlignment="1">
      <alignment horizontal="right"/>
    </xf>
    <xf numFmtId="3" fontId="7" fillId="0" borderId="43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wrapText="1"/>
    </xf>
    <xf numFmtId="0" fontId="4" fillId="0" borderId="16" xfId="2" applyFont="1" applyFill="1" applyBorder="1"/>
    <xf numFmtId="0" fontId="4" fillId="0" borderId="16" xfId="2" applyFont="1" applyFill="1" applyBorder="1" applyAlignment="1">
      <alignment horizontal="center"/>
    </xf>
    <xf numFmtId="3" fontId="7" fillId="0" borderId="20" xfId="2" applyNumberFormat="1" applyFont="1" applyFill="1" applyBorder="1" applyAlignment="1">
      <alignment horizontal="right"/>
    </xf>
    <xf numFmtId="3" fontId="6" fillId="0" borderId="46" xfId="2" applyNumberFormat="1" applyFont="1" applyFill="1" applyBorder="1" applyAlignment="1">
      <alignment horizontal="right"/>
    </xf>
    <xf numFmtId="3" fontId="6" fillId="0" borderId="47" xfId="2" applyNumberFormat="1" applyFont="1" applyFill="1" applyBorder="1" applyAlignment="1">
      <alignment horizontal="right"/>
    </xf>
    <xf numFmtId="165" fontId="6" fillId="0" borderId="42" xfId="0" applyNumberFormat="1" applyFont="1" applyFill="1" applyBorder="1" applyAlignment="1">
      <alignment horizontal="right"/>
    </xf>
    <xf numFmtId="165" fontId="6" fillId="0" borderId="43" xfId="0" applyNumberFormat="1" applyFont="1" applyFill="1" applyBorder="1" applyAlignment="1">
      <alignment horizontal="right"/>
    </xf>
    <xf numFmtId="3" fontId="7" fillId="0" borderId="48" xfId="2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workbookViewId="0">
      <selection activeCell="L21" sqref="L21:U21"/>
    </sheetView>
  </sheetViews>
  <sheetFormatPr defaultRowHeight="15"/>
  <cols>
    <col min="1" max="1" width="5.28515625" bestFit="1" customWidth="1"/>
    <col min="2" max="2" width="23.28515625" customWidth="1"/>
    <col min="3" max="3" width="7.85546875" bestFit="1" customWidth="1"/>
    <col min="4" max="4" width="3.28515625" bestFit="1" customWidth="1"/>
    <col min="5" max="5" width="7.42578125" bestFit="1" customWidth="1"/>
    <col min="6" max="6" width="6.5703125" bestFit="1" customWidth="1"/>
    <col min="7" max="7" width="6.5703125" style="1" bestFit="1" customWidth="1"/>
    <col min="8" max="8" width="6.5703125" bestFit="1" customWidth="1"/>
    <col min="9" max="9" width="5.7109375" bestFit="1" customWidth="1"/>
    <col min="10" max="10" width="5.7109375" style="1" customWidth="1"/>
    <col min="11" max="11" width="7.42578125" bestFit="1" customWidth="1"/>
    <col min="12" max="12" width="6" customWidth="1"/>
    <col min="13" max="13" width="6" style="1" customWidth="1"/>
    <col min="14" max="16" width="6" customWidth="1"/>
    <col min="17" max="17" width="6" style="1" customWidth="1"/>
    <col min="18" max="21" width="6" customWidth="1"/>
  </cols>
  <sheetData>
    <row r="1" spans="1:21" ht="15.75">
      <c r="A1" s="132" t="s">
        <v>43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"/>
      <c r="T1" s="1"/>
      <c r="U1" s="1"/>
    </row>
    <row r="2" spans="1:21" ht="15.7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"/>
      <c r="T2" s="1"/>
      <c r="U2" s="1"/>
    </row>
    <row r="3" spans="1:21">
      <c r="A3" s="1"/>
      <c r="B3" s="1"/>
      <c r="C3" s="1"/>
      <c r="D3" s="1"/>
      <c r="E3" s="1"/>
      <c r="F3" s="1"/>
      <c r="H3" s="1"/>
      <c r="I3" s="1"/>
      <c r="K3" s="1"/>
      <c r="L3" s="1"/>
      <c r="N3" s="1"/>
      <c r="O3" s="1"/>
      <c r="P3" s="1"/>
      <c r="R3" s="1"/>
      <c r="S3" s="1"/>
      <c r="T3" s="1"/>
      <c r="U3" s="1"/>
    </row>
    <row r="4" spans="1:21" ht="94.5">
      <c r="A4" s="24" t="s">
        <v>0</v>
      </c>
      <c r="B4" s="30" t="s">
        <v>1</v>
      </c>
      <c r="C4" s="12" t="s">
        <v>2</v>
      </c>
      <c r="D4" s="12" t="s">
        <v>3</v>
      </c>
      <c r="E4" s="14" t="s">
        <v>4</v>
      </c>
      <c r="F4" s="12" t="s">
        <v>5</v>
      </c>
      <c r="G4" s="12" t="s">
        <v>87</v>
      </c>
      <c r="H4" s="12" t="s">
        <v>6</v>
      </c>
      <c r="I4" s="12" t="s">
        <v>7</v>
      </c>
      <c r="J4" s="12" t="s">
        <v>93</v>
      </c>
      <c r="K4" s="14" t="s">
        <v>8</v>
      </c>
      <c r="L4" s="7" t="s">
        <v>46</v>
      </c>
      <c r="M4" s="7" t="s">
        <v>9</v>
      </c>
      <c r="N4" s="7" t="s">
        <v>9</v>
      </c>
      <c r="O4" s="7" t="s">
        <v>10</v>
      </c>
      <c r="P4" s="7" t="s">
        <v>11</v>
      </c>
      <c r="Q4" s="7" t="s">
        <v>12</v>
      </c>
      <c r="R4" s="7" t="s">
        <v>13</v>
      </c>
      <c r="S4" s="10" t="s">
        <v>14</v>
      </c>
      <c r="T4" s="10" t="s">
        <v>15</v>
      </c>
      <c r="U4" s="11" t="s">
        <v>16</v>
      </c>
    </row>
    <row r="5" spans="1:21">
      <c r="A5" s="18"/>
      <c r="B5" s="31"/>
      <c r="C5" s="6"/>
      <c r="D5" s="6"/>
      <c r="E5" s="15"/>
      <c r="F5" s="5" t="s">
        <v>17</v>
      </c>
      <c r="G5" s="5" t="s">
        <v>86</v>
      </c>
      <c r="H5" s="5" t="s">
        <v>18</v>
      </c>
      <c r="I5" s="19" t="s">
        <v>19</v>
      </c>
      <c r="J5" s="19" t="s">
        <v>92</v>
      </c>
      <c r="K5" s="6"/>
      <c r="L5" s="106">
        <v>5001</v>
      </c>
      <c r="M5" s="106">
        <v>5002</v>
      </c>
      <c r="N5" s="106">
        <v>5005</v>
      </c>
      <c r="O5" s="106">
        <v>505</v>
      </c>
      <c r="P5" s="107">
        <v>506</v>
      </c>
      <c r="Q5" s="107">
        <v>5503</v>
      </c>
      <c r="R5" s="107">
        <v>5504</v>
      </c>
      <c r="S5" s="108">
        <v>5524</v>
      </c>
      <c r="T5" s="108">
        <v>5525</v>
      </c>
      <c r="U5" s="108">
        <v>5540</v>
      </c>
    </row>
    <row r="6" spans="1:21">
      <c r="A6" s="25" t="s">
        <v>44</v>
      </c>
      <c r="B6" s="32" t="s">
        <v>73</v>
      </c>
      <c r="C6" s="33" t="s">
        <v>45</v>
      </c>
      <c r="D6" s="34">
        <v>25</v>
      </c>
      <c r="E6" s="44">
        <f>SUM(F6:I6)</f>
        <v>631</v>
      </c>
      <c r="F6" s="45"/>
      <c r="G6" s="101"/>
      <c r="H6" s="39">
        <v>631</v>
      </c>
      <c r="I6" s="39"/>
      <c r="J6" s="111"/>
      <c r="K6" s="61">
        <f>SUM(L6:U6)</f>
        <v>631</v>
      </c>
      <c r="L6" s="39">
        <f>166+250</f>
        <v>416</v>
      </c>
      <c r="M6" s="39"/>
      <c r="N6" s="39">
        <v>55</v>
      </c>
      <c r="O6" s="39"/>
      <c r="P6" s="39">
        <v>160</v>
      </c>
      <c r="Q6" s="39"/>
      <c r="R6" s="39"/>
      <c r="S6" s="39"/>
      <c r="T6" s="39"/>
      <c r="U6" s="114"/>
    </row>
    <row r="7" spans="1:21">
      <c r="A7" s="23"/>
      <c r="B7" s="9" t="s">
        <v>20</v>
      </c>
      <c r="C7" s="8"/>
      <c r="D7" s="20"/>
      <c r="E7" s="53">
        <f>SUM(E6)</f>
        <v>631</v>
      </c>
      <c r="F7" s="53">
        <f t="shared" ref="F7:U7" si="0">SUM(F6)</f>
        <v>0</v>
      </c>
      <c r="G7" s="53">
        <f t="shared" si="0"/>
        <v>0</v>
      </c>
      <c r="H7" s="53">
        <f t="shared" si="0"/>
        <v>631</v>
      </c>
      <c r="I7" s="53">
        <f t="shared" si="0"/>
        <v>0</v>
      </c>
      <c r="J7" s="53"/>
      <c r="K7" s="53">
        <f t="shared" si="0"/>
        <v>631</v>
      </c>
      <c r="L7" s="53">
        <f t="shared" si="0"/>
        <v>416</v>
      </c>
      <c r="M7" s="53">
        <f t="shared" si="0"/>
        <v>0</v>
      </c>
      <c r="N7" s="53">
        <f t="shared" si="0"/>
        <v>55</v>
      </c>
      <c r="O7" s="53">
        <f t="shared" si="0"/>
        <v>0</v>
      </c>
      <c r="P7" s="53">
        <f t="shared" si="0"/>
        <v>160</v>
      </c>
      <c r="Q7" s="53">
        <f t="shared" si="0"/>
        <v>0</v>
      </c>
      <c r="R7" s="53">
        <f t="shared" si="0"/>
        <v>0</v>
      </c>
      <c r="S7" s="53">
        <f t="shared" si="0"/>
        <v>0</v>
      </c>
      <c r="T7" s="53">
        <f t="shared" si="0"/>
        <v>0</v>
      </c>
      <c r="U7" s="53">
        <f t="shared" si="0"/>
        <v>0</v>
      </c>
    </row>
    <row r="8" spans="1:21" ht="26.25">
      <c r="A8" s="21" t="s">
        <v>74</v>
      </c>
      <c r="B8" s="72" t="s">
        <v>73</v>
      </c>
      <c r="C8" s="73" t="s">
        <v>75</v>
      </c>
      <c r="D8" s="74">
        <v>25</v>
      </c>
      <c r="E8" s="75">
        <f>SUM(F8:I8)</f>
        <v>2034</v>
      </c>
      <c r="F8" s="76">
        <f>173+1861</f>
        <v>2034</v>
      </c>
      <c r="G8" s="102"/>
      <c r="H8" s="77"/>
      <c r="I8" s="77"/>
      <c r="J8" s="86"/>
      <c r="K8" s="75">
        <f>SUM(L8:U8)</f>
        <v>2034</v>
      </c>
      <c r="L8" s="77"/>
      <c r="M8" s="77"/>
      <c r="N8" s="77"/>
      <c r="O8" s="77">
        <v>423</v>
      </c>
      <c r="P8" s="77">
        <v>298</v>
      </c>
      <c r="Q8" s="77"/>
      <c r="R8" s="77">
        <v>244</v>
      </c>
      <c r="S8" s="77"/>
      <c r="T8" s="77"/>
      <c r="U8" s="78">
        <v>1069</v>
      </c>
    </row>
    <row r="9" spans="1:21" s="1" customFormat="1">
      <c r="A9" s="21"/>
      <c r="B9" s="8" t="s">
        <v>77</v>
      </c>
      <c r="C9" s="82"/>
      <c r="D9" s="83"/>
      <c r="E9" s="53">
        <f>SUM(E8)</f>
        <v>2034</v>
      </c>
      <c r="F9" s="53">
        <f t="shared" ref="F9:U9" si="1">SUM(F8)</f>
        <v>2034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/>
      <c r="K9" s="53">
        <f t="shared" si="1"/>
        <v>2034</v>
      </c>
      <c r="L9" s="53">
        <f t="shared" si="1"/>
        <v>0</v>
      </c>
      <c r="M9" s="53">
        <f t="shared" si="1"/>
        <v>0</v>
      </c>
      <c r="N9" s="53">
        <f t="shared" si="1"/>
        <v>0</v>
      </c>
      <c r="O9" s="53">
        <f t="shared" si="1"/>
        <v>423</v>
      </c>
      <c r="P9" s="53">
        <f t="shared" si="1"/>
        <v>298</v>
      </c>
      <c r="Q9" s="53">
        <f t="shared" si="1"/>
        <v>0</v>
      </c>
      <c r="R9" s="53">
        <f t="shared" si="1"/>
        <v>244</v>
      </c>
      <c r="S9" s="53">
        <f t="shared" si="1"/>
        <v>0</v>
      </c>
      <c r="T9" s="53">
        <f t="shared" si="1"/>
        <v>0</v>
      </c>
      <c r="U9" s="53">
        <f t="shared" si="1"/>
        <v>1069</v>
      </c>
    </row>
    <row r="10" spans="1:21">
      <c r="A10" s="21" t="s">
        <v>76</v>
      </c>
      <c r="B10" s="89" t="s">
        <v>78</v>
      </c>
      <c r="C10" s="79" t="s">
        <v>79</v>
      </c>
      <c r="D10" s="71">
        <v>25</v>
      </c>
      <c r="E10" s="60">
        <f>SUM(F10:I10)</f>
        <v>7324</v>
      </c>
      <c r="F10" s="56"/>
      <c r="G10" s="103"/>
      <c r="H10" s="57">
        <v>7324</v>
      </c>
      <c r="I10" s="57"/>
      <c r="J10" s="87"/>
      <c r="K10" s="44">
        <f>SUM(L10:U10)</f>
        <v>7324</v>
      </c>
      <c r="L10" s="80">
        <v>870</v>
      </c>
      <c r="M10" s="80">
        <v>290</v>
      </c>
      <c r="N10" s="80">
        <v>610</v>
      </c>
      <c r="O10" s="80"/>
      <c r="P10" s="80">
        <v>602</v>
      </c>
      <c r="Q10" s="80"/>
      <c r="R10" s="80"/>
      <c r="S10" s="80">
        <v>902</v>
      </c>
      <c r="T10" s="80">
        <v>4050</v>
      </c>
      <c r="U10" s="81"/>
    </row>
    <row r="11" spans="1:21">
      <c r="A11" s="21" t="s">
        <v>80</v>
      </c>
      <c r="B11" s="109" t="s">
        <v>81</v>
      </c>
      <c r="C11" s="37" t="s">
        <v>82</v>
      </c>
      <c r="D11" s="38">
        <v>25</v>
      </c>
      <c r="E11" s="85">
        <f>SUM(F11:I11)</f>
        <v>3758</v>
      </c>
      <c r="F11" s="49">
        <v>3758</v>
      </c>
      <c r="G11" s="104"/>
      <c r="H11" s="50"/>
      <c r="I11" s="50"/>
      <c r="J11" s="112"/>
      <c r="K11" s="88">
        <f>SUM(L11:U11)</f>
        <v>3758</v>
      </c>
      <c r="L11" s="51">
        <v>1680</v>
      </c>
      <c r="M11" s="51">
        <v>1124</v>
      </c>
      <c r="N11" s="51"/>
      <c r="O11" s="51"/>
      <c r="P11" s="51">
        <v>954</v>
      </c>
      <c r="Q11" s="51"/>
      <c r="R11" s="51"/>
      <c r="S11" s="51"/>
      <c r="T11" s="51"/>
      <c r="U11" s="52"/>
    </row>
    <row r="12" spans="1:21" s="84" customFormat="1">
      <c r="A12" s="23"/>
      <c r="B12" s="117" t="s">
        <v>83</v>
      </c>
      <c r="C12" s="8"/>
      <c r="D12" s="20"/>
      <c r="E12" s="119">
        <f>SUM(E10:E11)</f>
        <v>11082</v>
      </c>
      <c r="F12" s="53">
        <f t="shared" ref="F12:U12" si="2">SUM(F10:F11)</f>
        <v>3758</v>
      </c>
      <c r="G12" s="53">
        <f t="shared" si="2"/>
        <v>0</v>
      </c>
      <c r="H12" s="53">
        <f t="shared" si="2"/>
        <v>7324</v>
      </c>
      <c r="I12" s="53">
        <f t="shared" si="2"/>
        <v>0</v>
      </c>
      <c r="J12" s="43">
        <f t="shared" si="2"/>
        <v>0</v>
      </c>
      <c r="K12" s="53">
        <f t="shared" si="2"/>
        <v>11082</v>
      </c>
      <c r="L12" s="119">
        <f t="shared" si="2"/>
        <v>2550</v>
      </c>
      <c r="M12" s="119">
        <f t="shared" si="2"/>
        <v>1414</v>
      </c>
      <c r="N12" s="53">
        <f t="shared" si="2"/>
        <v>610</v>
      </c>
      <c r="O12" s="53">
        <f t="shared" si="2"/>
        <v>0</v>
      </c>
      <c r="P12" s="53">
        <f t="shared" si="2"/>
        <v>1556</v>
      </c>
      <c r="Q12" s="53">
        <f t="shared" si="2"/>
        <v>0</v>
      </c>
      <c r="R12" s="53">
        <f t="shared" si="2"/>
        <v>0</v>
      </c>
      <c r="S12" s="53">
        <f t="shared" si="2"/>
        <v>902</v>
      </c>
      <c r="T12" s="53">
        <f t="shared" si="2"/>
        <v>4050</v>
      </c>
      <c r="U12" s="53">
        <f t="shared" si="2"/>
        <v>0</v>
      </c>
    </row>
    <row r="13" spans="1:21">
      <c r="A13" s="21" t="s">
        <v>24</v>
      </c>
      <c r="B13" s="27" t="s">
        <v>25</v>
      </c>
      <c r="C13" s="79"/>
      <c r="D13" s="71">
        <v>25</v>
      </c>
      <c r="E13" s="120">
        <f>SUM(E14:E15)</f>
        <v>3412</v>
      </c>
      <c r="F13" s="54">
        <f t="shared" ref="F13:U13" si="3">SUM(F14:F15)</f>
        <v>1623</v>
      </c>
      <c r="G13" s="54">
        <f t="shared" si="3"/>
        <v>0</v>
      </c>
      <c r="H13" s="54">
        <f t="shared" si="3"/>
        <v>0</v>
      </c>
      <c r="I13" s="54">
        <f t="shared" si="3"/>
        <v>1789</v>
      </c>
      <c r="J13" s="126">
        <f t="shared" si="3"/>
        <v>0</v>
      </c>
      <c r="K13" s="54">
        <f t="shared" si="3"/>
        <v>3412</v>
      </c>
      <c r="L13" s="120">
        <f t="shared" si="3"/>
        <v>0</v>
      </c>
      <c r="M13" s="54">
        <f t="shared" si="3"/>
        <v>589</v>
      </c>
      <c r="N13" s="54">
        <f t="shared" si="3"/>
        <v>0</v>
      </c>
      <c r="O13" s="54">
        <f t="shared" si="3"/>
        <v>0</v>
      </c>
      <c r="P13" s="54">
        <f t="shared" si="3"/>
        <v>200</v>
      </c>
      <c r="Q13" s="54">
        <f t="shared" si="3"/>
        <v>0</v>
      </c>
      <c r="R13" s="54">
        <f t="shared" si="3"/>
        <v>0</v>
      </c>
      <c r="S13" s="54">
        <f t="shared" si="3"/>
        <v>0</v>
      </c>
      <c r="T13" s="54">
        <f t="shared" si="3"/>
        <v>2623</v>
      </c>
      <c r="U13" s="54">
        <f t="shared" si="3"/>
        <v>0</v>
      </c>
    </row>
    <row r="14" spans="1:21">
      <c r="A14" s="22"/>
      <c r="B14" s="29" t="s">
        <v>26</v>
      </c>
      <c r="C14" s="35"/>
      <c r="D14" s="36">
        <v>25</v>
      </c>
      <c r="E14" s="120">
        <f>SUM(F14:I14)</f>
        <v>1789</v>
      </c>
      <c r="F14" s="46"/>
      <c r="G14" s="105"/>
      <c r="H14" s="47"/>
      <c r="I14" s="47">
        <v>1789</v>
      </c>
      <c r="J14" s="113"/>
      <c r="K14" s="55">
        <f t="shared" ref="K14:K19" si="4">SUM(L14:U14)</f>
        <v>1789</v>
      </c>
      <c r="L14" s="129"/>
      <c r="M14" s="58">
        <v>589</v>
      </c>
      <c r="N14" s="58"/>
      <c r="O14" s="58"/>
      <c r="P14" s="58">
        <v>200</v>
      </c>
      <c r="Q14" s="58"/>
      <c r="R14" s="47"/>
      <c r="S14" s="47"/>
      <c r="T14" s="47">
        <v>1000</v>
      </c>
      <c r="U14" s="48"/>
    </row>
    <row r="15" spans="1:21">
      <c r="A15" s="22"/>
      <c r="B15" s="29" t="s">
        <v>27</v>
      </c>
      <c r="C15" s="35" t="s">
        <v>21</v>
      </c>
      <c r="D15" s="36">
        <v>25</v>
      </c>
      <c r="E15" s="120">
        <f>SUM(F15:I15)</f>
        <v>1623</v>
      </c>
      <c r="F15" s="46">
        <v>1623</v>
      </c>
      <c r="G15" s="105"/>
      <c r="H15" s="47"/>
      <c r="I15" s="47"/>
      <c r="J15" s="113"/>
      <c r="K15" s="55">
        <f t="shared" si="4"/>
        <v>1623</v>
      </c>
      <c r="L15" s="129"/>
      <c r="M15" s="58"/>
      <c r="N15" s="58"/>
      <c r="O15" s="58"/>
      <c r="P15" s="58"/>
      <c r="Q15" s="58"/>
      <c r="R15" s="47"/>
      <c r="S15" s="47"/>
      <c r="T15" s="47">
        <v>1623</v>
      </c>
      <c r="U15" s="48"/>
    </row>
    <row r="16" spans="1:21" ht="39">
      <c r="A16" s="21" t="s">
        <v>28</v>
      </c>
      <c r="B16" s="115" t="s">
        <v>29</v>
      </c>
      <c r="C16" s="123" t="s">
        <v>88</v>
      </c>
      <c r="D16" s="36">
        <v>25</v>
      </c>
      <c r="E16" s="120">
        <f>SUM(F16:I16)</f>
        <v>1208</v>
      </c>
      <c r="F16" s="46">
        <v>50</v>
      </c>
      <c r="G16" s="105">
        <v>130</v>
      </c>
      <c r="H16" s="47">
        <f>182+500</f>
        <v>682</v>
      </c>
      <c r="I16" s="47">
        <v>346</v>
      </c>
      <c r="J16" s="113"/>
      <c r="K16" s="55">
        <f t="shared" si="4"/>
        <v>1208</v>
      </c>
      <c r="L16" s="129"/>
      <c r="M16" s="58">
        <v>269</v>
      </c>
      <c r="N16" s="58">
        <v>373</v>
      </c>
      <c r="O16" s="58">
        <v>219</v>
      </c>
      <c r="P16" s="58"/>
      <c r="Q16" s="58"/>
      <c r="R16" s="47"/>
      <c r="S16" s="47"/>
      <c r="T16" s="47">
        <v>347</v>
      </c>
      <c r="U16" s="48"/>
    </row>
    <row r="17" spans="1:21">
      <c r="A17" s="21" t="s">
        <v>31</v>
      </c>
      <c r="B17" s="116" t="s">
        <v>32</v>
      </c>
      <c r="C17" s="35" t="s">
        <v>30</v>
      </c>
      <c r="D17" s="36">
        <v>25</v>
      </c>
      <c r="E17" s="120">
        <f>SUM(F17:I17)</f>
        <v>1850</v>
      </c>
      <c r="F17" s="46">
        <v>1850</v>
      </c>
      <c r="G17" s="105"/>
      <c r="H17" s="47"/>
      <c r="I17" s="47"/>
      <c r="J17" s="113"/>
      <c r="K17" s="55">
        <f t="shared" si="4"/>
        <v>1850</v>
      </c>
      <c r="L17" s="129"/>
      <c r="M17" s="58"/>
      <c r="N17" s="58"/>
      <c r="O17" s="58"/>
      <c r="P17" s="58"/>
      <c r="Q17" s="58"/>
      <c r="R17" s="47"/>
      <c r="S17" s="47"/>
      <c r="T17" s="47">
        <v>1850</v>
      </c>
      <c r="U17" s="48"/>
    </row>
    <row r="18" spans="1:21" s="1" customFormat="1">
      <c r="A18" s="21" t="s">
        <v>33</v>
      </c>
      <c r="B18" s="116" t="s">
        <v>34</v>
      </c>
      <c r="C18" s="35" t="s">
        <v>23</v>
      </c>
      <c r="D18" s="36">
        <v>25</v>
      </c>
      <c r="E18" s="121">
        <f>SUM(F18:I18)</f>
        <v>240</v>
      </c>
      <c r="F18" s="47"/>
      <c r="G18" s="47"/>
      <c r="H18" s="47">
        <v>240</v>
      </c>
      <c r="I18" s="47"/>
      <c r="J18" s="127"/>
      <c r="K18" s="55">
        <f t="shared" si="4"/>
        <v>240</v>
      </c>
      <c r="L18" s="129"/>
      <c r="M18" s="58"/>
      <c r="N18" s="58"/>
      <c r="O18" s="58"/>
      <c r="P18" s="58"/>
      <c r="Q18" s="58"/>
      <c r="R18" s="47"/>
      <c r="S18" s="47"/>
      <c r="T18" s="47">
        <v>240</v>
      </c>
      <c r="U18" s="48"/>
    </row>
    <row r="19" spans="1:21">
      <c r="A19" s="28" t="s">
        <v>90</v>
      </c>
      <c r="B19" s="118" t="s">
        <v>91</v>
      </c>
      <c r="C19" s="124"/>
      <c r="D19" s="125">
        <v>25</v>
      </c>
      <c r="E19" s="122">
        <f>SUM(F19:J19)</f>
        <v>3141</v>
      </c>
      <c r="F19" s="40"/>
      <c r="G19" s="40"/>
      <c r="H19" s="40"/>
      <c r="I19" s="40"/>
      <c r="J19" s="128">
        <v>3141</v>
      </c>
      <c r="K19" s="42">
        <f t="shared" si="4"/>
        <v>3141</v>
      </c>
      <c r="L19" s="130"/>
      <c r="M19" s="59"/>
      <c r="N19" s="59"/>
      <c r="O19" s="59"/>
      <c r="P19" s="59"/>
      <c r="Q19" s="59">
        <v>500</v>
      </c>
      <c r="R19" s="40"/>
      <c r="S19" s="40"/>
      <c r="T19" s="40">
        <v>2641</v>
      </c>
      <c r="U19" s="41"/>
    </row>
    <row r="20" spans="1:21">
      <c r="A20" s="26"/>
      <c r="B20" s="9" t="s">
        <v>35</v>
      </c>
      <c r="C20" s="8"/>
      <c r="D20" s="8"/>
      <c r="E20" s="119">
        <f>SUM(F20:J20)</f>
        <v>9851</v>
      </c>
      <c r="F20" s="43">
        <f>SUM(F16:F19,F13)</f>
        <v>3523</v>
      </c>
      <c r="G20" s="43">
        <f>SUM(G16:G19,G13)</f>
        <v>130</v>
      </c>
      <c r="H20" s="43">
        <f>SUM(H16:H19,H13)</f>
        <v>922</v>
      </c>
      <c r="I20" s="43">
        <f>SUM(I16:I19,I13)</f>
        <v>2135</v>
      </c>
      <c r="J20" s="43">
        <f>SUM(J16:J19,J13)</f>
        <v>3141</v>
      </c>
      <c r="K20" s="53">
        <f t="shared" ref="K20" si="5">SUM(K16:K19,K13)</f>
        <v>9851</v>
      </c>
      <c r="L20" s="131">
        <f t="shared" ref="L20" si="6">SUM(L16:L19,L13)</f>
        <v>0</v>
      </c>
      <c r="M20" s="43">
        <f t="shared" ref="M20" si="7">SUM(M16:M19,M13)</f>
        <v>858</v>
      </c>
      <c r="N20" s="43">
        <f t="shared" ref="N20" si="8">SUM(N16:N19,N13)</f>
        <v>373</v>
      </c>
      <c r="O20" s="43">
        <f t="shared" ref="O20" si="9">SUM(O16:O19,O13)</f>
        <v>219</v>
      </c>
      <c r="P20" s="43">
        <f t="shared" ref="P20:Q20" si="10">SUM(P16:P19,P13)</f>
        <v>200</v>
      </c>
      <c r="Q20" s="43">
        <f t="shared" si="10"/>
        <v>500</v>
      </c>
      <c r="R20" s="43">
        <f t="shared" ref="R20" si="11">SUM(R16:R19,R13)</f>
        <v>0</v>
      </c>
      <c r="S20" s="43">
        <f t="shared" ref="S20" si="12">SUM(S16:S19,S13)</f>
        <v>0</v>
      </c>
      <c r="T20" s="43">
        <f t="shared" ref="T20" si="13">SUM(T16:T19,T13)</f>
        <v>7701</v>
      </c>
      <c r="U20" s="53">
        <f t="shared" ref="U20" si="14">SUM(U16:U19,U13)</f>
        <v>0</v>
      </c>
    </row>
    <row r="21" spans="1:21">
      <c r="A21" s="26"/>
      <c r="B21" s="9" t="s">
        <v>36</v>
      </c>
      <c r="C21" s="8"/>
      <c r="D21" s="20"/>
      <c r="E21" s="119">
        <f>SUM(E20,E12,E9,E7)</f>
        <v>23598</v>
      </c>
      <c r="F21" s="53">
        <f t="shared" ref="F21:U21" si="15">SUM(F20,F12,F9,F7)</f>
        <v>9315</v>
      </c>
      <c r="G21" s="53">
        <f t="shared" si="15"/>
        <v>130</v>
      </c>
      <c r="H21" s="53">
        <f t="shared" si="15"/>
        <v>8877</v>
      </c>
      <c r="I21" s="53">
        <f t="shared" si="15"/>
        <v>2135</v>
      </c>
      <c r="J21" s="43">
        <f t="shared" si="15"/>
        <v>3141</v>
      </c>
      <c r="K21" s="53">
        <f t="shared" si="15"/>
        <v>23598</v>
      </c>
      <c r="L21" s="119">
        <f t="shared" si="15"/>
        <v>2966</v>
      </c>
      <c r="M21" s="53">
        <f t="shared" si="15"/>
        <v>2272</v>
      </c>
      <c r="N21" s="53">
        <f t="shared" si="15"/>
        <v>1038</v>
      </c>
      <c r="O21" s="53">
        <f t="shared" si="15"/>
        <v>642</v>
      </c>
      <c r="P21" s="53">
        <f t="shared" si="15"/>
        <v>2214</v>
      </c>
      <c r="Q21" s="53">
        <f t="shared" si="15"/>
        <v>500</v>
      </c>
      <c r="R21" s="53">
        <f t="shared" si="15"/>
        <v>244</v>
      </c>
      <c r="S21" s="53">
        <f t="shared" si="15"/>
        <v>902</v>
      </c>
      <c r="T21" s="53">
        <f t="shared" si="15"/>
        <v>11751</v>
      </c>
      <c r="U21" s="53">
        <f t="shared" si="15"/>
        <v>1069</v>
      </c>
    </row>
    <row r="22" spans="1:21" ht="30" customHeight="1">
      <c r="A22" s="110" t="s">
        <v>37</v>
      </c>
      <c r="B22" s="134" t="s">
        <v>84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>
      <c r="A23" s="17" t="s">
        <v>38</v>
      </c>
      <c r="B23" s="13" t="s">
        <v>39</v>
      </c>
      <c r="C23" s="4"/>
      <c r="D23" s="4"/>
      <c r="E23" s="16"/>
      <c r="F23" s="4"/>
      <c r="G23" s="4"/>
      <c r="H23" s="4"/>
      <c r="I23" s="4"/>
      <c r="J23" s="4"/>
      <c r="K23" s="1"/>
      <c r="L23" s="1"/>
      <c r="N23" s="1"/>
      <c r="O23" s="1"/>
      <c r="P23" s="1"/>
      <c r="R23" s="1"/>
      <c r="S23" s="1"/>
      <c r="T23" s="1"/>
      <c r="U23" s="1"/>
    </row>
    <row r="24" spans="1:21" s="1" customFormat="1">
      <c r="A24" s="17"/>
      <c r="B24" s="13"/>
      <c r="C24" s="4"/>
      <c r="D24" s="4"/>
      <c r="E24" s="16"/>
      <c r="F24" s="4"/>
      <c r="G24" s="4"/>
      <c r="H24" s="4"/>
      <c r="I24" s="4"/>
      <c r="J24" s="4"/>
    </row>
    <row r="25" spans="1:21">
      <c r="A25" s="1"/>
      <c r="B25" s="1" t="s">
        <v>40</v>
      </c>
      <c r="C25" s="4"/>
      <c r="D25" s="4"/>
      <c r="E25" s="16"/>
      <c r="F25" s="4"/>
      <c r="G25" s="4"/>
      <c r="H25" s="4"/>
      <c r="I25" s="4"/>
      <c r="J25" s="4"/>
      <c r="K25" s="1"/>
      <c r="L25" s="1"/>
      <c r="N25" s="1"/>
      <c r="O25" s="1"/>
      <c r="P25" s="1"/>
      <c r="R25" s="1"/>
      <c r="S25" s="1"/>
      <c r="T25" s="1"/>
      <c r="U25" s="1"/>
    </row>
    <row r="26" spans="1:21" s="1" customFormat="1">
      <c r="C26" s="4"/>
      <c r="D26" s="4"/>
      <c r="E26" s="16"/>
      <c r="F26" s="4"/>
      <c r="G26" s="4"/>
      <c r="H26" s="4"/>
      <c r="I26" s="4"/>
      <c r="J26" s="4"/>
    </row>
    <row r="27" spans="1:21">
      <c r="A27" s="1"/>
      <c r="B27" s="2" t="s">
        <v>41</v>
      </c>
      <c r="C27" s="2"/>
      <c r="D27" s="2"/>
      <c r="E27" s="3"/>
      <c r="F27" s="2"/>
      <c r="G27" s="2"/>
      <c r="H27" s="2"/>
      <c r="I27" s="2"/>
      <c r="J27" s="2"/>
      <c r="K27" s="1"/>
      <c r="L27" s="1"/>
      <c r="N27" s="1"/>
      <c r="O27" s="1"/>
      <c r="P27" s="1"/>
      <c r="R27" s="1"/>
      <c r="S27" s="1"/>
      <c r="T27" s="1"/>
      <c r="U27" s="1"/>
    </row>
    <row r="28" spans="1:21">
      <c r="A28" s="1"/>
      <c r="B28" s="2" t="s">
        <v>42</v>
      </c>
      <c r="C28" s="2"/>
      <c r="D28" s="2"/>
      <c r="E28" s="3"/>
      <c r="F28" s="2"/>
      <c r="G28" s="2"/>
      <c r="H28" s="2"/>
      <c r="I28" s="2"/>
      <c r="J28" s="2"/>
      <c r="K28" s="1"/>
      <c r="L28" s="1"/>
      <c r="N28" s="1"/>
      <c r="O28" s="1"/>
      <c r="P28" s="1"/>
      <c r="R28" s="1"/>
      <c r="S28" s="1"/>
      <c r="T28" s="1"/>
      <c r="U28" s="1"/>
    </row>
  </sheetData>
  <mergeCells count="3">
    <mergeCell ref="A1:R1"/>
    <mergeCell ref="A2:R2"/>
    <mergeCell ref="B22:U2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1
Tartru Linnavalitsuse 21.05.2013. a 
korralduse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>
      <selection activeCell="A4" sqref="A4"/>
    </sheetView>
  </sheetViews>
  <sheetFormatPr defaultRowHeight="15"/>
  <cols>
    <col min="1" max="1" width="23.140625" customWidth="1"/>
    <col min="3" max="3" width="7.85546875" bestFit="1" customWidth="1"/>
    <col min="5" max="5" width="9.5703125" bestFit="1" customWidth="1"/>
  </cols>
  <sheetData>
    <row r="1" spans="1:7" s="1" customFormat="1"/>
    <row r="2" spans="1:7" s="1" customFormat="1"/>
    <row r="3" spans="1:7" ht="28.5" customHeight="1">
      <c r="A3" s="139" t="s">
        <v>95</v>
      </c>
      <c r="B3" s="139"/>
      <c r="C3" s="139"/>
      <c r="D3" s="139"/>
      <c r="E3" s="139"/>
      <c r="F3" s="139"/>
      <c r="G3" s="139"/>
    </row>
    <row r="5" spans="1:7" ht="30">
      <c r="A5" s="137" t="s">
        <v>47</v>
      </c>
      <c r="B5" s="137" t="s">
        <v>48</v>
      </c>
      <c r="C5" s="138" t="s">
        <v>85</v>
      </c>
      <c r="D5" s="138" t="s">
        <v>49</v>
      </c>
      <c r="E5" s="69" t="s">
        <v>50</v>
      </c>
      <c r="F5" s="69" t="s">
        <v>51</v>
      </c>
      <c r="G5" s="69" t="s">
        <v>52</v>
      </c>
    </row>
    <row r="6" spans="1:7">
      <c r="A6" s="137"/>
      <c r="B6" s="137"/>
      <c r="C6" s="137"/>
      <c r="D6" s="137"/>
      <c r="E6" s="70">
        <v>5001</v>
      </c>
      <c r="F6" s="70">
        <v>5002</v>
      </c>
      <c r="G6" s="70">
        <v>5008</v>
      </c>
    </row>
    <row r="7" spans="1:7">
      <c r="A7" s="67" t="s">
        <v>53</v>
      </c>
      <c r="B7" s="95">
        <v>21</v>
      </c>
      <c r="C7" s="96" t="s">
        <v>54</v>
      </c>
      <c r="D7" s="68">
        <f>SUM(E7:G7)</f>
        <v>0</v>
      </c>
      <c r="E7" s="68">
        <v>-32109</v>
      </c>
      <c r="F7" s="68">
        <v>32109</v>
      </c>
      <c r="G7" s="68"/>
    </row>
    <row r="8" spans="1:7">
      <c r="A8" s="64" t="s">
        <v>55</v>
      </c>
      <c r="B8" s="97">
        <v>21</v>
      </c>
      <c r="C8" s="98" t="s">
        <v>44</v>
      </c>
      <c r="D8" s="65">
        <f t="shared" ref="D8:D34" si="0">SUM(E8:G8)</f>
        <v>0</v>
      </c>
      <c r="E8" s="65">
        <v>-341038</v>
      </c>
      <c r="F8" s="65">
        <v>341038</v>
      </c>
      <c r="G8" s="65"/>
    </row>
    <row r="9" spans="1:7">
      <c r="A9" s="64" t="s">
        <v>57</v>
      </c>
      <c r="B9" s="97">
        <v>21</v>
      </c>
      <c r="C9" s="98" t="s">
        <v>44</v>
      </c>
      <c r="D9" s="65">
        <f t="shared" si="0"/>
        <v>0</v>
      </c>
      <c r="E9" s="65">
        <v>-25822</v>
      </c>
      <c r="F9" s="65">
        <v>25822</v>
      </c>
      <c r="G9" s="65"/>
    </row>
    <row r="10" spans="1:7">
      <c r="A10" s="64" t="s">
        <v>58</v>
      </c>
      <c r="B10" s="97">
        <v>21</v>
      </c>
      <c r="C10" s="98" t="s">
        <v>44</v>
      </c>
      <c r="D10" s="65">
        <f t="shared" si="0"/>
        <v>0</v>
      </c>
      <c r="E10" s="65">
        <v>-109593</v>
      </c>
      <c r="F10" s="65">
        <v>109593</v>
      </c>
      <c r="G10" s="65"/>
    </row>
    <row r="11" spans="1:7">
      <c r="A11" s="64" t="s">
        <v>59</v>
      </c>
      <c r="B11" s="97">
        <v>21</v>
      </c>
      <c r="C11" s="98" t="s">
        <v>44</v>
      </c>
      <c r="D11" s="65">
        <f t="shared" si="0"/>
        <v>0</v>
      </c>
      <c r="E11" s="65">
        <v>-19460</v>
      </c>
      <c r="F11" s="65">
        <v>19460</v>
      </c>
      <c r="G11" s="65"/>
    </row>
    <row r="12" spans="1:7" s="1" customFormat="1">
      <c r="A12" s="64" t="s">
        <v>59</v>
      </c>
      <c r="B12" s="97">
        <v>21</v>
      </c>
      <c r="C12" s="98" t="s">
        <v>71</v>
      </c>
      <c r="D12" s="65">
        <f t="shared" si="0"/>
        <v>0</v>
      </c>
      <c r="E12" s="65">
        <v>-11892</v>
      </c>
      <c r="F12" s="65">
        <v>11892</v>
      </c>
      <c r="G12" s="65"/>
    </row>
    <row r="13" spans="1:7">
      <c r="A13" s="64" t="s">
        <v>60</v>
      </c>
      <c r="B13" s="97">
        <v>21</v>
      </c>
      <c r="C13" s="98" t="s">
        <v>44</v>
      </c>
      <c r="D13" s="65">
        <f t="shared" si="0"/>
        <v>0</v>
      </c>
      <c r="E13" s="65">
        <v>-71363</v>
      </c>
      <c r="F13" s="65">
        <v>71363</v>
      </c>
      <c r="G13" s="65"/>
    </row>
    <row r="14" spans="1:7">
      <c r="A14" s="64" t="s">
        <v>61</v>
      </c>
      <c r="B14" s="97">
        <v>21</v>
      </c>
      <c r="C14" s="98" t="s">
        <v>44</v>
      </c>
      <c r="D14" s="65">
        <f t="shared" si="0"/>
        <v>0</v>
      </c>
      <c r="E14" s="65">
        <v>-5850</v>
      </c>
      <c r="F14" s="65">
        <v>5850</v>
      </c>
      <c r="G14" s="65"/>
    </row>
    <row r="15" spans="1:7">
      <c r="A15" s="64" t="s">
        <v>62</v>
      </c>
      <c r="B15" s="97">
        <v>21</v>
      </c>
      <c r="C15" s="98" t="s">
        <v>44</v>
      </c>
      <c r="D15" s="65">
        <f t="shared" si="0"/>
        <v>0</v>
      </c>
      <c r="E15" s="65">
        <f>-60453-2444</f>
        <v>-62897</v>
      </c>
      <c r="F15" s="65">
        <v>60453</v>
      </c>
      <c r="G15" s="65">
        <v>2444</v>
      </c>
    </row>
    <row r="16" spans="1:7" s="1" customFormat="1">
      <c r="A16" s="64" t="s">
        <v>62</v>
      </c>
      <c r="B16" s="97">
        <v>21</v>
      </c>
      <c r="C16" s="98" t="s">
        <v>67</v>
      </c>
      <c r="D16" s="65">
        <f t="shared" si="0"/>
        <v>0</v>
      </c>
      <c r="E16" s="65">
        <v>-514</v>
      </c>
      <c r="F16" s="65">
        <v>514</v>
      </c>
      <c r="G16" s="65"/>
    </row>
    <row r="17" spans="1:7" s="1" customFormat="1">
      <c r="A17" s="64" t="s">
        <v>62</v>
      </c>
      <c r="B17" s="97">
        <v>21</v>
      </c>
      <c r="C17" s="98" t="s">
        <v>71</v>
      </c>
      <c r="D17" s="65">
        <f t="shared" si="0"/>
        <v>0</v>
      </c>
      <c r="E17" s="65"/>
      <c r="F17" s="65">
        <v>1836</v>
      </c>
      <c r="G17" s="65">
        <v>-1836</v>
      </c>
    </row>
    <row r="18" spans="1:7" s="1" customFormat="1">
      <c r="A18" s="64" t="s">
        <v>62</v>
      </c>
      <c r="B18" s="97">
        <v>21</v>
      </c>
      <c r="C18" s="98" t="s">
        <v>68</v>
      </c>
      <c r="D18" s="65">
        <f t="shared" si="0"/>
        <v>0</v>
      </c>
      <c r="E18" s="65">
        <v>-1587</v>
      </c>
      <c r="F18" s="65">
        <v>1587</v>
      </c>
      <c r="G18" s="65"/>
    </row>
    <row r="19" spans="1:7" s="1" customFormat="1">
      <c r="A19" s="64" t="s">
        <v>62</v>
      </c>
      <c r="B19" s="97">
        <v>21</v>
      </c>
      <c r="C19" s="98" t="s">
        <v>69</v>
      </c>
      <c r="D19" s="65">
        <f t="shared" si="0"/>
        <v>0</v>
      </c>
      <c r="E19" s="65">
        <f>-3357+1026</f>
        <v>-2331</v>
      </c>
      <c r="F19" s="65">
        <f>3357+3452</f>
        <v>6809</v>
      </c>
      <c r="G19" s="65">
        <v>-4478</v>
      </c>
    </row>
    <row r="20" spans="1:7" s="1" customFormat="1">
      <c r="A20" s="64" t="s">
        <v>62</v>
      </c>
      <c r="B20" s="97">
        <v>21</v>
      </c>
      <c r="C20" s="98" t="s">
        <v>70</v>
      </c>
      <c r="D20" s="65">
        <f t="shared" si="0"/>
        <v>0</v>
      </c>
      <c r="E20" s="65">
        <v>-1654</v>
      </c>
      <c r="F20" s="65">
        <v>1654</v>
      </c>
      <c r="G20" s="65"/>
    </row>
    <row r="21" spans="1:7" s="1" customFormat="1">
      <c r="A21" s="64" t="s">
        <v>62</v>
      </c>
      <c r="B21" s="97">
        <v>25</v>
      </c>
      <c r="C21" s="98" t="s">
        <v>67</v>
      </c>
      <c r="D21" s="65">
        <f t="shared" si="0"/>
        <v>0</v>
      </c>
      <c r="E21" s="65">
        <v>-4629</v>
      </c>
      <c r="F21" s="65">
        <f>4629+4050</f>
        <v>8679</v>
      </c>
      <c r="G21" s="65">
        <v>-4050</v>
      </c>
    </row>
    <row r="22" spans="1:7" s="1" customFormat="1">
      <c r="A22" s="64" t="s">
        <v>62</v>
      </c>
      <c r="B22" s="97">
        <v>25</v>
      </c>
      <c r="C22" s="98" t="s">
        <v>68</v>
      </c>
      <c r="D22" s="65">
        <f t="shared" si="0"/>
        <v>0</v>
      </c>
      <c r="E22" s="65">
        <v>-14280</v>
      </c>
      <c r="F22" s="65">
        <f>14280+15190</f>
        <v>29470</v>
      </c>
      <c r="G22" s="65">
        <v>-15190</v>
      </c>
    </row>
    <row r="23" spans="1:7" s="1" customFormat="1">
      <c r="A23" s="64" t="s">
        <v>62</v>
      </c>
      <c r="B23" s="97">
        <v>25</v>
      </c>
      <c r="C23" s="98" t="s">
        <v>71</v>
      </c>
      <c r="D23" s="65">
        <f t="shared" si="0"/>
        <v>0</v>
      </c>
      <c r="E23" s="65">
        <v>-7050</v>
      </c>
      <c r="F23" s="65">
        <f>7050+13132</f>
        <v>20182</v>
      </c>
      <c r="G23" s="65">
        <v>-13132</v>
      </c>
    </row>
    <row r="24" spans="1:7" ht="30">
      <c r="A24" s="63" t="s">
        <v>63</v>
      </c>
      <c r="B24" s="97">
        <v>21</v>
      </c>
      <c r="C24" s="98" t="s">
        <v>44</v>
      </c>
      <c r="D24" s="65">
        <f t="shared" si="0"/>
        <v>0</v>
      </c>
      <c r="E24" s="65">
        <v>-148031</v>
      </c>
      <c r="F24" s="65">
        <v>148031</v>
      </c>
      <c r="G24" s="65"/>
    </row>
    <row r="25" spans="1:7" s="1" customFormat="1" ht="30">
      <c r="A25" s="63" t="s">
        <v>63</v>
      </c>
      <c r="B25" s="97">
        <v>21</v>
      </c>
      <c r="C25" s="98" t="s">
        <v>72</v>
      </c>
      <c r="D25" s="65">
        <f t="shared" si="0"/>
        <v>0</v>
      </c>
      <c r="E25" s="65">
        <v>-220</v>
      </c>
      <c r="F25" s="65">
        <v>220</v>
      </c>
      <c r="G25" s="65"/>
    </row>
    <row r="26" spans="1:7" ht="30">
      <c r="A26" s="63" t="s">
        <v>63</v>
      </c>
      <c r="B26" s="97">
        <v>21</v>
      </c>
      <c r="C26" s="98" t="s">
        <v>71</v>
      </c>
      <c r="D26" s="65">
        <f t="shared" si="0"/>
        <v>0</v>
      </c>
      <c r="E26" s="65">
        <v>-952</v>
      </c>
      <c r="F26" s="65">
        <v>952</v>
      </c>
      <c r="G26" s="65"/>
    </row>
    <row r="27" spans="1:7">
      <c r="A27" s="64" t="s">
        <v>56</v>
      </c>
      <c r="B27" s="97">
        <v>21</v>
      </c>
      <c r="C27" s="98" t="s">
        <v>44</v>
      </c>
      <c r="D27" s="65">
        <f t="shared" si="0"/>
        <v>0</v>
      </c>
      <c r="E27" s="65">
        <v>-262132</v>
      </c>
      <c r="F27" s="65">
        <f>9488+262132</f>
        <v>271620</v>
      </c>
      <c r="G27" s="65">
        <v>-9488</v>
      </c>
    </row>
    <row r="28" spans="1:7">
      <c r="A28" s="64" t="s">
        <v>56</v>
      </c>
      <c r="B28" s="97">
        <v>25</v>
      </c>
      <c r="C28" s="98" t="s">
        <v>44</v>
      </c>
      <c r="D28" s="65">
        <f t="shared" si="0"/>
        <v>0</v>
      </c>
      <c r="E28" s="65">
        <v>-3628</v>
      </c>
      <c r="F28" s="65">
        <v>3628</v>
      </c>
      <c r="G28" s="65"/>
    </row>
    <row r="29" spans="1:7">
      <c r="A29" s="64" t="s">
        <v>56</v>
      </c>
      <c r="B29" s="97">
        <v>25</v>
      </c>
      <c r="C29" s="98" t="s">
        <v>22</v>
      </c>
      <c r="D29" s="65">
        <v>0</v>
      </c>
      <c r="E29" s="65">
        <v>-740</v>
      </c>
      <c r="F29" s="65">
        <v>740</v>
      </c>
      <c r="G29" s="65"/>
    </row>
    <row r="30" spans="1:7">
      <c r="A30" s="64" t="s">
        <v>64</v>
      </c>
      <c r="B30" s="97">
        <v>21</v>
      </c>
      <c r="C30" s="98" t="s">
        <v>44</v>
      </c>
      <c r="D30" s="65">
        <f t="shared" si="0"/>
        <v>0</v>
      </c>
      <c r="E30" s="65">
        <v>-373726</v>
      </c>
      <c r="F30" s="65">
        <v>373726</v>
      </c>
      <c r="G30" s="65"/>
    </row>
    <row r="31" spans="1:7" s="1" customFormat="1">
      <c r="A31" s="64" t="s">
        <v>64</v>
      </c>
      <c r="B31" s="97">
        <v>21</v>
      </c>
      <c r="C31" s="98" t="s">
        <v>94</v>
      </c>
      <c r="D31" s="65">
        <f t="shared" si="0"/>
        <v>0</v>
      </c>
      <c r="E31" s="65">
        <v>-21840</v>
      </c>
      <c r="F31" s="65">
        <v>21840</v>
      </c>
      <c r="G31" s="65"/>
    </row>
    <row r="32" spans="1:7">
      <c r="A32" s="64" t="s">
        <v>65</v>
      </c>
      <c r="B32" s="97">
        <v>21</v>
      </c>
      <c r="C32" s="98" t="s">
        <v>44</v>
      </c>
      <c r="D32" s="65">
        <f t="shared" si="0"/>
        <v>0</v>
      </c>
      <c r="E32" s="66">
        <v>-24000</v>
      </c>
      <c r="F32" s="65">
        <v>24000</v>
      </c>
      <c r="G32" s="65"/>
    </row>
    <row r="33" spans="1:7">
      <c r="A33" s="90" t="s">
        <v>66</v>
      </c>
      <c r="B33" s="99">
        <v>21</v>
      </c>
      <c r="C33" s="100" t="s">
        <v>44</v>
      </c>
      <c r="D33" s="91">
        <f t="shared" si="0"/>
        <v>0</v>
      </c>
      <c r="E33" s="91">
        <v>-14793</v>
      </c>
      <c r="F33" s="91">
        <v>14793</v>
      </c>
      <c r="G33" s="91"/>
    </row>
    <row r="34" spans="1:7">
      <c r="A34" s="92" t="s">
        <v>36</v>
      </c>
      <c r="B34" s="93"/>
      <c r="C34" s="93"/>
      <c r="D34" s="94">
        <f t="shared" si="0"/>
        <v>0</v>
      </c>
      <c r="E34" s="94">
        <f>SUM(E7:E33)</f>
        <v>-1562131</v>
      </c>
      <c r="F34" s="94">
        <f t="shared" ref="F34:G34" si="1">SUM(F7:F33)</f>
        <v>1607861</v>
      </c>
      <c r="G34" s="94">
        <f t="shared" si="1"/>
        <v>-45730</v>
      </c>
    </row>
    <row r="35" spans="1:7">
      <c r="D35" s="62"/>
      <c r="E35" s="62"/>
      <c r="F35" s="62"/>
      <c r="G35" s="62"/>
    </row>
    <row r="36" spans="1:7">
      <c r="A36" s="1" t="s">
        <v>40</v>
      </c>
      <c r="D36" s="62"/>
      <c r="E36" s="62"/>
      <c r="F36" s="62"/>
      <c r="G36" s="62"/>
    </row>
    <row r="37" spans="1:7" s="1" customFormat="1">
      <c r="D37" s="62"/>
      <c r="E37" s="62"/>
      <c r="F37" s="62"/>
      <c r="G37" s="62"/>
    </row>
    <row r="38" spans="1:7">
      <c r="A38" s="2" t="s">
        <v>41</v>
      </c>
      <c r="D38" s="62"/>
      <c r="E38" s="62"/>
      <c r="F38" s="62"/>
      <c r="G38" s="62"/>
    </row>
    <row r="39" spans="1:7">
      <c r="A39" s="2" t="s">
        <v>42</v>
      </c>
      <c r="D39" s="62"/>
      <c r="E39" s="62"/>
      <c r="F39" s="62"/>
      <c r="G39" s="62"/>
    </row>
    <row r="40" spans="1:7">
      <c r="D40" s="62"/>
      <c r="E40" s="62"/>
      <c r="F40" s="62"/>
      <c r="G40" s="62"/>
    </row>
    <row r="41" spans="1:7">
      <c r="D41" s="62"/>
      <c r="E41" s="62"/>
      <c r="F41" s="62"/>
      <c r="G41" s="62"/>
    </row>
    <row r="42" spans="1:7">
      <c r="D42" s="62"/>
      <c r="E42" s="62"/>
      <c r="F42" s="62"/>
      <c r="G42" s="62"/>
    </row>
    <row r="43" spans="1:7">
      <c r="D43" s="62"/>
      <c r="E43" s="62"/>
      <c r="F43" s="62"/>
      <c r="G43" s="62"/>
    </row>
    <row r="44" spans="1:7">
      <c r="D44" s="62"/>
      <c r="E44" s="62"/>
      <c r="F44" s="62"/>
      <c r="G44" s="62"/>
    </row>
  </sheetData>
  <mergeCells count="5">
    <mergeCell ref="A5:A6"/>
    <mergeCell ref="B5:B6"/>
    <mergeCell ref="C5:C6"/>
    <mergeCell ref="D5:D6"/>
    <mergeCell ref="A3:G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&amp;RLisa 2
Tartu Linnavalitsuse 21.05.2013. a 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Lisa 1</vt:lpstr>
      <vt:lpstr>Lisa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2013-05-17T05:27:45Z</dcterms:modified>
</cp:coreProperties>
</file>