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0" windowWidth="16770" windowHeight="1204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</sheets>
  <definedNames>
    <definedName name="Prinditiitlid" localSheetId="2">'lisa 3 (Kulud)'!$4:$4</definedName>
    <definedName name="Prinditiitlid" localSheetId="2">'lisa 3 (Kulud)'!$4:$4</definedName>
    <definedName name="Prinditiitlid" localSheetId="3">'lisa 4 (tulude,kulude jaotus)'!$4:$4</definedName>
    <definedName name="_xlnm.Print_Titles" localSheetId="4">'lisa5(investeeringud)'!$14:$15</definedName>
  </definedNames>
  <calcPr fullCalcOnLoad="1"/>
</workbook>
</file>

<file path=xl/sharedStrings.xml><?xml version="1.0" encoding="utf-8"?>
<sst xmlns="http://schemas.openxmlformats.org/spreadsheetml/2006/main" count="458" uniqueCount="237">
  <si>
    <t>TULUD</t>
  </si>
  <si>
    <t>Kaupade ja teenuste müük</t>
  </si>
  <si>
    <t>Toetused</t>
  </si>
  <si>
    <t>TEGEVUSKULUD</t>
  </si>
  <si>
    <t>Üldised valitsussektori teenused</t>
  </si>
  <si>
    <t>Majandus</t>
  </si>
  <si>
    <t>Elamu- ja kommunaalmajandus</t>
  </si>
  <si>
    <t>Haridus</t>
  </si>
  <si>
    <t>Sotsiaalne kaitse</t>
  </si>
  <si>
    <t>TEGEVUSTULEM</t>
  </si>
  <si>
    <t>EELARVE KOGUMAHT</t>
  </si>
  <si>
    <t>finantseerimis-
eelarve</t>
  </si>
  <si>
    <t>majandamis-
eelarve</t>
  </si>
  <si>
    <t>kokku</t>
  </si>
  <si>
    <t xml:space="preserve">   Laekumised majandustegevusest</t>
  </si>
  <si>
    <t xml:space="preserve">     Laekumised muude majanduskü-
     simustega tegelevate asutuste ma-
     jandustegevusest</t>
  </si>
  <si>
    <t>K U L U D KOKKU</t>
  </si>
  <si>
    <t xml:space="preserve">   sh: linnamajanduse osakond</t>
  </si>
  <si>
    <t xml:space="preserve">         linnavarade osakond</t>
  </si>
  <si>
    <t xml:space="preserve">        linnavarade osakond</t>
  </si>
  <si>
    <t xml:space="preserve">        kultuuriosakond</t>
  </si>
  <si>
    <t>TULUD, KULUD</t>
  </si>
  <si>
    <t>KULUD KOKKU</t>
  </si>
  <si>
    <t xml:space="preserve">   sh: tegevuskulud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</si>
  <si>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</si>
  <si>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</si>
  <si>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</si>
  <si>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</si>
  <si>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</si>
  <si>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</si>
  <si>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</si>
  <si>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2.1</t>
  </si>
  <si>
    <t>01112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</si>
  <si>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</si>
  <si>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</si>
  <si>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</si>
  <si>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</si>
  <si>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</si>
  <si>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</si>
  <si>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</si>
  <si>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</si>
  <si>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09212</t>
  </si>
  <si>
    <t>Kutsehariduskeskus</t>
  </si>
  <si>
    <t>09800</t>
  </si>
  <si>
    <t>Muu haridus</t>
  </si>
  <si>
    <t>KULTUURIOSAKOND</t>
  </si>
  <si>
    <t>HARIDUSOSAKOND</t>
  </si>
  <si>
    <t>Spordibaasid</t>
  </si>
  <si>
    <t>08102</t>
  </si>
  <si>
    <t>08106</t>
  </si>
  <si>
    <t>08201</t>
  </si>
  <si>
    <t>Raamatukogud</t>
  </si>
  <si>
    <t>08202</t>
  </si>
  <si>
    <t>Tiigi Seltsimaja</t>
  </si>
  <si>
    <t>08203</t>
  </si>
  <si>
    <t>Muuseumid</t>
  </si>
  <si>
    <t>08208</t>
  </si>
  <si>
    <t>SOTSIAALABI OSAKOND</t>
  </si>
  <si>
    <t>LINNAMAJANDUSE OSAKOND</t>
  </si>
  <si>
    <t>04510</t>
  </si>
  <si>
    <t>Linna teede ja tänavate korrashoid</t>
  </si>
  <si>
    <t>06400</t>
  </si>
  <si>
    <t>Tänavavalgustus</t>
  </si>
  <si>
    <t>LINNAVARADE OSAKOND</t>
  </si>
  <si>
    <t>04900</t>
  </si>
  <si>
    <t>Muu majandus (linnavara haldamine)</t>
  </si>
  <si>
    <t>06100</t>
  </si>
  <si>
    <t>Elamumajanduse arendamine</t>
  </si>
  <si>
    <t>ETTEVÕTLUSE OSAKOND</t>
  </si>
  <si>
    <t>Kultuuriüritused (laadad)</t>
  </si>
  <si>
    <t>2.3</t>
  </si>
  <si>
    <t>2.4</t>
  </si>
  <si>
    <t>2.5</t>
  </si>
  <si>
    <t>2.6</t>
  </si>
  <si>
    <t>3.4</t>
  </si>
  <si>
    <t>3.5</t>
  </si>
  <si>
    <t>Muu riskirühmade sotsiaalne  kaitse</t>
  </si>
  <si>
    <t xml:space="preserve">   Üür ja rent</t>
  </si>
  <si>
    <t xml:space="preserve">   Muu toodete ja teenuste müük</t>
  </si>
  <si>
    <t xml:space="preserve">      Tulud sotsiaalabialasest tegevusest</t>
  </si>
  <si>
    <t>Tulud haridusalasest tegevusest</t>
  </si>
  <si>
    <t>Laste huvialamajad ja -keskused</t>
  </si>
  <si>
    <t>Tulud sotsialabialasest tegevusest</t>
  </si>
  <si>
    <t>Lasteaiad</t>
  </si>
  <si>
    <t>T U L U B A A S</t>
  </si>
  <si>
    <t>1.1</t>
  </si>
  <si>
    <t>1.1.2</t>
  </si>
  <si>
    <t>1.1.3</t>
  </si>
  <si>
    <t>1.2</t>
  </si>
  <si>
    <t xml:space="preserve">   Toetused põhivara soetuseks </t>
  </si>
  <si>
    <t>TEGEVUS- JA INVESTEERIMISKULUD  VALDKONDADE  lõikes</t>
  </si>
  <si>
    <t>KASUTAJATE JA TEGEVUSALADE lõikes</t>
  </si>
  <si>
    <t>TULUBAAS KOKKU</t>
  </si>
  <si>
    <t>3.1.1</t>
  </si>
  <si>
    <t>3.1.1.1</t>
  </si>
  <si>
    <t>3.4.1</t>
  </si>
  <si>
    <t>3.4.1.1</t>
  </si>
  <si>
    <t>3.5.1</t>
  </si>
  <si>
    <t>3.5.1.1</t>
  </si>
  <si>
    <t>3.5.2</t>
  </si>
  <si>
    <t>3.5.2.1</t>
  </si>
  <si>
    <t>sh toetus põhivara soetuseks</t>
  </si>
  <si>
    <t xml:space="preserve">TULUD </t>
  </si>
  <si>
    <t>3.3</t>
  </si>
  <si>
    <t>3.3.1</t>
  </si>
  <si>
    <t>3.3.1.1</t>
  </si>
  <si>
    <t>Põhikoolid</t>
  </si>
  <si>
    <t>Muude riskirühmade hoolekande
asutused (Varjupaik ja teenuse ost)</t>
  </si>
  <si>
    <t>Muu puuetega isikute sotsiaalne kaitse</t>
  </si>
  <si>
    <t xml:space="preserve">        investeeringud</t>
  </si>
  <si>
    <t>Hooldekodud (Tartu Hooldekodu ja teenuse ost)</t>
  </si>
  <si>
    <t>Päevakeskused (Päevakeskus Tähtvere ja teenuse ost)</t>
  </si>
  <si>
    <t>tuh kr</t>
  </si>
  <si>
    <t>jrk
nr</t>
  </si>
  <si>
    <t>Muud laste hoolekande asutused (Turvakodu
ja laste päevakeskuse teenuse ost)</t>
  </si>
  <si>
    <t>3.5.3</t>
  </si>
  <si>
    <t>3.5.3.1</t>
  </si>
  <si>
    <t>Eakate sotsiaalhoolekandeasutused (Hooldekodu)</t>
  </si>
  <si>
    <t>Vaba aeg ja kultuur</t>
  </si>
  <si>
    <t>INVESTEERINGUD</t>
  </si>
  <si>
    <t>3.4.2</t>
  </si>
  <si>
    <t>3.4.2.1</t>
  </si>
  <si>
    <t>Investeeringud</t>
  </si>
  <si>
    <t>Elamu-ja kommunaalmajandus</t>
  </si>
  <si>
    <t>Vabaaeg ja kultuur</t>
  </si>
  <si>
    <t xml:space="preserve">Anne Noortekeskuse uue hoone rajamise arhitektuurikonkurss </t>
  </si>
  <si>
    <t xml:space="preserve">   Lasteaiad</t>
  </si>
  <si>
    <t>LA Annike (Anne 9) uue rühmakompleksi ruumid</t>
  </si>
  <si>
    <t xml:space="preserve">   Muu haridus </t>
  </si>
  <si>
    <t>Ettekirjutiste täitmine</t>
  </si>
  <si>
    <t>Territooriumite korrastamine</t>
  </si>
  <si>
    <t>Projekteerimine</t>
  </si>
  <si>
    <t xml:space="preserve">   Spordibaasid</t>
  </si>
  <si>
    <t xml:space="preserve"> Linna teed, tänavad ja sillad</t>
  </si>
  <si>
    <t>Tänavate rekonstrueerimine, ehitus</t>
  </si>
  <si>
    <t>Ülekatted</t>
  </si>
  <si>
    <t>Elamu ja kommunaalmajandus</t>
  </si>
  <si>
    <t xml:space="preserve">Õhuliinide rekonstrueerimise  ühisprojektid AS iga Eesti Energia </t>
  </si>
  <si>
    <t xml:space="preserve">   Muu majandus</t>
  </si>
  <si>
    <t xml:space="preserve">Korteriühistute remondifond  </t>
  </si>
  <si>
    <t xml:space="preserve">Amortiseerunud hoonete lammutused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</si>
  <si>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</si>
  <si>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</si>
  <si>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</si>
  <si>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>Vabaaeg, kultuur</t>
  </si>
  <si>
    <t xml:space="preserve">   Eakate sotsiaalhoolekande asutused</t>
  </si>
  <si>
    <t>Tartu Hooldekodu (Liiva 32) vana hoone rekonstrueerimine</t>
  </si>
  <si>
    <t xml:space="preserve">         investeeringud </t>
  </si>
  <si>
    <t>Tartu linna 2009. a lisaeelarve tulude ja kulude jaotus</t>
  </si>
  <si>
    <t>Tartu linna 2009. a lisaeelarve</t>
  </si>
  <si>
    <t xml:space="preserve">Tartu linna 2009. a lisaeelarve </t>
  </si>
  <si>
    <t>LISAEELARVE</t>
  </si>
  <si>
    <t>Tartu linna 2009. a</t>
  </si>
  <si>
    <t>1.2.1</t>
  </si>
  <si>
    <t>tuh krooni</t>
  </si>
  <si>
    <t>Lisa 4
jrk nr</t>
  </si>
  <si>
    <r>
      <t xml:space="preserve">       </t>
    </r>
    <r>
      <rPr>
        <i/>
        <sz val="11"/>
        <rFont val="Times New Roman"/>
        <family val="1"/>
      </rPr>
      <t>Tulud haridusalasest tegevusest</t>
    </r>
  </si>
  <si>
    <t>Valgustamata tänavate valgustamine ja valgustuse renoveerimine  (ülekäigurajad, telemeetria seadmed)</t>
  </si>
  <si>
    <r>
      <t xml:space="preserve">Tartu linna 2009. a lisaeelarve eelnõu investeeringud
valdkondade lõikes </t>
    </r>
    <r>
      <rPr>
        <b/>
        <sz val="11"/>
        <color indexed="14"/>
        <rFont val="Times New Roman"/>
        <family val="1"/>
      </rPr>
      <t xml:space="preserve"> </t>
    </r>
  </si>
  <si>
    <t>Investeeringud kasutajate, tegevusalade ja objektide lõikes</t>
  </si>
  <si>
    <t>Tulud spordi- ja puhkealasest tegevusest</t>
  </si>
  <si>
    <t>Üür ja rent</t>
  </si>
  <si>
    <t>Tulud kultuuri- ja kunstialasest tegevusest</t>
  </si>
  <si>
    <t>Varude müük</t>
  </si>
  <si>
    <t>Linnamuuseumi uue püsinäituse eskiisprojekt</t>
  </si>
  <si>
    <t xml:space="preserve">       Tulud kultuuri- ja kunstialasest 
       tegevusest</t>
  </si>
  <si>
    <r>
      <t xml:space="preserve">      </t>
    </r>
    <r>
      <rPr>
        <i/>
        <sz val="11"/>
        <rFont val="Times New Roman"/>
        <family val="1"/>
      </rPr>
      <t xml:space="preserve"> Tulud spordi- ja puhkealasest 
       tegevusest</t>
    </r>
  </si>
  <si>
    <t>Emajõe kaldakindlustuse rekonstrueerimine ja jõeäärsete teede korrastamine</t>
  </si>
  <si>
    <t>linn</t>
  </si>
  <si>
    <t>riik</t>
  </si>
  <si>
    <t>Ujula tn (Sauna-Lubja)</t>
  </si>
  <si>
    <t>Raua tn (Raua-Vaba)</t>
  </si>
  <si>
    <t>Küüni tn (Raekoja plats-Poe)</t>
  </si>
  <si>
    <t>Ida ringtee</t>
  </si>
  <si>
    <t xml:space="preserve">    sh: linnamajanduse osakond</t>
  </si>
  <si>
    <t xml:space="preserve">   sh: ettevõtluse osakond</t>
  </si>
  <si>
    <t xml:space="preserve">   sh: haridusosakond</t>
  </si>
  <si>
    <t xml:space="preserve">    sh:  linnavarade osakond</t>
  </si>
  <si>
    <t xml:space="preserve">          sotsiaalabi osakond</t>
  </si>
  <si>
    <t>3.3.1.2</t>
  </si>
  <si>
    <t>3.3.1.3</t>
  </si>
  <si>
    <t>3.3.1.4</t>
  </si>
  <si>
    <t>3.5.4</t>
  </si>
  <si>
    <t>3.5.4.1</t>
  </si>
  <si>
    <t>3.5.4.2</t>
  </si>
  <si>
    <t>3.5.5</t>
  </si>
  <si>
    <t>Tamme staadioni tribüünihoone</t>
  </si>
  <si>
    <r>
      <t xml:space="preserve">   </t>
    </r>
    <r>
      <rPr>
        <b/>
        <i/>
        <sz val="11"/>
        <rFont val="Times New Roman"/>
        <family val="1"/>
      </rPr>
      <t>Laste huvialamajad ja keskused</t>
    </r>
  </si>
  <si>
    <t>LA Midrimaa (Vanemuise 28) keldrikorruse remont</t>
  </si>
  <si>
    <t>Kesklinna Lastekeskuse  (Akadeemia 2) õueala vertikaalplaneering, sadevete ärajuhtimine, teekatte ehitus, vundamendi hüdroisolatsioon, katus</t>
  </si>
  <si>
    <t>3.5.5.1</t>
  </si>
  <si>
    <t>3.5.5.2</t>
  </si>
  <si>
    <t xml:space="preserve">   Gümnaasiumid</t>
  </si>
  <si>
    <t>Forseliuse Gümnaasium (Tähe 103) vee-kanalisatsiooni ning küttesüsteemide osaline rekonstrueerimine</t>
  </si>
  <si>
    <t>Miina Härma Gümnaasium (Tõnissoni 3) piirdeaed</t>
  </si>
  <si>
    <t>Avariide likvideerimine</t>
  </si>
  <si>
    <t>3.5.5.3</t>
  </si>
  <si>
    <t>3.2.1</t>
  </si>
  <si>
    <t>3.2.1.1</t>
  </si>
  <si>
    <t>3.2.1.2</t>
  </si>
  <si>
    <t>3.2.1.3</t>
  </si>
  <si>
    <t>3.5.6</t>
  </si>
  <si>
    <t>3.5.6.1</t>
  </si>
  <si>
    <t>3..1.4</t>
  </si>
  <si>
    <t>3.6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</si>
  <si>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</si>
  <si>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</si>
  <si>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</si>
  <si>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</si>
  <si>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</si>
  <si>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</si>
  <si>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</si>
  <si>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</si>
  <si>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3.7.1.1</t>
  </si>
  <si>
    <t>1.1.1</t>
  </si>
  <si>
    <t>Linnale kuuluvate elamute remont</t>
  </si>
  <si>
    <t>RAHANDUSOSAKOND</t>
  </si>
  <si>
    <t>01700</t>
  </si>
  <si>
    <t>Valitsussektori võla teenindamine</t>
  </si>
  <si>
    <t xml:space="preserve">   sh: linnavarade osakond</t>
  </si>
  <si>
    <t xml:space="preserve">         rahandusosakond</t>
  </si>
  <si>
    <t>1.3</t>
  </si>
  <si>
    <t>Tulud varadelt</t>
  </si>
  <si>
    <t>1.3.1</t>
  </si>
  <si>
    <t>Materiaalsete varade müük</t>
  </si>
  <si>
    <t>1.3.2</t>
  </si>
  <si>
    <t>Maa müük</t>
  </si>
  <si>
    <t>1.1.1.1</t>
  </si>
  <si>
    <t>1.1.1.2</t>
  </si>
  <si>
    <t>1.1.1.3</t>
  </si>
  <si>
    <t>1.1.1.4</t>
  </si>
  <si>
    <t>3.5.6.2</t>
  </si>
  <si>
    <t xml:space="preserve">   Riskirühmade sotsiaalhoolekande asutused</t>
  </si>
  <si>
    <t>Varjupaiga (Lubja 7) renoveerimine</t>
  </si>
  <si>
    <t>Riskirühmade sotsiaalhoolekandeasutused</t>
  </si>
  <si>
    <t>Sotsiaalmajutusüksuse (Lubja 7) rajamine</t>
  </si>
  <si>
    <t>Descartes'i Lütseumi (Anne 65) võimla renoveerimine, soojasõlme vahetus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</si>
</sst>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b/>
      <i/>
      <sz val="11"/>
      <name val="Times New Roman"/>
      <family val="1"/>
    </font>
    <font>
      <b/>
      <sz val="11"/>
      <color indexed="14"/>
      <name val="Times New Roman"/>
      <family val="1"/>
    </font>
    <font>
      <sz val="10"/>
      <color indexed="10"/>
      <name val="Arial"/>
      <family val="0"/>
    </font>
    <font>
      <sz val="10"/>
      <color indexed="53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74" fontId="0" fillId="0" borderId="0" xfId="0" applyNumberFormat="1" applyAlignment="1">
      <alignment horizontal="right"/>
    </xf>
    <xf numFmtId="174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174" fontId="8" fillId="0" borderId="2" xfId="0" applyNumberFormat="1" applyFont="1" applyFill="1" applyBorder="1" applyAlignment="1">
      <alignment/>
    </xf>
    <xf numFmtId="174" fontId="7" fillId="0" borderId="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2" xfId="0" applyFont="1" applyBorder="1" applyAlignment="1">
      <alignment/>
    </xf>
    <xf numFmtId="174" fontId="16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4" fontId="13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wrapText="1"/>
    </xf>
    <xf numFmtId="49" fontId="17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17" fillId="0" borderId="2" xfId="0" applyNumberFormat="1" applyFont="1" applyFill="1" applyBorder="1" applyAlignment="1">
      <alignment wrapText="1"/>
    </xf>
    <xf numFmtId="174" fontId="0" fillId="0" borderId="2" xfId="0" applyNumberFormat="1" applyFont="1" applyFill="1" applyBorder="1" applyAlignment="1">
      <alignment/>
    </xf>
    <xf numFmtId="174" fontId="12" fillId="0" borderId="0" xfId="0" applyNumberFormat="1" applyFont="1" applyBorder="1" applyAlignment="1">
      <alignment horizontal="right"/>
    </xf>
    <xf numFmtId="17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20" fillId="0" borderId="0" xfId="0" applyNumberFormat="1" applyFont="1" applyFill="1" applyAlignment="1">
      <alignment/>
    </xf>
    <xf numFmtId="0" fontId="5" fillId="0" borderId="3" xfId="0" applyFont="1" applyBorder="1" applyAlignment="1">
      <alignment wrapText="1"/>
    </xf>
    <xf numFmtId="0" fontId="12" fillId="0" borderId="2" xfId="0" applyFont="1" applyBorder="1" applyAlignment="1">
      <alignment/>
    </xf>
    <xf numFmtId="174" fontId="15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174" fontId="13" fillId="0" borderId="2" xfId="0" applyNumberFormat="1" applyFont="1" applyFill="1" applyBorder="1" applyAlignment="1">
      <alignment/>
    </xf>
    <xf numFmtId="0" fontId="12" fillId="0" borderId="2" xfId="0" applyFont="1" applyBorder="1" applyAlignment="1">
      <alignment wrapText="1"/>
    </xf>
    <xf numFmtId="49" fontId="14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17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74" fontId="21" fillId="0" borderId="2" xfId="0" applyNumberFormat="1" applyFont="1" applyBorder="1" applyAlignment="1">
      <alignment/>
    </xf>
    <xf numFmtId="49" fontId="14" fillId="0" borderId="2" xfId="0" applyNumberFormat="1" applyFont="1" applyBorder="1" applyAlignment="1" quotePrefix="1">
      <alignment/>
    </xf>
    <xf numFmtId="16" fontId="1" fillId="0" borderId="2" xfId="0" applyNumberFormat="1" applyFont="1" applyBorder="1" applyAlignment="1" quotePrefix="1">
      <alignment/>
    </xf>
    <xf numFmtId="0" fontId="1" fillId="0" borderId="2" xfId="0" applyFont="1" applyBorder="1" applyAlignment="1">
      <alignment/>
    </xf>
    <xf numFmtId="0" fontId="8" fillId="0" borderId="2" xfId="0" applyFont="1" applyFill="1" applyBorder="1" applyAlignment="1" quotePrefix="1">
      <alignment/>
    </xf>
    <xf numFmtId="174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174" fontId="16" fillId="0" borderId="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74" fontId="13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40.57421875" style="0" customWidth="1"/>
    <col min="2" max="2" width="18.57421875" style="11" customWidth="1"/>
    <col min="4" max="4" width="12.7109375" style="0" bestFit="1" customWidth="1"/>
  </cols>
  <sheetData>
    <row r="1" spans="1:2" ht="15.75">
      <c r="A1" s="106" t="s">
        <v>152</v>
      </c>
      <c r="B1" s="106"/>
    </row>
    <row r="2" spans="1:2" ht="15.75">
      <c r="A2" s="106" t="s">
        <v>151</v>
      </c>
      <c r="B2" s="106"/>
    </row>
    <row r="3" ht="12.75">
      <c r="B3" s="38" t="s">
        <v>112</v>
      </c>
    </row>
    <row r="4" spans="1:2" ht="14.25">
      <c r="A4" s="13" t="s">
        <v>0</v>
      </c>
      <c r="B4" s="59">
        <f>SUM(B5:B7)</f>
        <v>-15594.4</v>
      </c>
    </row>
    <row r="5" spans="1:2" ht="15">
      <c r="A5" s="14" t="s">
        <v>1</v>
      </c>
      <c r="B5" s="60">
        <f>SUM('lisa 2 (Tulubaas)'!E6)</f>
        <v>4205.6</v>
      </c>
    </row>
    <row r="6" spans="1:2" ht="15">
      <c r="A6" s="14" t="s">
        <v>2</v>
      </c>
      <c r="B6" s="60">
        <f>SUM('lisa 2 (Tulubaas)'!E15)</f>
        <v>-15600</v>
      </c>
    </row>
    <row r="7" spans="1:2" ht="15">
      <c r="A7" s="14" t="s">
        <v>222</v>
      </c>
      <c r="B7" s="60">
        <f>'lisa 2 (Tulubaas)'!E17</f>
        <v>-4200</v>
      </c>
    </row>
    <row r="8" spans="1:2" ht="15">
      <c r="A8" s="14"/>
      <c r="B8" s="60"/>
    </row>
    <row r="9" spans="1:2" ht="14.25">
      <c r="A9" s="13" t="s">
        <v>3</v>
      </c>
      <c r="B9" s="59">
        <f>SUM(B10,B11:B15)</f>
        <v>2821.2999999999997</v>
      </c>
    </row>
    <row r="10" spans="1:2" ht="15">
      <c r="A10" s="14" t="s">
        <v>4</v>
      </c>
      <c r="B10" s="60">
        <f>'lisa 4 (tulude,kulude jaotus)'!F124+'lisa 4 (tulude,kulude jaotus)'!F253</f>
        <v>-2804.3</v>
      </c>
    </row>
    <row r="11" spans="1:2" ht="15">
      <c r="A11" s="14" t="s">
        <v>5</v>
      </c>
      <c r="B11" s="60">
        <f>'lisa 4 (tulude,kulude jaotus)'!F132+'lisa 4 (tulude,kulude jaotus)'!F101</f>
        <v>728</v>
      </c>
    </row>
    <row r="12" spans="1:2" ht="15">
      <c r="A12" s="14" t="s">
        <v>6</v>
      </c>
      <c r="B12" s="60">
        <f>'lisa 4 (tulude,kulude jaotus)'!F110+'lisa 4 (tulude,kulude jaotus)'!F141</f>
        <v>1050</v>
      </c>
    </row>
    <row r="13" spans="1:2" ht="15">
      <c r="A13" s="14" t="s">
        <v>118</v>
      </c>
      <c r="B13" s="60">
        <f>'lisa 4 (tulude,kulude jaotus)'!F20+'lisa 4 (tulude,kulude jaotus)'!F63+'lisa 4 (tulude,kulude jaotus)'!F70+'lisa 4 (tulude,kulude jaotus)'!F78+'lisa 4 (tulude,kulude jaotus)'!F86</f>
        <v>567.6</v>
      </c>
    </row>
    <row r="14" spans="1:2" ht="15">
      <c r="A14" s="14" t="s">
        <v>7</v>
      </c>
      <c r="B14" s="60">
        <f>'lisa 4 (tulude,kulude jaotus)'!F25+'lisa 4 (tulude,kulude jaotus)'!F179</f>
        <v>3401</v>
      </c>
    </row>
    <row r="15" spans="1:2" ht="15">
      <c r="A15" s="14" t="s">
        <v>8</v>
      </c>
      <c r="B15" s="60">
        <f>'lisa 4 (tulude,kulude jaotus)'!F202</f>
        <v>-121</v>
      </c>
    </row>
    <row r="16" spans="1:2" ht="15">
      <c r="A16" s="14"/>
      <c r="B16" s="60"/>
    </row>
    <row r="17" spans="1:4" ht="14.25">
      <c r="A17" s="13" t="s">
        <v>119</v>
      </c>
      <c r="B17" s="59">
        <f>SUM(B18:B22)</f>
        <v>-18415.7</v>
      </c>
      <c r="D17" s="11"/>
    </row>
    <row r="18" spans="1:2" ht="15">
      <c r="A18" s="14" t="s">
        <v>5</v>
      </c>
      <c r="B18" s="60">
        <f>'lisa 4 (tulude,kulude jaotus)'!F102+'lisa 4 (tulude,kulude jaotus)'!F133</f>
        <v>-2059.8</v>
      </c>
    </row>
    <row r="19" spans="1:2" ht="15">
      <c r="A19" s="14" t="s">
        <v>6</v>
      </c>
      <c r="B19" s="60">
        <f>'lisa 4 (tulude,kulude jaotus)'!F142+'lisa 4 (tulude,kulude jaotus)'!F111</f>
        <v>-725.3</v>
      </c>
    </row>
    <row r="20" spans="1:2" ht="15">
      <c r="A20" s="14" t="s">
        <v>118</v>
      </c>
      <c r="B20" s="60">
        <f>'lisa 4 (tulude,kulude jaotus)'!F157+'lisa 4 (tulude,kulude jaotus)'!F150+'lisa 4 (tulude,kulude jaotus)'!F87</f>
        <v>-15465</v>
      </c>
    </row>
    <row r="21" spans="1:2" ht="15">
      <c r="A21" s="14" t="s">
        <v>7</v>
      </c>
      <c r="B21" s="60">
        <f>'lisa 4 (tulude,kulude jaotus)'!F165+'lisa 4 (tulude,kulude jaotus)'!F172+'lisa 4 (tulude,kulude jaotus)'!F180</f>
        <v>940.3</v>
      </c>
    </row>
    <row r="22" spans="1:2" ht="15">
      <c r="A22" s="14" t="s">
        <v>8</v>
      </c>
      <c r="B22" s="60">
        <f>'lisa 4 (tulude,kulude jaotus)'!F188+'lisa 4 (tulude,kulude jaotus)'!F195</f>
        <v>-1105.9</v>
      </c>
    </row>
    <row r="23" spans="1:2" ht="15">
      <c r="A23" s="14"/>
      <c r="B23" s="60"/>
    </row>
    <row r="24" spans="1:2" ht="14.25">
      <c r="A24" s="13" t="s">
        <v>9</v>
      </c>
      <c r="B24" s="59">
        <f>B4-B9-B17</f>
        <v>0</v>
      </c>
    </row>
    <row r="25" spans="1:4" ht="15">
      <c r="A25" s="14"/>
      <c r="B25" s="60"/>
      <c r="D25" s="36"/>
    </row>
    <row r="26" spans="1:2" ht="14.25">
      <c r="A26" s="13" t="s">
        <v>10</v>
      </c>
      <c r="B26" s="59">
        <f>B4</f>
        <v>-15594.4</v>
      </c>
    </row>
    <row r="27" ht="12.75">
      <c r="B27" s="37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..11.2009. a määruse
nr ....juurde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workbookViewId="0" topLeftCell="A1">
      <selection activeCell="C20" sqref="C20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1" bestFit="1" customWidth="1"/>
    <col min="4" max="4" width="11.8515625" style="11" customWidth="1"/>
    <col min="5" max="5" width="12.57421875" style="11" customWidth="1"/>
    <col min="6" max="6" width="9.140625" style="12" customWidth="1"/>
    <col min="7" max="7" width="9.7109375" style="12" bestFit="1" customWidth="1"/>
    <col min="9" max="9" width="9.7109375" style="0" bestFit="1" customWidth="1"/>
  </cols>
  <sheetData>
    <row r="1" spans="2:5" ht="15.75">
      <c r="B1" s="106" t="s">
        <v>149</v>
      </c>
      <c r="C1" s="106"/>
      <c r="D1" s="106"/>
      <c r="E1" s="106"/>
    </row>
    <row r="2" spans="2:5" ht="15.75">
      <c r="B2" s="106" t="s">
        <v>84</v>
      </c>
      <c r="C2" s="106"/>
      <c r="D2" s="106"/>
      <c r="E2" s="106"/>
    </row>
    <row r="3" ht="12.75">
      <c r="E3" s="38" t="s">
        <v>112</v>
      </c>
    </row>
    <row r="4" spans="1:5" ht="25.5" customHeight="1">
      <c r="A4" s="1"/>
      <c r="B4" s="1"/>
      <c r="C4" s="9" t="s">
        <v>11</v>
      </c>
      <c r="D4" s="9" t="s">
        <v>12</v>
      </c>
      <c r="E4" s="10" t="s">
        <v>13</v>
      </c>
    </row>
    <row r="5" spans="1:5" ht="14.25">
      <c r="A5" s="15">
        <v>1</v>
      </c>
      <c r="B5" s="86" t="s">
        <v>102</v>
      </c>
      <c r="C5" s="57">
        <f>SUM(C6,C15,C17)</f>
        <v>-19652</v>
      </c>
      <c r="D5" s="57">
        <f>SUM(D6,D15,D17)</f>
        <v>4057.6</v>
      </c>
      <c r="E5" s="58">
        <f>SUM(C5:D5)</f>
        <v>-15594.4</v>
      </c>
    </row>
    <row r="6" spans="1:5" ht="14.25">
      <c r="A6" s="17" t="s">
        <v>85</v>
      </c>
      <c r="B6" s="35" t="s">
        <v>1</v>
      </c>
      <c r="C6" s="59">
        <f>SUM(C7:C7,C13:C14)</f>
        <v>148</v>
      </c>
      <c r="D6" s="59">
        <f>SUM(D7:D7,D13:D14)</f>
        <v>4057.6</v>
      </c>
      <c r="E6" s="59">
        <f aca="true" t="shared" si="0" ref="E6:E19">SUM(C6:D6)</f>
        <v>4205.6</v>
      </c>
    </row>
    <row r="7" spans="1:5" ht="15">
      <c r="A7" s="16" t="s">
        <v>214</v>
      </c>
      <c r="B7" s="22" t="s">
        <v>14</v>
      </c>
      <c r="C7" s="60">
        <f>SUM(C8:C11)</f>
        <v>-202</v>
      </c>
      <c r="D7" s="60">
        <f>SUM(D8:D11)</f>
        <v>3302</v>
      </c>
      <c r="E7" s="60">
        <f t="shared" si="0"/>
        <v>3100</v>
      </c>
    </row>
    <row r="8" spans="1:5" ht="15">
      <c r="A8" s="16" t="s">
        <v>227</v>
      </c>
      <c r="B8" s="22" t="s">
        <v>156</v>
      </c>
      <c r="C8" s="60"/>
      <c r="D8" s="60">
        <f>'lisa 4 (tulude,kulude jaotus)'!E45+'lisa 4 (tulude,kulude jaotus)'!E36</f>
        <v>2944</v>
      </c>
      <c r="E8" s="81">
        <f t="shared" si="0"/>
        <v>2944</v>
      </c>
    </row>
    <row r="9" spans="1:5" ht="30">
      <c r="A9" s="18" t="s">
        <v>228</v>
      </c>
      <c r="B9" s="21" t="s">
        <v>165</v>
      </c>
      <c r="C9" s="60">
        <v>-202</v>
      </c>
      <c r="D9" s="60">
        <f>'lisa 4 (tulude,kulude jaotus)'!E17+'lisa 4 (tulude,kulude jaotus)'!E67+'lisa 4 (tulude,kulude jaotus)'!E74+'lisa 4 (tulude,kulude jaotus)'!E83</f>
        <v>403</v>
      </c>
      <c r="E9" s="81">
        <f t="shared" si="0"/>
        <v>201</v>
      </c>
    </row>
    <row r="10" spans="1:5" ht="30">
      <c r="A10" s="18" t="s">
        <v>229</v>
      </c>
      <c r="B10" s="22" t="s">
        <v>166</v>
      </c>
      <c r="C10" s="60"/>
      <c r="D10" s="60">
        <f>'lisa 4 (tulude,kulude jaotus)'!E59</f>
        <v>115</v>
      </c>
      <c r="E10" s="81">
        <f t="shared" si="0"/>
        <v>115</v>
      </c>
    </row>
    <row r="11" spans="1:5" ht="15">
      <c r="A11" s="16" t="s">
        <v>230</v>
      </c>
      <c r="B11" s="21" t="s">
        <v>79</v>
      </c>
      <c r="C11" s="61"/>
      <c r="D11" s="61">
        <f>'lisa 4 (tulude,kulude jaotus)'!E212+'lisa 4 (tulude,kulude jaotus)'!E221+'lisa 4 (tulude,kulude jaotus)'!E229+'lisa 4 (tulude,kulude jaotus)'!E237</f>
        <v>-160</v>
      </c>
      <c r="E11" s="81">
        <f t="shared" si="0"/>
        <v>-160</v>
      </c>
    </row>
    <row r="12" spans="1:5" ht="38.25" customHeight="1" hidden="1">
      <c r="A12" s="18"/>
      <c r="B12" s="21" t="s">
        <v>15</v>
      </c>
      <c r="C12" s="61"/>
      <c r="D12" s="61"/>
      <c r="E12" s="81">
        <f t="shared" si="0"/>
        <v>0</v>
      </c>
    </row>
    <row r="13" spans="1:7" s="84" customFormat="1" ht="15">
      <c r="A13" s="16" t="s">
        <v>86</v>
      </c>
      <c r="B13" s="22" t="s">
        <v>77</v>
      </c>
      <c r="C13" s="81">
        <v>350</v>
      </c>
      <c r="D13" s="81">
        <f>'lisa 4 (tulude,kulude jaotus)'!E222+'lisa 4 (tulude,kulude jaotus)'!E213+'lisa 4 (tulude,kulude jaotus)'!E60+'lisa 4 (tulude,kulude jaotus)'!E29+'lisa 4 (tulude,kulude jaotus)'!E37+'lisa 4 (tulude,kulude jaotus)'!E46</f>
        <v>718</v>
      </c>
      <c r="E13" s="81">
        <f t="shared" si="0"/>
        <v>1068</v>
      </c>
      <c r="F13" s="85"/>
      <c r="G13" s="83"/>
    </row>
    <row r="14" spans="1:5" ht="15">
      <c r="A14" s="16" t="s">
        <v>87</v>
      </c>
      <c r="B14" s="22" t="s">
        <v>78</v>
      </c>
      <c r="C14" s="60"/>
      <c r="D14" s="60">
        <f>'lisa 4 (tulude,kulude jaotus)'!E75</f>
        <v>37.6</v>
      </c>
      <c r="E14" s="60">
        <f t="shared" si="0"/>
        <v>37.6</v>
      </c>
    </row>
    <row r="15" spans="1:5" ht="14.25">
      <c r="A15" s="17" t="s">
        <v>88</v>
      </c>
      <c r="B15" s="35" t="s">
        <v>2</v>
      </c>
      <c r="C15" s="59">
        <f>SUM(C16:C16)</f>
        <v>-15600</v>
      </c>
      <c r="D15" s="59">
        <f>SUM(D16:D16)</f>
        <v>0</v>
      </c>
      <c r="E15" s="59">
        <f t="shared" si="0"/>
        <v>-15600</v>
      </c>
    </row>
    <row r="16" spans="1:5" ht="15">
      <c r="A16" s="16" t="s">
        <v>153</v>
      </c>
      <c r="B16" s="22" t="s">
        <v>89</v>
      </c>
      <c r="C16" s="60">
        <f>-2000+1400-15000</f>
        <v>-15600</v>
      </c>
      <c r="D16" s="60"/>
      <c r="E16" s="60">
        <f t="shared" si="0"/>
        <v>-15600</v>
      </c>
    </row>
    <row r="17" spans="1:11" ht="12.75">
      <c r="A17" s="100" t="s">
        <v>221</v>
      </c>
      <c r="B17" s="101" t="s">
        <v>222</v>
      </c>
      <c r="C17" s="59">
        <f>SUM(C18:C19)</f>
        <v>-4200</v>
      </c>
      <c r="D17" s="59">
        <f>SUM(D18:D19)</f>
        <v>0</v>
      </c>
      <c r="E17" s="59">
        <f t="shared" si="0"/>
        <v>-4200</v>
      </c>
      <c r="K17" s="11"/>
    </row>
    <row r="18" spans="1:11" ht="15">
      <c r="A18" s="102" t="s">
        <v>223</v>
      </c>
      <c r="B18" s="73" t="s">
        <v>224</v>
      </c>
      <c r="C18" s="103">
        <v>700</v>
      </c>
      <c r="D18" s="103"/>
      <c r="E18" s="60">
        <f t="shared" si="0"/>
        <v>700</v>
      </c>
      <c r="K18" s="11"/>
    </row>
    <row r="19" spans="1:5" ht="15">
      <c r="A19" s="102" t="s">
        <v>225</v>
      </c>
      <c r="B19" s="73" t="s">
        <v>226</v>
      </c>
      <c r="C19" s="103">
        <v>-4900</v>
      </c>
      <c r="D19" s="103"/>
      <c r="E19" s="60">
        <f t="shared" si="0"/>
        <v>-4900</v>
      </c>
    </row>
    <row r="25" ht="12.75">
      <c r="E25" s="36"/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scale="90" r:id="rId1"/>
  <headerFooter alignWithMargins="0">
    <oddHeader>&amp;RLisa 2
Tartu Linnavolikogu
 ...11.2009. a määruse
nr .....juurde</oddHeader>
    <oddFooter>&amp;C&amp;P+1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Zeros="0" workbookViewId="0" topLeftCell="A1">
      <selection activeCell="B26" sqref="B26"/>
    </sheetView>
  </sheetViews>
  <sheetFormatPr defaultColWidth="9.140625" defaultRowHeight="12.75"/>
  <cols>
    <col min="1" max="1" width="6.00390625" style="4" bestFit="1" customWidth="1"/>
    <col min="2" max="2" width="42.57421875" style="0" customWidth="1"/>
    <col min="3" max="3" width="12.7109375" style="11" bestFit="1" customWidth="1"/>
    <col min="4" max="4" width="13.421875" style="11" customWidth="1"/>
    <col min="5" max="5" width="12.7109375" style="11" customWidth="1"/>
  </cols>
  <sheetData>
    <row r="1" spans="2:5" ht="15.75">
      <c r="B1" s="106" t="s">
        <v>150</v>
      </c>
      <c r="C1" s="106"/>
      <c r="D1" s="106"/>
      <c r="E1" s="106"/>
    </row>
    <row r="2" spans="2:5" ht="15.75">
      <c r="B2" s="106" t="s">
        <v>90</v>
      </c>
      <c r="C2" s="106"/>
      <c r="D2" s="106"/>
      <c r="E2" s="106"/>
    </row>
    <row r="3" ht="12.75">
      <c r="E3" s="38" t="s">
        <v>112</v>
      </c>
    </row>
    <row r="4" spans="1:5" ht="25.5">
      <c r="A4" s="5"/>
      <c r="B4" s="1"/>
      <c r="C4" s="9" t="s">
        <v>11</v>
      </c>
      <c r="D4" s="9" t="s">
        <v>12</v>
      </c>
      <c r="E4" s="10" t="s">
        <v>13</v>
      </c>
    </row>
    <row r="5" spans="1:5" ht="14.25">
      <c r="A5" s="23">
        <v>2</v>
      </c>
      <c r="B5" s="20" t="s">
        <v>16</v>
      </c>
      <c r="C5" s="62">
        <f>SUM(C6+C9+C12+C15+C19+C22)</f>
        <v>-19652.000000000004</v>
      </c>
      <c r="D5" s="62">
        <f>SUM(D6+D9+D12+D15+D19+D22)</f>
        <v>4057.6000000000004</v>
      </c>
      <c r="E5" s="63">
        <f>SUM(C5:D5)</f>
        <v>-15594.400000000003</v>
      </c>
    </row>
    <row r="6" spans="1:5" ht="14.25">
      <c r="A6" s="24" t="s">
        <v>31</v>
      </c>
      <c r="B6" s="13" t="s">
        <v>4</v>
      </c>
      <c r="C6" s="59">
        <f>SUM(C7:C8)</f>
        <v>-2804.3</v>
      </c>
      <c r="D6" s="59">
        <f>SUM(D7:D7)</f>
        <v>0</v>
      </c>
      <c r="E6" s="59">
        <f>SUM(C6:D6)</f>
        <v>-2804.3</v>
      </c>
    </row>
    <row r="7" spans="1:5" ht="15">
      <c r="A7" s="25"/>
      <c r="B7" s="14" t="s">
        <v>219</v>
      </c>
      <c r="C7" s="60">
        <f>'lisa 4 (tulude,kulude jaotus)'!D123</f>
        <v>29.499999999999996</v>
      </c>
      <c r="D7" s="60">
        <f>'lisa 4 (tulude,kulude jaotus)'!E123</f>
        <v>0</v>
      </c>
      <c r="E7" s="60">
        <f aca="true" t="shared" si="0" ref="E7:E24">SUM(C7:D7)</f>
        <v>29.499999999999996</v>
      </c>
    </row>
    <row r="8" spans="1:5" ht="15">
      <c r="A8" s="25"/>
      <c r="B8" s="14" t="s">
        <v>220</v>
      </c>
      <c r="C8" s="60">
        <f>'lisa 4 (tulude,kulude jaotus)'!D258</f>
        <v>-2833.8</v>
      </c>
      <c r="D8" s="60">
        <f>'lisa 4 (tulude,kulude jaotus)'!E258</f>
        <v>0</v>
      </c>
      <c r="E8" s="60">
        <f t="shared" si="0"/>
        <v>-2833.8</v>
      </c>
    </row>
    <row r="9" spans="1:5" ht="14.25">
      <c r="A9" s="26" t="s">
        <v>33</v>
      </c>
      <c r="B9" s="13" t="s">
        <v>5</v>
      </c>
      <c r="C9" s="59">
        <f>SUM(C10:C11)</f>
        <v>-1331.8</v>
      </c>
      <c r="D9" s="59">
        <f>SUM(D10:D11)</f>
        <v>0</v>
      </c>
      <c r="E9" s="59">
        <f t="shared" si="0"/>
        <v>-1331.8</v>
      </c>
    </row>
    <row r="10" spans="1:5" ht="15">
      <c r="A10" s="25"/>
      <c r="B10" s="14" t="s">
        <v>174</v>
      </c>
      <c r="C10" s="60">
        <f>'lisa 4 (tulude,kulude jaotus)'!D94</f>
        <v>-1000</v>
      </c>
      <c r="D10" s="60">
        <f>'lisa 4 (tulude,kulude jaotus)'!E94</f>
        <v>0</v>
      </c>
      <c r="E10" s="60">
        <f t="shared" si="0"/>
        <v>-1000</v>
      </c>
    </row>
    <row r="11" spans="1:5" ht="15">
      <c r="A11" s="25"/>
      <c r="B11" s="14" t="s">
        <v>18</v>
      </c>
      <c r="C11" s="60">
        <f>'lisa 4 (tulude,kulude jaotus)'!D126</f>
        <v>-331.79999999999995</v>
      </c>
      <c r="D11" s="60">
        <f>'lisa 4 (tulude,kulude jaotus)'!E126</f>
        <v>0</v>
      </c>
      <c r="E11" s="60">
        <f t="shared" si="0"/>
        <v>-331.79999999999995</v>
      </c>
    </row>
    <row r="12" spans="1:5" ht="14.25">
      <c r="A12" s="26" t="s">
        <v>70</v>
      </c>
      <c r="B12" s="13" t="s">
        <v>6</v>
      </c>
      <c r="C12" s="59">
        <f>SUM(C13:C14)</f>
        <v>324.7</v>
      </c>
      <c r="D12" s="59">
        <f>SUM(D13:D14)</f>
        <v>0</v>
      </c>
      <c r="E12" s="59">
        <f t="shared" si="0"/>
        <v>324.7</v>
      </c>
    </row>
    <row r="13" spans="1:5" ht="15">
      <c r="A13" s="25"/>
      <c r="B13" s="14" t="s">
        <v>17</v>
      </c>
      <c r="C13" s="60">
        <f>SUM('lisa 4 (tulude,kulude jaotus)'!D104)</f>
        <v>0</v>
      </c>
      <c r="D13" s="60">
        <f>SUM('lisa 4 (tulude,kulude jaotus)'!E104)</f>
        <v>0</v>
      </c>
      <c r="E13" s="60">
        <f t="shared" si="0"/>
        <v>0</v>
      </c>
    </row>
    <row r="14" spans="1:5" ht="15">
      <c r="A14" s="25"/>
      <c r="B14" s="14" t="s">
        <v>19</v>
      </c>
      <c r="C14" s="60">
        <f>'lisa 4 (tulude,kulude jaotus)'!D135</f>
        <v>324.7</v>
      </c>
      <c r="D14" s="60">
        <f>'lisa 4 (tulude,kulude jaotus)'!E135</f>
        <v>0</v>
      </c>
      <c r="E14" s="60">
        <f t="shared" si="0"/>
        <v>324.7</v>
      </c>
    </row>
    <row r="15" spans="1:5" ht="14.25">
      <c r="A15" s="26" t="s">
        <v>71</v>
      </c>
      <c r="B15" s="13" t="s">
        <v>118</v>
      </c>
      <c r="C15" s="59">
        <f>SUM(C16:C18)</f>
        <v>-15465</v>
      </c>
      <c r="D15" s="59">
        <f>SUM(D16:D18)</f>
        <v>567.6</v>
      </c>
      <c r="E15" s="59">
        <f t="shared" si="0"/>
        <v>-14897.4</v>
      </c>
    </row>
    <row r="16" spans="1:5" ht="15">
      <c r="A16" s="25"/>
      <c r="B16" s="14" t="s">
        <v>175</v>
      </c>
      <c r="C16" s="60">
        <f>'lisa 4 (tulude,kulude jaotus)'!D19</f>
        <v>0</v>
      </c>
      <c r="D16" s="60">
        <f>'lisa 4 (tulude,kulude jaotus)'!E19</f>
        <v>39</v>
      </c>
      <c r="E16" s="60">
        <f t="shared" si="0"/>
        <v>39</v>
      </c>
    </row>
    <row r="17" spans="1:5" ht="15">
      <c r="A17" s="25"/>
      <c r="B17" s="14" t="s">
        <v>20</v>
      </c>
      <c r="C17" s="60">
        <f>SUM('lisa 4 (tulude,kulude jaotus)'!D56)</f>
        <v>-150</v>
      </c>
      <c r="D17" s="60">
        <f>SUM('lisa 4 (tulude,kulude jaotus)'!E56)</f>
        <v>528.6</v>
      </c>
      <c r="E17" s="60">
        <f t="shared" si="0"/>
        <v>378.6</v>
      </c>
    </row>
    <row r="18" spans="1:5" ht="15">
      <c r="A18" s="25"/>
      <c r="B18" s="14" t="s">
        <v>19</v>
      </c>
      <c r="C18" s="60">
        <f>'lisa 4 (tulude,kulude jaotus)'!D144</f>
        <v>-15315</v>
      </c>
      <c r="D18" s="60">
        <f>'lisa 4 (tulude,kulude jaotus)'!E144</f>
        <v>0</v>
      </c>
      <c r="E18" s="60">
        <f t="shared" si="0"/>
        <v>-15315</v>
      </c>
    </row>
    <row r="19" spans="1:5" ht="14.25">
      <c r="A19" s="26" t="s">
        <v>72</v>
      </c>
      <c r="B19" s="13" t="s">
        <v>7</v>
      </c>
      <c r="C19" s="59">
        <f>SUM(C20:C21)</f>
        <v>810.3</v>
      </c>
      <c r="D19" s="59">
        <f>SUM(D20:D21)</f>
        <v>3531</v>
      </c>
      <c r="E19" s="59">
        <f t="shared" si="0"/>
        <v>4341.3</v>
      </c>
    </row>
    <row r="20" spans="1:5" ht="15">
      <c r="A20" s="25"/>
      <c r="B20" s="14" t="s">
        <v>176</v>
      </c>
      <c r="C20" s="60">
        <f>'lisa 4 (tulude,kulude jaotus)'!D26</f>
        <v>0</v>
      </c>
      <c r="D20" s="60">
        <f>'lisa 4 (tulude,kulude jaotus)'!E26</f>
        <v>3531</v>
      </c>
      <c r="E20" s="60">
        <f t="shared" si="0"/>
        <v>3531</v>
      </c>
    </row>
    <row r="21" spans="1:5" ht="15">
      <c r="A21" s="25"/>
      <c r="B21" s="14" t="s">
        <v>19</v>
      </c>
      <c r="C21" s="60">
        <f>'lisa 4 (tulude,kulude jaotus)'!D159</f>
        <v>810.3</v>
      </c>
      <c r="D21" s="60">
        <f>'lisa 4 (tulude,kulude jaotus)'!E159</f>
        <v>0</v>
      </c>
      <c r="E21" s="60">
        <f t="shared" si="0"/>
        <v>810.3</v>
      </c>
    </row>
    <row r="22" spans="1:5" ht="14.25">
      <c r="A22" s="26" t="s">
        <v>73</v>
      </c>
      <c r="B22" s="13" t="s">
        <v>8</v>
      </c>
      <c r="C22" s="59">
        <f>SUM(C23:C24)</f>
        <v>-1185.9</v>
      </c>
      <c r="D22" s="59">
        <f>SUM(D23:D24)</f>
        <v>-41</v>
      </c>
      <c r="E22" s="59">
        <f t="shared" si="0"/>
        <v>-1226.9</v>
      </c>
    </row>
    <row r="23" spans="1:5" ht="15">
      <c r="A23" s="25"/>
      <c r="B23" s="14" t="s">
        <v>177</v>
      </c>
      <c r="C23" s="60">
        <f>'lisa 4 (tulude,kulude jaotus)'!D182</f>
        <v>-1105.9</v>
      </c>
      <c r="D23" s="60">
        <f>'lisa 4 (tulude,kulude jaotus)'!E182</f>
        <v>0</v>
      </c>
      <c r="E23" s="60">
        <f t="shared" si="0"/>
        <v>-1105.9</v>
      </c>
    </row>
    <row r="24" spans="1:5" ht="15">
      <c r="A24" s="25"/>
      <c r="B24" s="14" t="s">
        <v>178</v>
      </c>
      <c r="C24" s="60">
        <f>SUM('lisa 4 (tulude,kulude jaotus)'!D202)</f>
        <v>-80</v>
      </c>
      <c r="D24" s="60">
        <f>SUM('lisa 4 (tulude,kulude jaotus)'!E202)</f>
        <v>-41</v>
      </c>
      <c r="E24" s="60">
        <f t="shared" si="0"/>
        <v>-121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...11.2009.a määruse
 nr ... juurde </oddHeader>
    <oddFooter>&amp;C&amp;P+2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8"/>
  <sheetViews>
    <sheetView showZeros="0" workbookViewId="0" topLeftCell="A145">
      <selection activeCell="D159" sqref="D159"/>
    </sheetView>
  </sheetViews>
  <sheetFormatPr defaultColWidth="9.140625" defaultRowHeight="12.75"/>
  <cols>
    <col min="1" max="1" width="6.421875" style="4" customWidth="1"/>
    <col min="2" max="2" width="6.57421875" style="2" bestFit="1" customWidth="1"/>
    <col min="3" max="3" width="29.421875" style="41" customWidth="1"/>
    <col min="4" max="4" width="9.7109375" style="36" customWidth="1"/>
    <col min="5" max="5" width="11.7109375" style="36" customWidth="1"/>
    <col min="6" max="6" width="9.7109375" style="36" customWidth="1"/>
  </cols>
  <sheetData>
    <row r="1" spans="1:6" ht="15.75">
      <c r="A1" s="106" t="s">
        <v>148</v>
      </c>
      <c r="B1" s="106"/>
      <c r="C1" s="106"/>
      <c r="D1" s="106"/>
      <c r="E1" s="106"/>
      <c r="F1" s="106"/>
    </row>
    <row r="2" spans="1:6" ht="15.75">
      <c r="A2" s="106" t="s">
        <v>91</v>
      </c>
      <c r="B2" s="106"/>
      <c r="C2" s="106"/>
      <c r="D2" s="106"/>
      <c r="E2" s="106"/>
      <c r="F2" s="106"/>
    </row>
    <row r="3" ht="12.75">
      <c r="F3" s="47" t="s">
        <v>112</v>
      </c>
    </row>
    <row r="4" spans="1:6" ht="45">
      <c r="A4" s="39" t="s">
        <v>113</v>
      </c>
      <c r="B4" s="34" t="s">
        <v>24</v>
      </c>
      <c r="C4" s="42" t="s">
        <v>21</v>
      </c>
      <c r="D4" s="48" t="s">
        <v>11</v>
      </c>
      <c r="E4" s="48" t="s">
        <v>12</v>
      </c>
      <c r="F4" s="49" t="s">
        <v>13</v>
      </c>
    </row>
    <row r="5" spans="1:6" ht="15">
      <c r="A5" s="27"/>
      <c r="B5" s="28"/>
      <c r="C5" s="43" t="s">
        <v>92</v>
      </c>
      <c r="D5" s="50">
        <f>D11+D23+D52+D90+D114+D199+D250</f>
        <v>-19652</v>
      </c>
      <c r="E5" s="50">
        <f>E11+E23+E52+E90+E114+E199+E250</f>
        <v>4057.6000000000004</v>
      </c>
      <c r="F5" s="50">
        <f>SUM(D5:E5)</f>
        <v>-15594.4</v>
      </c>
    </row>
    <row r="6" spans="1:6" ht="15">
      <c r="A6" s="25"/>
      <c r="B6" s="29"/>
      <c r="C6" s="22" t="s">
        <v>22</v>
      </c>
      <c r="D6" s="51">
        <f>SUM(D7:D8)</f>
        <v>-19652</v>
      </c>
      <c r="E6" s="51">
        <f>SUM(E7:E8)</f>
        <v>4057.6000000000004</v>
      </c>
      <c r="F6" s="52">
        <f>SUM(D6:E6)</f>
        <v>-15594.4</v>
      </c>
    </row>
    <row r="7" spans="1:6" ht="15">
      <c r="A7" s="25"/>
      <c r="B7" s="29"/>
      <c r="C7" s="22" t="s">
        <v>23</v>
      </c>
      <c r="D7" s="52">
        <f>D13+D25+D54+D92+D116+D201+D259</f>
        <v>-1236.3000000000002</v>
      </c>
      <c r="E7" s="52">
        <f>E13+E25+E54+E92+E116+E201+E259</f>
        <v>4057.6000000000004</v>
      </c>
      <c r="F7" s="52">
        <f>SUM(D7:E7)</f>
        <v>2821.3</v>
      </c>
    </row>
    <row r="8" spans="1:6" ht="15">
      <c r="A8" s="25"/>
      <c r="B8" s="29"/>
      <c r="C8" s="22" t="s">
        <v>109</v>
      </c>
      <c r="D8" s="52">
        <f>D55+D93+D117</f>
        <v>-18415.7</v>
      </c>
      <c r="E8" s="52">
        <f>E55+E93+E117</f>
        <v>0</v>
      </c>
      <c r="F8" s="52">
        <f>SUM(D8:E8)</f>
        <v>-18415.7</v>
      </c>
    </row>
    <row r="9" spans="1:6" ht="15">
      <c r="A9" s="25"/>
      <c r="B9" s="29"/>
      <c r="C9" s="22"/>
      <c r="D9" s="52"/>
      <c r="E9" s="52"/>
      <c r="F9" s="52"/>
    </row>
    <row r="10" spans="1:6" ht="14.25">
      <c r="A10" s="19" t="s">
        <v>38</v>
      </c>
      <c r="B10" s="30"/>
      <c r="C10" s="35" t="s">
        <v>68</v>
      </c>
      <c r="D10" s="52"/>
      <c r="E10" s="52"/>
      <c r="F10" s="52"/>
    </row>
    <row r="11" spans="1:6" ht="14.25">
      <c r="A11" s="26"/>
      <c r="B11" s="29"/>
      <c r="C11" s="35" t="s">
        <v>25</v>
      </c>
      <c r="D11" s="53">
        <f>SUM(D16)</f>
        <v>0</v>
      </c>
      <c r="E11" s="53">
        <f>SUM(E16)</f>
        <v>39</v>
      </c>
      <c r="F11" s="53">
        <f>SUM(D11:E11)</f>
        <v>39</v>
      </c>
    </row>
    <row r="12" spans="1:6" ht="14.25">
      <c r="A12" s="26"/>
      <c r="B12" s="29"/>
      <c r="C12" s="35" t="s">
        <v>26</v>
      </c>
      <c r="D12" s="53">
        <f>SUM(D13:D13)</f>
        <v>0</v>
      </c>
      <c r="E12" s="53">
        <f>SUM(E13:E13)</f>
        <v>39</v>
      </c>
      <c r="F12" s="53">
        <f>SUM(D12:E12)</f>
        <v>39</v>
      </c>
    </row>
    <row r="13" spans="1:6" ht="15">
      <c r="A13" s="26"/>
      <c r="B13" s="29"/>
      <c r="C13" s="22" t="s">
        <v>23</v>
      </c>
      <c r="D13" s="52">
        <f>SUM(D20)</f>
        <v>0</v>
      </c>
      <c r="E13" s="52">
        <f>SUM(E20)</f>
        <v>39</v>
      </c>
      <c r="F13" s="53">
        <f>SUM(D13:E13)</f>
        <v>39</v>
      </c>
    </row>
    <row r="14" spans="1:6" ht="14.25">
      <c r="A14" s="19" t="s">
        <v>93</v>
      </c>
      <c r="B14" s="30"/>
      <c r="C14" s="35" t="s">
        <v>118</v>
      </c>
      <c r="D14" s="53">
        <f>SUM(D19)</f>
        <v>0</v>
      </c>
      <c r="E14" s="53">
        <f>SUM(E19)</f>
        <v>39</v>
      </c>
      <c r="F14" s="53">
        <f>SUM(D14:E14)</f>
        <v>39</v>
      </c>
    </row>
    <row r="15" spans="1:6" ht="15">
      <c r="A15" s="32" t="s">
        <v>94</v>
      </c>
      <c r="B15" s="31" t="s">
        <v>56</v>
      </c>
      <c r="C15" s="21" t="s">
        <v>69</v>
      </c>
      <c r="D15" s="54"/>
      <c r="E15" s="54"/>
      <c r="F15" s="54"/>
    </row>
    <row r="16" spans="1:6" ht="14.25">
      <c r="A16" s="25"/>
      <c r="B16" s="29"/>
      <c r="C16" s="35" t="s">
        <v>25</v>
      </c>
      <c r="D16" s="53">
        <f>SUM(D17:D17)</f>
        <v>0</v>
      </c>
      <c r="E16" s="53">
        <f>SUM(E17:E17)</f>
        <v>39</v>
      </c>
      <c r="F16" s="53">
        <f>SUM(D16:E16)</f>
        <v>39</v>
      </c>
    </row>
    <row r="17" spans="1:6" ht="30">
      <c r="A17" s="25"/>
      <c r="B17" s="29"/>
      <c r="C17" s="22" t="s">
        <v>162</v>
      </c>
      <c r="D17" s="52"/>
      <c r="E17" s="52">
        <v>39</v>
      </c>
      <c r="F17" s="52">
        <f>SUM(D17:E17)</f>
        <v>39</v>
      </c>
    </row>
    <row r="18" spans="1:6" ht="15">
      <c r="A18" s="25"/>
      <c r="B18" s="29"/>
      <c r="C18" s="22"/>
      <c r="D18" s="52"/>
      <c r="E18" s="52"/>
      <c r="F18" s="52"/>
    </row>
    <row r="19" spans="1:6" ht="14.25">
      <c r="A19" s="25"/>
      <c r="B19" s="29"/>
      <c r="C19" s="35" t="s">
        <v>26</v>
      </c>
      <c r="D19" s="53">
        <f>SUM(D20:D20)</f>
        <v>0</v>
      </c>
      <c r="E19" s="53">
        <f>SUM(E20:E20)</f>
        <v>39</v>
      </c>
      <c r="F19" s="53">
        <f>SUM(D19:E19)</f>
        <v>39</v>
      </c>
    </row>
    <row r="20" spans="1:6" ht="15">
      <c r="A20" s="25"/>
      <c r="B20" s="29"/>
      <c r="C20" s="22" t="s">
        <v>28</v>
      </c>
      <c r="D20" s="52"/>
      <c r="E20" s="52">
        <v>39</v>
      </c>
      <c r="F20" s="52">
        <f>SUM(D20:E20)</f>
        <v>39</v>
      </c>
    </row>
    <row r="21" spans="1:6" ht="15">
      <c r="A21" s="25"/>
      <c r="B21" s="29"/>
      <c r="C21" s="22"/>
      <c r="D21" s="52"/>
      <c r="E21" s="52"/>
      <c r="F21" s="52"/>
    </row>
    <row r="22" spans="1:6" ht="14.25">
      <c r="A22" s="19" t="s">
        <v>40</v>
      </c>
      <c r="B22" s="30"/>
      <c r="C22" s="35" t="s">
        <v>46</v>
      </c>
      <c r="D22" s="52"/>
      <c r="E22" s="52"/>
      <c r="F22" s="52"/>
    </row>
    <row r="23" spans="1:6" ht="14.25">
      <c r="A23" s="26"/>
      <c r="B23" s="29"/>
      <c r="C23" s="35" t="s">
        <v>25</v>
      </c>
      <c r="D23" s="53">
        <f>SUM(D28,D35,D43)</f>
        <v>0</v>
      </c>
      <c r="E23" s="53">
        <f>SUM(E28,E35,E43)</f>
        <v>3531</v>
      </c>
      <c r="F23" s="53">
        <f>SUM(D23:E23)</f>
        <v>3531</v>
      </c>
    </row>
    <row r="24" spans="1:6" ht="14.25">
      <c r="A24" s="26"/>
      <c r="B24" s="29"/>
      <c r="C24" s="35" t="s">
        <v>26</v>
      </c>
      <c r="D24" s="53">
        <f>SUM(D25:D25)</f>
        <v>0</v>
      </c>
      <c r="E24" s="53">
        <f>SUM(E25:E25)</f>
        <v>3531</v>
      </c>
      <c r="F24" s="53">
        <f>SUM(D24:E24)</f>
        <v>3531</v>
      </c>
    </row>
    <row r="25" spans="1:6" ht="15">
      <c r="A25" s="26"/>
      <c r="B25" s="29"/>
      <c r="C25" s="22" t="s">
        <v>23</v>
      </c>
      <c r="D25" s="52">
        <f>SUM(D49,D40,D32)</f>
        <v>0</v>
      </c>
      <c r="E25" s="52">
        <f>SUM(E49,E40,E32)</f>
        <v>3531</v>
      </c>
      <c r="F25" s="52">
        <f>SUM(D25:E25)</f>
        <v>3531</v>
      </c>
    </row>
    <row r="26" spans="1:6" ht="14.25">
      <c r="A26" s="19" t="s">
        <v>197</v>
      </c>
      <c r="B26" s="30"/>
      <c r="C26" s="35" t="s">
        <v>7</v>
      </c>
      <c r="D26" s="53">
        <f>SUM(D31,D39,D48)</f>
        <v>0</v>
      </c>
      <c r="E26" s="53">
        <f>SUM(E31,E39,E48)</f>
        <v>3531</v>
      </c>
      <c r="F26" s="53">
        <f>SUM(D26:E26)</f>
        <v>3531</v>
      </c>
    </row>
    <row r="27" spans="1:6" ht="15">
      <c r="A27" s="33" t="s">
        <v>198</v>
      </c>
      <c r="B27" s="31" t="s">
        <v>41</v>
      </c>
      <c r="C27" s="21" t="s">
        <v>106</v>
      </c>
      <c r="D27" s="54"/>
      <c r="E27" s="54"/>
      <c r="F27" s="54"/>
    </row>
    <row r="28" spans="1:6" ht="14.25">
      <c r="A28" s="25"/>
      <c r="B28" s="29"/>
      <c r="C28" s="35" t="s">
        <v>25</v>
      </c>
      <c r="D28" s="53">
        <f>SUM(D29:D29)</f>
        <v>0</v>
      </c>
      <c r="E28" s="53">
        <f>SUM(E29:E29)</f>
        <v>112</v>
      </c>
      <c r="F28" s="53">
        <f>SUM(D28:E28)</f>
        <v>112</v>
      </c>
    </row>
    <row r="29" spans="1:6" ht="15">
      <c r="A29" s="25"/>
      <c r="B29" s="29"/>
      <c r="C29" s="22" t="s">
        <v>161</v>
      </c>
      <c r="D29" s="52"/>
      <c r="E29" s="52">
        <v>112</v>
      </c>
      <c r="F29" s="52">
        <f>SUM(D29:E29)</f>
        <v>112</v>
      </c>
    </row>
    <row r="30" spans="1:6" ht="15">
      <c r="A30" s="25"/>
      <c r="B30" s="29"/>
      <c r="C30" s="22"/>
      <c r="D30" s="52"/>
      <c r="E30" s="52"/>
      <c r="F30" s="52"/>
    </row>
    <row r="31" spans="1:6" ht="14.25">
      <c r="A31" s="25"/>
      <c r="B31" s="29"/>
      <c r="C31" s="35" t="s">
        <v>26</v>
      </c>
      <c r="D31" s="53">
        <f>SUM(D32:D32)</f>
        <v>0</v>
      </c>
      <c r="E31" s="53">
        <f>SUM(E32:E32)</f>
        <v>112</v>
      </c>
      <c r="F31" s="53">
        <f>SUM(D31:E31)</f>
        <v>112</v>
      </c>
    </row>
    <row r="32" spans="1:6" ht="15">
      <c r="A32" s="25"/>
      <c r="B32" s="29"/>
      <c r="C32" s="22" t="s">
        <v>28</v>
      </c>
      <c r="D32" s="52"/>
      <c r="E32" s="52">
        <v>112</v>
      </c>
      <c r="F32" s="52">
        <f>SUM(D32:E32)</f>
        <v>112</v>
      </c>
    </row>
    <row r="33" spans="1:6" ht="15">
      <c r="A33" s="25"/>
      <c r="B33" s="29"/>
      <c r="C33" s="22"/>
      <c r="D33" s="52"/>
      <c r="E33" s="52"/>
      <c r="F33" s="52"/>
    </row>
    <row r="34" spans="1:6" ht="15">
      <c r="A34" s="32" t="s">
        <v>199</v>
      </c>
      <c r="B34" s="31" t="s">
        <v>35</v>
      </c>
      <c r="C34" s="21" t="s">
        <v>36</v>
      </c>
      <c r="D34" s="54"/>
      <c r="E34" s="54"/>
      <c r="F34" s="54"/>
    </row>
    <row r="35" spans="1:6" ht="14.25">
      <c r="A35" s="25"/>
      <c r="B35" s="29"/>
      <c r="C35" s="35" t="s">
        <v>25</v>
      </c>
      <c r="D35" s="53">
        <f>SUM(D37)</f>
        <v>0</v>
      </c>
      <c r="E35" s="53">
        <f>SUM(E36:E37)</f>
        <v>419</v>
      </c>
      <c r="F35" s="53">
        <f>SUM(D35:E35)</f>
        <v>419</v>
      </c>
    </row>
    <row r="36" spans="1:6" ht="15">
      <c r="A36" s="25"/>
      <c r="B36" s="29"/>
      <c r="C36" s="22" t="s">
        <v>80</v>
      </c>
      <c r="D36" s="53"/>
      <c r="E36" s="52">
        <v>144</v>
      </c>
      <c r="F36" s="52">
        <f>SUM(D36:E36)</f>
        <v>144</v>
      </c>
    </row>
    <row r="37" spans="1:6" ht="15">
      <c r="A37" s="25"/>
      <c r="B37" s="29"/>
      <c r="C37" s="22" t="s">
        <v>161</v>
      </c>
      <c r="D37" s="52"/>
      <c r="E37" s="52">
        <f>93+182</f>
        <v>275</v>
      </c>
      <c r="F37" s="52">
        <f>SUM(D37:E37)</f>
        <v>275</v>
      </c>
    </row>
    <row r="38" spans="1:6" ht="15">
      <c r="A38" s="25"/>
      <c r="B38" s="29"/>
      <c r="C38" s="22"/>
      <c r="D38" s="52"/>
      <c r="E38" s="52"/>
      <c r="F38" s="52"/>
    </row>
    <row r="39" spans="1:6" ht="14.25">
      <c r="A39" s="25"/>
      <c r="B39" s="29"/>
      <c r="C39" s="35" t="s">
        <v>26</v>
      </c>
      <c r="D39" s="53">
        <f>SUM(D40:D40)</f>
        <v>0</v>
      </c>
      <c r="E39" s="53">
        <f>SUM(E40:E40)</f>
        <v>419</v>
      </c>
      <c r="F39" s="53">
        <f>SUM(D39:E39)</f>
        <v>419</v>
      </c>
    </row>
    <row r="40" spans="1:6" ht="15">
      <c r="A40" s="25"/>
      <c r="B40" s="29"/>
      <c r="C40" s="22" t="s">
        <v>28</v>
      </c>
      <c r="D40" s="52"/>
      <c r="E40" s="52">
        <v>419</v>
      </c>
      <c r="F40" s="52">
        <f>SUM(D40:E40)</f>
        <v>419</v>
      </c>
    </row>
    <row r="41" spans="1:6" ht="15">
      <c r="A41" s="25"/>
      <c r="B41" s="29"/>
      <c r="C41" s="22"/>
      <c r="D41" s="52"/>
      <c r="E41" s="52"/>
      <c r="F41" s="52"/>
    </row>
    <row r="42" spans="1:6" ht="15">
      <c r="A42" s="32" t="s">
        <v>200</v>
      </c>
      <c r="B42" s="31" t="s">
        <v>37</v>
      </c>
      <c r="C42" s="21" t="s">
        <v>42</v>
      </c>
      <c r="D42" s="54"/>
      <c r="E42" s="54"/>
      <c r="F42" s="54"/>
    </row>
    <row r="43" spans="1:6" ht="14.25">
      <c r="A43" s="25"/>
      <c r="B43" s="29"/>
      <c r="C43" s="35" t="s">
        <v>25</v>
      </c>
      <c r="D43" s="53">
        <f>SUM(D44:D46)</f>
        <v>0</v>
      </c>
      <c r="E43" s="53">
        <f>SUM(E44:E46)</f>
        <v>3000</v>
      </c>
      <c r="F43" s="53">
        <f>SUM(D43:E43)</f>
        <v>3000</v>
      </c>
    </row>
    <row r="44" spans="1:6" ht="15">
      <c r="A44" s="25"/>
      <c r="B44" s="29"/>
      <c r="C44" s="22" t="s">
        <v>27</v>
      </c>
      <c r="D44" s="52"/>
      <c r="E44" s="52"/>
      <c r="F44" s="52">
        <f>SUM(D44:E44)</f>
        <v>0</v>
      </c>
    </row>
    <row r="45" spans="1:6" ht="15">
      <c r="A45" s="25"/>
      <c r="B45" s="29"/>
      <c r="C45" s="22" t="s">
        <v>80</v>
      </c>
      <c r="D45" s="52"/>
      <c r="E45" s="52">
        <f>2500+300</f>
        <v>2800</v>
      </c>
      <c r="F45" s="52">
        <f>SUM(D45:E45)</f>
        <v>2800</v>
      </c>
    </row>
    <row r="46" spans="1:6" ht="15">
      <c r="A46" s="25"/>
      <c r="B46" s="29"/>
      <c r="C46" s="22" t="s">
        <v>161</v>
      </c>
      <c r="D46" s="52"/>
      <c r="E46" s="52">
        <f>100+100</f>
        <v>200</v>
      </c>
      <c r="F46" s="52">
        <f>SUM(D46:E46)</f>
        <v>200</v>
      </c>
    </row>
    <row r="47" spans="1:6" ht="15">
      <c r="A47" s="25"/>
      <c r="B47" s="29"/>
      <c r="C47" s="22"/>
      <c r="D47" s="52"/>
      <c r="E47" s="52"/>
      <c r="F47" s="52"/>
    </row>
    <row r="48" spans="1:6" ht="14.25">
      <c r="A48" s="25"/>
      <c r="B48" s="29"/>
      <c r="C48" s="35" t="s">
        <v>26</v>
      </c>
      <c r="D48" s="53">
        <f>SUM(D49:D49)</f>
        <v>0</v>
      </c>
      <c r="E48" s="53">
        <f>SUM(E49:E49)</f>
        <v>3000</v>
      </c>
      <c r="F48" s="53">
        <f>SUM(D48:E48)</f>
        <v>3000</v>
      </c>
    </row>
    <row r="49" spans="1:6" ht="15">
      <c r="A49" s="25"/>
      <c r="B49" s="29"/>
      <c r="C49" s="22" t="s">
        <v>28</v>
      </c>
      <c r="D49" s="52"/>
      <c r="E49" s="52">
        <f>2500+300+200</f>
        <v>3000</v>
      </c>
      <c r="F49" s="52">
        <f>SUM(D49:E49)</f>
        <v>3000</v>
      </c>
    </row>
    <row r="50" spans="1:6" ht="15">
      <c r="A50" s="25"/>
      <c r="B50" s="29"/>
      <c r="C50" s="22"/>
      <c r="D50" s="52"/>
      <c r="E50" s="52"/>
      <c r="F50" s="52"/>
    </row>
    <row r="51" spans="1:6" ht="14.25">
      <c r="A51" s="19" t="s">
        <v>103</v>
      </c>
      <c r="B51" s="30"/>
      <c r="C51" s="35" t="s">
        <v>45</v>
      </c>
      <c r="D51" s="52"/>
      <c r="E51" s="52"/>
      <c r="F51" s="52"/>
    </row>
    <row r="52" spans="1:6" ht="14.25">
      <c r="A52" s="26"/>
      <c r="B52" s="29"/>
      <c r="C52" s="35" t="s">
        <v>25</v>
      </c>
      <c r="D52" s="53">
        <f>SUM(D58,D66,D73,D81)</f>
        <v>-150</v>
      </c>
      <c r="E52" s="53">
        <f>SUM(E58,E66,E73,E81)</f>
        <v>528.6</v>
      </c>
      <c r="F52" s="53">
        <f>SUM(D52:E52)</f>
        <v>378.6</v>
      </c>
    </row>
    <row r="53" spans="1:6" ht="14.25">
      <c r="A53" s="26"/>
      <c r="B53" s="29"/>
      <c r="C53" s="35" t="s">
        <v>26</v>
      </c>
      <c r="D53" s="53">
        <f>SUM(D54:D55)</f>
        <v>-150</v>
      </c>
      <c r="E53" s="53">
        <f>SUM(E54:E55)</f>
        <v>528.6</v>
      </c>
      <c r="F53" s="53">
        <f>SUM(D53:E53)</f>
        <v>378.6</v>
      </c>
    </row>
    <row r="54" spans="1:6" ht="15">
      <c r="A54" s="26"/>
      <c r="B54" s="29"/>
      <c r="C54" s="22" t="s">
        <v>23</v>
      </c>
      <c r="D54" s="52">
        <f>SUM(D63,D70,D78,D86)</f>
        <v>0</v>
      </c>
      <c r="E54" s="52">
        <f>SUM(E63,E70,E78,E86)</f>
        <v>528.6</v>
      </c>
      <c r="F54" s="52">
        <f>SUM(D54:E54)</f>
        <v>528.6</v>
      </c>
    </row>
    <row r="55" spans="1:6" ht="15">
      <c r="A55" s="26"/>
      <c r="B55" s="29"/>
      <c r="C55" s="22" t="s">
        <v>29</v>
      </c>
      <c r="D55" s="52">
        <f>SUM(D87)</f>
        <v>-150</v>
      </c>
      <c r="E55" s="52">
        <f>SUM(E87)</f>
        <v>0</v>
      </c>
      <c r="F55" s="52">
        <f>SUM(D55:E55)</f>
        <v>-150</v>
      </c>
    </row>
    <row r="56" spans="1:6" ht="14.25">
      <c r="A56" s="19" t="s">
        <v>104</v>
      </c>
      <c r="B56" s="30"/>
      <c r="C56" s="35" t="s">
        <v>118</v>
      </c>
      <c r="D56" s="53">
        <f>SUM(D62,D69,D77,D85)</f>
        <v>-150</v>
      </c>
      <c r="E56" s="53">
        <f>SUM(E62,E69,E77,E85)</f>
        <v>528.6</v>
      </c>
      <c r="F56" s="53">
        <f>SUM(D56:E56)</f>
        <v>378.6</v>
      </c>
    </row>
    <row r="57" spans="1:6" ht="30">
      <c r="A57" s="32" t="s">
        <v>105</v>
      </c>
      <c r="B57" s="31" t="s">
        <v>49</v>
      </c>
      <c r="C57" s="21" t="s">
        <v>81</v>
      </c>
      <c r="D57" s="54"/>
      <c r="E57" s="54"/>
      <c r="F57" s="54"/>
    </row>
    <row r="58" spans="1:6" ht="14.25">
      <c r="A58" s="25"/>
      <c r="B58" s="29"/>
      <c r="C58" s="35" t="s">
        <v>25</v>
      </c>
      <c r="D58" s="53">
        <f>SUM(D59:D59)</f>
        <v>0</v>
      </c>
      <c r="E58" s="53">
        <f>SUM(E59:E60)</f>
        <v>127</v>
      </c>
      <c r="F58" s="53">
        <f>SUM(D58:E58)</f>
        <v>127</v>
      </c>
    </row>
    <row r="59" spans="1:6" ht="30">
      <c r="A59" s="25"/>
      <c r="B59" s="29"/>
      <c r="C59" s="22" t="s">
        <v>160</v>
      </c>
      <c r="D59" s="52">
        <v>0</v>
      </c>
      <c r="E59" s="52">
        <v>115</v>
      </c>
      <c r="F59" s="52">
        <f>SUM(D59:E59)</f>
        <v>115</v>
      </c>
    </row>
    <row r="60" spans="1:6" ht="15">
      <c r="A60" s="25"/>
      <c r="B60" s="29"/>
      <c r="C60" s="22" t="s">
        <v>161</v>
      </c>
      <c r="D60" s="52"/>
      <c r="E60" s="52">
        <v>12</v>
      </c>
      <c r="F60" s="52">
        <f>SUM(D60:E60)</f>
        <v>12</v>
      </c>
    </row>
    <row r="61" spans="1:6" ht="15">
      <c r="A61" s="25"/>
      <c r="B61" s="29"/>
      <c r="C61" s="22"/>
      <c r="D61" s="52"/>
      <c r="E61" s="52"/>
      <c r="F61" s="52"/>
    </row>
    <row r="62" spans="1:6" ht="14.25">
      <c r="A62" s="25"/>
      <c r="B62" s="29"/>
      <c r="C62" s="35" t="s">
        <v>26</v>
      </c>
      <c r="D62" s="53">
        <f>SUM(D63:D63)</f>
        <v>0</v>
      </c>
      <c r="E62" s="53">
        <f>SUM(E63:E63)</f>
        <v>127</v>
      </c>
      <c r="F62" s="53">
        <f>SUM(D62:E62)</f>
        <v>127</v>
      </c>
    </row>
    <row r="63" spans="1:6" ht="15">
      <c r="A63" s="25"/>
      <c r="B63" s="29"/>
      <c r="C63" s="22" t="s">
        <v>28</v>
      </c>
      <c r="D63" s="52">
        <v>0</v>
      </c>
      <c r="E63" s="52">
        <v>127</v>
      </c>
      <c r="F63" s="52">
        <f>SUM(D63:E63)</f>
        <v>127</v>
      </c>
    </row>
    <row r="64" spans="1:6" ht="15">
      <c r="A64" s="25"/>
      <c r="B64" s="29"/>
      <c r="C64" s="22"/>
      <c r="D64" s="52"/>
      <c r="E64" s="52"/>
      <c r="F64" s="52"/>
    </row>
    <row r="65" spans="1:6" ht="15">
      <c r="A65" s="32" t="s">
        <v>179</v>
      </c>
      <c r="B65" s="31" t="s">
        <v>50</v>
      </c>
      <c r="C65" s="21" t="s">
        <v>51</v>
      </c>
      <c r="D65" s="54"/>
      <c r="E65" s="54"/>
      <c r="F65" s="54"/>
    </row>
    <row r="66" spans="1:6" ht="14.25">
      <c r="A66" s="25"/>
      <c r="B66" s="29"/>
      <c r="C66" s="35" t="s">
        <v>25</v>
      </c>
      <c r="D66" s="53">
        <f>SUM(D67)</f>
        <v>0</v>
      </c>
      <c r="E66" s="53">
        <f>SUM(E67)</f>
        <v>70</v>
      </c>
      <c r="F66" s="53">
        <f>SUM(D66:E66)</f>
        <v>70</v>
      </c>
    </row>
    <row r="67" spans="1:6" ht="30">
      <c r="A67" s="25"/>
      <c r="B67" s="29"/>
      <c r="C67" s="22" t="s">
        <v>162</v>
      </c>
      <c r="D67" s="52">
        <v>0</v>
      </c>
      <c r="E67" s="52">
        <v>70</v>
      </c>
      <c r="F67" s="52">
        <f>SUM(D67:E67)</f>
        <v>70</v>
      </c>
    </row>
    <row r="68" spans="1:6" ht="15">
      <c r="A68" s="25"/>
      <c r="B68" s="29"/>
      <c r="C68" s="22"/>
      <c r="D68" s="52"/>
      <c r="E68" s="52"/>
      <c r="F68" s="52"/>
    </row>
    <row r="69" spans="1:6" ht="14.25">
      <c r="A69" s="25"/>
      <c r="B69" s="29"/>
      <c r="C69" s="35" t="s">
        <v>26</v>
      </c>
      <c r="D69" s="53">
        <f>SUM(D70:D70)</f>
        <v>0</v>
      </c>
      <c r="E69" s="53">
        <f>SUM(E70:E70)</f>
        <v>70</v>
      </c>
      <c r="F69" s="53">
        <f>SUM(D69:E69)</f>
        <v>70</v>
      </c>
    </row>
    <row r="70" spans="1:6" ht="15">
      <c r="A70" s="25"/>
      <c r="B70" s="29"/>
      <c r="C70" s="22" t="s">
        <v>28</v>
      </c>
      <c r="D70" s="52"/>
      <c r="E70" s="52">
        <v>70</v>
      </c>
      <c r="F70" s="52">
        <f>SUM(D70:E70)</f>
        <v>70</v>
      </c>
    </row>
    <row r="71" spans="1:6" ht="15">
      <c r="A71" s="25"/>
      <c r="B71" s="29"/>
      <c r="C71" s="22"/>
      <c r="D71" s="52"/>
      <c r="E71" s="52"/>
      <c r="F71" s="52"/>
    </row>
    <row r="72" spans="1:6" ht="15">
      <c r="A72" s="32" t="s">
        <v>180</v>
      </c>
      <c r="B72" s="31" t="s">
        <v>52</v>
      </c>
      <c r="C72" s="21" t="s">
        <v>53</v>
      </c>
      <c r="D72" s="54"/>
      <c r="E72" s="54"/>
      <c r="F72" s="54"/>
    </row>
    <row r="73" spans="1:6" ht="14.25">
      <c r="A73" s="25"/>
      <c r="B73" s="29"/>
      <c r="C73" s="35" t="s">
        <v>25</v>
      </c>
      <c r="D73" s="53">
        <f>SUM(D74:D74)</f>
        <v>0</v>
      </c>
      <c r="E73" s="53">
        <f>SUM(E74:E75)</f>
        <v>257.6</v>
      </c>
      <c r="F73" s="53">
        <f>SUM(D73:E73)</f>
        <v>257.6</v>
      </c>
    </row>
    <row r="74" spans="1:6" ht="30">
      <c r="A74" s="25"/>
      <c r="B74" s="29"/>
      <c r="C74" s="22" t="s">
        <v>162</v>
      </c>
      <c r="D74" s="52"/>
      <c r="E74" s="52">
        <v>220</v>
      </c>
      <c r="F74" s="52">
        <f>SUM(D74:E74)</f>
        <v>220</v>
      </c>
    </row>
    <row r="75" spans="1:6" ht="15">
      <c r="A75" s="25"/>
      <c r="B75" s="29"/>
      <c r="C75" s="22" t="s">
        <v>163</v>
      </c>
      <c r="D75" s="52"/>
      <c r="E75" s="52">
        <v>37.6</v>
      </c>
      <c r="F75" s="52">
        <f>SUM(D75:E75)</f>
        <v>37.6</v>
      </c>
    </row>
    <row r="76" spans="1:6" ht="15">
      <c r="A76" s="25"/>
      <c r="B76" s="29"/>
      <c r="C76" s="22"/>
      <c r="D76" s="52"/>
      <c r="E76" s="52"/>
      <c r="F76" s="52"/>
    </row>
    <row r="77" spans="1:6" ht="14.25">
      <c r="A77" s="25"/>
      <c r="B77" s="29"/>
      <c r="C77" s="35" t="s">
        <v>26</v>
      </c>
      <c r="D77" s="53">
        <f>SUM(D78:D78)</f>
        <v>0</v>
      </c>
      <c r="E77" s="53">
        <f>SUM(E78:E78)</f>
        <v>257.6</v>
      </c>
      <c r="F77" s="53">
        <f>SUM(D77:E77)</f>
        <v>257.6</v>
      </c>
    </row>
    <row r="78" spans="1:6" ht="15">
      <c r="A78" s="25"/>
      <c r="B78" s="29"/>
      <c r="C78" s="22" t="s">
        <v>28</v>
      </c>
      <c r="D78" s="52"/>
      <c r="E78" s="52">
        <v>257.6</v>
      </c>
      <c r="F78" s="52">
        <f>SUM(D78:E78)</f>
        <v>257.6</v>
      </c>
    </row>
    <row r="79" spans="1:6" ht="15">
      <c r="A79" s="25"/>
      <c r="B79" s="29"/>
      <c r="C79" s="22"/>
      <c r="D79" s="52"/>
      <c r="E79" s="52"/>
      <c r="F79" s="52"/>
    </row>
    <row r="80" spans="1:6" ht="15">
      <c r="A80" s="32" t="s">
        <v>181</v>
      </c>
      <c r="B80" s="31" t="s">
        <v>54</v>
      </c>
      <c r="C80" s="21" t="s">
        <v>55</v>
      </c>
      <c r="D80" s="54"/>
      <c r="E80" s="54"/>
      <c r="F80" s="54"/>
    </row>
    <row r="81" spans="1:6" ht="14.25">
      <c r="A81" s="25"/>
      <c r="B81" s="29"/>
      <c r="C81" s="35" t="s">
        <v>25</v>
      </c>
      <c r="D81" s="53">
        <f>SUM(D82:D82)</f>
        <v>-150</v>
      </c>
      <c r="E81" s="53">
        <f>SUM(E82:E83)</f>
        <v>74</v>
      </c>
      <c r="F81" s="53">
        <f>SUM(D81:E81)</f>
        <v>-76</v>
      </c>
    </row>
    <row r="82" spans="1:6" ht="15">
      <c r="A82" s="25"/>
      <c r="B82" s="29"/>
      <c r="C82" s="22" t="s">
        <v>27</v>
      </c>
      <c r="D82" s="52">
        <v>-150</v>
      </c>
      <c r="E82" s="52"/>
      <c r="F82" s="52">
        <f>SUM(D82:E82)</f>
        <v>-150</v>
      </c>
    </row>
    <row r="83" spans="1:6" ht="30">
      <c r="A83" s="25"/>
      <c r="B83" s="29"/>
      <c r="C83" s="22" t="s">
        <v>162</v>
      </c>
      <c r="D83" s="52"/>
      <c r="E83" s="52">
        <v>74</v>
      </c>
      <c r="F83" s="52">
        <f>SUM(D83:E83)</f>
        <v>74</v>
      </c>
    </row>
    <row r="84" spans="1:6" ht="15">
      <c r="A84" s="25"/>
      <c r="B84" s="29"/>
      <c r="C84" s="22"/>
      <c r="D84" s="52"/>
      <c r="E84" s="52"/>
      <c r="F84" s="52"/>
    </row>
    <row r="85" spans="1:6" ht="14.25">
      <c r="A85" s="25"/>
      <c r="B85" s="29"/>
      <c r="C85" s="35" t="s">
        <v>26</v>
      </c>
      <c r="D85" s="53">
        <f>SUM(D86:D87)</f>
        <v>-150</v>
      </c>
      <c r="E85" s="53">
        <f>SUM(E86:E86)</f>
        <v>74</v>
      </c>
      <c r="F85" s="53">
        <f>SUM(D85:E85)</f>
        <v>-76</v>
      </c>
    </row>
    <row r="86" spans="1:6" ht="15">
      <c r="A86" s="25"/>
      <c r="B86" s="29"/>
      <c r="C86" s="22" t="s">
        <v>28</v>
      </c>
      <c r="D86" s="52"/>
      <c r="E86" s="52">
        <v>74</v>
      </c>
      <c r="F86" s="52">
        <f>SUM(D86:E86)</f>
        <v>74</v>
      </c>
    </row>
    <row r="87" spans="1:6" ht="15">
      <c r="A87" s="25"/>
      <c r="B87" s="29"/>
      <c r="C87" s="22" t="s">
        <v>30</v>
      </c>
      <c r="D87" s="52">
        <v>-150</v>
      </c>
      <c r="E87" s="52"/>
      <c r="F87" s="52">
        <f>SUM(D87:E87)</f>
        <v>-150</v>
      </c>
    </row>
    <row r="88" spans="1:6" ht="15">
      <c r="A88" s="25"/>
      <c r="B88" s="29"/>
      <c r="C88" s="22"/>
      <c r="D88" s="52"/>
      <c r="E88" s="52"/>
      <c r="F88" s="52"/>
    </row>
    <row r="89" spans="1:6" ht="28.5">
      <c r="A89" s="19" t="s">
        <v>74</v>
      </c>
      <c r="B89" s="30"/>
      <c r="C89" s="35" t="s">
        <v>58</v>
      </c>
      <c r="D89" s="52"/>
      <c r="E89" s="52"/>
      <c r="F89" s="52"/>
    </row>
    <row r="90" spans="1:6" ht="14.25">
      <c r="A90" s="26"/>
      <c r="B90" s="29"/>
      <c r="C90" s="35" t="s">
        <v>25</v>
      </c>
      <c r="D90" s="53">
        <f>SUM(D96+D106)</f>
        <v>-1000</v>
      </c>
      <c r="E90" s="53">
        <f>SUM(E96+E106)</f>
        <v>0</v>
      </c>
      <c r="F90" s="53">
        <f>SUM(D90:E90)</f>
        <v>-1000</v>
      </c>
    </row>
    <row r="91" spans="1:6" ht="14.25">
      <c r="A91" s="26"/>
      <c r="B91" s="29"/>
      <c r="C91" s="35" t="s">
        <v>26</v>
      </c>
      <c r="D91" s="53">
        <f>SUM(D92:D93)</f>
        <v>-1000</v>
      </c>
      <c r="E91" s="53">
        <f>SUM(E92:E93)</f>
        <v>0</v>
      </c>
      <c r="F91" s="53">
        <f>SUM(D91:E91)</f>
        <v>-1000</v>
      </c>
    </row>
    <row r="92" spans="1:6" ht="15">
      <c r="A92" s="26"/>
      <c r="B92" s="29"/>
      <c r="C92" s="22" t="s">
        <v>23</v>
      </c>
      <c r="D92" s="52">
        <f>SUM(D101+D110)</f>
        <v>1200</v>
      </c>
      <c r="E92" s="52">
        <f>SUM(E101+E110)</f>
        <v>0</v>
      </c>
      <c r="F92" s="52">
        <f>SUM(D92:E92)</f>
        <v>1200</v>
      </c>
    </row>
    <row r="93" spans="1:6" ht="15">
      <c r="A93" s="26"/>
      <c r="B93" s="29"/>
      <c r="C93" s="22" t="s">
        <v>29</v>
      </c>
      <c r="D93" s="52">
        <f>SUM(D102+D111)</f>
        <v>-2200</v>
      </c>
      <c r="E93" s="52">
        <f>SUM(E102+E111)</f>
        <v>0</v>
      </c>
      <c r="F93" s="52">
        <f>SUM(D93:E93)</f>
        <v>-2200</v>
      </c>
    </row>
    <row r="94" spans="1:6" ht="14.25">
      <c r="A94" s="19" t="s">
        <v>95</v>
      </c>
      <c r="B94" s="30"/>
      <c r="C94" s="35" t="s">
        <v>5</v>
      </c>
      <c r="D94" s="53">
        <f>SUM(D100)</f>
        <v>-1000</v>
      </c>
      <c r="E94" s="53">
        <f>SUM(E100)</f>
        <v>0</v>
      </c>
      <c r="F94" s="53">
        <f>SUM(D94:E94)</f>
        <v>-1000</v>
      </c>
    </row>
    <row r="95" spans="1:6" ht="30">
      <c r="A95" s="32" t="s">
        <v>96</v>
      </c>
      <c r="B95" s="31" t="s">
        <v>59</v>
      </c>
      <c r="C95" s="21" t="s">
        <v>60</v>
      </c>
      <c r="D95" s="54"/>
      <c r="E95" s="54"/>
      <c r="F95" s="54"/>
    </row>
    <row r="96" spans="1:6" ht="14.25">
      <c r="A96" s="25"/>
      <c r="B96" s="29"/>
      <c r="C96" s="35" t="s">
        <v>25</v>
      </c>
      <c r="D96" s="53">
        <f>SUM(D97)</f>
        <v>-1000</v>
      </c>
      <c r="E96" s="53">
        <f>SUM(E97)</f>
        <v>0</v>
      </c>
      <c r="F96" s="53">
        <f>SUM(D96:E96)</f>
        <v>-1000</v>
      </c>
    </row>
    <row r="97" spans="1:6" ht="15">
      <c r="A97" s="25"/>
      <c r="B97" s="29"/>
      <c r="C97" s="22" t="s">
        <v>27</v>
      </c>
      <c r="D97" s="52">
        <v>-1000</v>
      </c>
      <c r="E97" s="52"/>
      <c r="F97" s="52">
        <f>SUM(D97:E97)</f>
        <v>-1000</v>
      </c>
    </row>
    <row r="98" spans="1:6" ht="15">
      <c r="A98" s="25"/>
      <c r="B98" s="29"/>
      <c r="C98" s="22" t="s">
        <v>101</v>
      </c>
      <c r="D98" s="52">
        <v>-600</v>
      </c>
      <c r="E98" s="52"/>
      <c r="F98" s="52">
        <f>SUM(D98:E98)</f>
        <v>-600</v>
      </c>
    </row>
    <row r="99" spans="1:6" ht="15">
      <c r="A99" s="25"/>
      <c r="B99" s="29"/>
      <c r="C99" s="22"/>
      <c r="D99" s="52"/>
      <c r="E99" s="52"/>
      <c r="F99" s="52"/>
    </row>
    <row r="100" spans="1:6" ht="14.25">
      <c r="A100" s="25"/>
      <c r="B100" s="29"/>
      <c r="C100" s="35" t="s">
        <v>26</v>
      </c>
      <c r="D100" s="53">
        <f>SUM(D101:D102)</f>
        <v>-1000</v>
      </c>
      <c r="E100" s="53">
        <f>SUM(E101:E102)</f>
        <v>0</v>
      </c>
      <c r="F100" s="53">
        <f>SUM(D100:E100)</f>
        <v>-1000</v>
      </c>
    </row>
    <row r="101" spans="1:6" ht="15">
      <c r="A101" s="25"/>
      <c r="B101" s="29"/>
      <c r="C101" s="22" t="s">
        <v>28</v>
      </c>
      <c r="D101" s="98">
        <f>200+200</f>
        <v>400</v>
      </c>
      <c r="E101" s="52"/>
      <c r="F101" s="52">
        <f>SUM(D101:E101)</f>
        <v>400</v>
      </c>
    </row>
    <row r="102" spans="1:6" ht="15">
      <c r="A102" s="25"/>
      <c r="B102" s="29"/>
      <c r="C102" s="22" t="s">
        <v>30</v>
      </c>
      <c r="D102" s="52">
        <v>-1400</v>
      </c>
      <c r="E102" s="52"/>
      <c r="F102" s="52">
        <f>SUM(D102:E102)</f>
        <v>-1400</v>
      </c>
    </row>
    <row r="103" spans="1:6" ht="15">
      <c r="A103" s="25"/>
      <c r="B103" s="29"/>
      <c r="C103" s="22"/>
      <c r="D103" s="52"/>
      <c r="E103" s="52"/>
      <c r="F103" s="52"/>
    </row>
    <row r="104" spans="1:6" ht="28.5">
      <c r="A104" s="19" t="s">
        <v>120</v>
      </c>
      <c r="B104" s="30"/>
      <c r="C104" s="35" t="s">
        <v>6</v>
      </c>
      <c r="D104" s="53">
        <f>SUM(D109)</f>
        <v>0</v>
      </c>
      <c r="E104" s="53">
        <f>SUM(E109)</f>
        <v>0</v>
      </c>
      <c r="F104" s="53">
        <f>SUM(D104:E104)</f>
        <v>0</v>
      </c>
    </row>
    <row r="105" spans="1:6" ht="15">
      <c r="A105" s="32" t="s">
        <v>121</v>
      </c>
      <c r="B105" s="31" t="s">
        <v>61</v>
      </c>
      <c r="C105" s="21" t="s">
        <v>62</v>
      </c>
      <c r="D105" s="54"/>
      <c r="E105" s="54"/>
      <c r="F105" s="54"/>
    </row>
    <row r="106" spans="1:6" ht="14.25">
      <c r="A106" s="25"/>
      <c r="B106" s="29"/>
      <c r="C106" s="35" t="s">
        <v>25</v>
      </c>
      <c r="D106" s="53">
        <f>SUM(D107:D107)</f>
        <v>0</v>
      </c>
      <c r="E106" s="53">
        <f>SUM(E107:E107)</f>
        <v>0</v>
      </c>
      <c r="F106" s="53">
        <f>SUM(F107:F107)</f>
        <v>0</v>
      </c>
    </row>
    <row r="107" spans="1:6" ht="15">
      <c r="A107" s="25"/>
      <c r="B107" s="29"/>
      <c r="C107" s="22" t="s">
        <v>27</v>
      </c>
      <c r="D107" s="52">
        <v>0</v>
      </c>
      <c r="E107" s="52"/>
      <c r="F107" s="52">
        <f>SUM(D107:E107)</f>
        <v>0</v>
      </c>
    </row>
    <row r="108" spans="1:6" ht="15">
      <c r="A108" s="25"/>
      <c r="B108" s="29"/>
      <c r="C108" s="22"/>
      <c r="D108" s="52"/>
      <c r="E108" s="52"/>
      <c r="F108" s="52"/>
    </row>
    <row r="109" spans="1:6" ht="14.25">
      <c r="A109" s="25"/>
      <c r="B109" s="29"/>
      <c r="C109" s="35" t="s">
        <v>26</v>
      </c>
      <c r="D109" s="53">
        <f>SUM(D110:D111)</f>
        <v>0</v>
      </c>
      <c r="E109" s="53">
        <f>SUM(E110:E111)</f>
        <v>0</v>
      </c>
      <c r="F109" s="53">
        <f>SUM(D109:E109)</f>
        <v>0</v>
      </c>
    </row>
    <row r="110" spans="1:6" ht="15">
      <c r="A110" s="25"/>
      <c r="B110" s="29"/>
      <c r="C110" s="22" t="s">
        <v>28</v>
      </c>
      <c r="D110" s="52">
        <v>800</v>
      </c>
      <c r="E110" s="52"/>
      <c r="F110" s="52">
        <f>SUM(D110:E110)</f>
        <v>800</v>
      </c>
    </row>
    <row r="111" spans="1:6" ht="15">
      <c r="A111" s="25"/>
      <c r="B111" s="29"/>
      <c r="C111" s="22" t="s">
        <v>30</v>
      </c>
      <c r="D111" s="52">
        <f>-1400+600</f>
        <v>-800</v>
      </c>
      <c r="E111" s="52"/>
      <c r="F111" s="52">
        <f>SUM(D111:E111)</f>
        <v>-800</v>
      </c>
    </row>
    <row r="112" spans="1:6" ht="15">
      <c r="A112" s="25"/>
      <c r="B112" s="29"/>
      <c r="C112" s="22"/>
      <c r="D112" s="52"/>
      <c r="E112" s="52"/>
      <c r="F112" s="52"/>
    </row>
    <row r="113" spans="1:6" ht="14.25">
      <c r="A113" s="19" t="s">
        <v>75</v>
      </c>
      <c r="B113" s="30"/>
      <c r="C113" s="35" t="s">
        <v>63</v>
      </c>
      <c r="D113" s="52"/>
      <c r="E113" s="52"/>
      <c r="F113" s="52"/>
    </row>
    <row r="114" spans="1:6" ht="14.25">
      <c r="A114" s="26"/>
      <c r="B114" s="29"/>
      <c r="C114" s="35" t="s">
        <v>25</v>
      </c>
      <c r="D114" s="53">
        <f>D120+D128+D137+D146+D153+D161+D168+D175+D184+D191</f>
        <v>-15588.2</v>
      </c>
      <c r="E114" s="53">
        <f>E120+E128+E137+E146+E153+E161+E168+E175+E184</f>
        <v>0</v>
      </c>
      <c r="F114" s="53">
        <f>SUM(D114:E114)</f>
        <v>-15588.2</v>
      </c>
    </row>
    <row r="115" spans="1:6" ht="14.25">
      <c r="A115" s="26"/>
      <c r="B115" s="29"/>
      <c r="C115" s="35" t="s">
        <v>26</v>
      </c>
      <c r="D115" s="53">
        <f>SUM(D116:D117)</f>
        <v>-15588.2</v>
      </c>
      <c r="E115" s="53">
        <f>SUM(E116:E117)</f>
        <v>0</v>
      </c>
      <c r="F115" s="53">
        <f>SUM(D115:E115)</f>
        <v>-15588.2</v>
      </c>
    </row>
    <row r="116" spans="1:6" ht="15">
      <c r="A116" s="26"/>
      <c r="B116" s="29"/>
      <c r="C116" s="22" t="s">
        <v>23</v>
      </c>
      <c r="D116" s="52">
        <f>D124+D132+D141+D179</f>
        <v>477.5</v>
      </c>
      <c r="E116" s="52">
        <f>E124+E132+E141</f>
        <v>0</v>
      </c>
      <c r="F116" s="52">
        <f>SUM(D116:E116)</f>
        <v>477.5</v>
      </c>
    </row>
    <row r="117" spans="1:6" ht="15">
      <c r="A117" s="26"/>
      <c r="B117" s="29"/>
      <c r="C117" s="22" t="s">
        <v>147</v>
      </c>
      <c r="D117" s="52">
        <f>D133+D142+D150+D157+D165+D172+D180+D188+D195</f>
        <v>-16065.7</v>
      </c>
      <c r="E117" s="52">
        <f>E133+E142+E150+E157+E165+E172+E180+E188</f>
        <v>0</v>
      </c>
      <c r="F117" s="52">
        <f>SUM(D117:E117)</f>
        <v>-16065.7</v>
      </c>
    </row>
    <row r="118" spans="1:6" ht="28.5">
      <c r="A118" s="19" t="s">
        <v>97</v>
      </c>
      <c r="B118" s="29"/>
      <c r="C118" s="35" t="s">
        <v>4</v>
      </c>
      <c r="D118" s="53">
        <f>SUM(D123,)</f>
        <v>29.499999999999996</v>
      </c>
      <c r="E118" s="53">
        <f>SUM(E123,)</f>
        <v>0</v>
      </c>
      <c r="F118" s="53">
        <f>SUM(D118:E118)</f>
        <v>29.499999999999996</v>
      </c>
    </row>
    <row r="119" spans="1:6" ht="15">
      <c r="A119" s="32" t="s">
        <v>98</v>
      </c>
      <c r="B119" s="31" t="s">
        <v>32</v>
      </c>
      <c r="C119" s="21" t="s">
        <v>39</v>
      </c>
      <c r="D119" s="54"/>
      <c r="E119" s="54"/>
      <c r="F119" s="54"/>
    </row>
    <row r="120" spans="1:6" ht="14.25">
      <c r="A120" s="25"/>
      <c r="B120" s="29"/>
      <c r="C120" s="35" t="s">
        <v>25</v>
      </c>
      <c r="D120" s="53">
        <f>SUM(D121:D121)</f>
        <v>29.499999999999996</v>
      </c>
      <c r="E120" s="53">
        <f>SUM(E121:E121)</f>
        <v>0</v>
      </c>
      <c r="F120" s="53">
        <f>SUM(D120:E120)</f>
        <v>29.499999999999996</v>
      </c>
    </row>
    <row r="121" spans="1:6" ht="15">
      <c r="A121" s="25"/>
      <c r="B121" s="29"/>
      <c r="C121" s="22" t="s">
        <v>27</v>
      </c>
      <c r="D121" s="52">
        <f>D123</f>
        <v>29.499999999999996</v>
      </c>
      <c r="E121" s="52"/>
      <c r="F121" s="53">
        <f>SUM(D121:E121)</f>
        <v>29.499999999999996</v>
      </c>
    </row>
    <row r="122" spans="1:6" ht="15">
      <c r="A122" s="25"/>
      <c r="B122" s="29"/>
      <c r="C122" s="22"/>
      <c r="D122" s="52"/>
      <c r="E122" s="52"/>
      <c r="F122" s="52"/>
    </row>
    <row r="123" spans="1:6" ht="14.25">
      <c r="A123" s="25"/>
      <c r="B123" s="29"/>
      <c r="C123" s="35" t="s">
        <v>26</v>
      </c>
      <c r="D123" s="53">
        <f>SUM(D124:D124)</f>
        <v>29.499999999999996</v>
      </c>
      <c r="E123" s="53">
        <f>SUM(E124:E124)</f>
        <v>0</v>
      </c>
      <c r="F123" s="53">
        <f>SUM(D123:E123)</f>
        <v>29.499999999999996</v>
      </c>
    </row>
    <row r="124" spans="1:6" ht="15">
      <c r="A124" s="25"/>
      <c r="B124" s="29"/>
      <c r="C124" s="22" t="s">
        <v>28</v>
      </c>
      <c r="D124" s="52">
        <f>29.5+25.8-25.8</f>
        <v>29.499999999999996</v>
      </c>
      <c r="E124" s="52"/>
      <c r="F124" s="52">
        <f>SUM(D124:E124)</f>
        <v>29.499999999999996</v>
      </c>
    </row>
    <row r="125" spans="1:6" ht="15">
      <c r="A125" s="25"/>
      <c r="B125" s="29"/>
      <c r="C125" s="22"/>
      <c r="D125" s="52"/>
      <c r="E125" s="52"/>
      <c r="F125" s="52"/>
    </row>
    <row r="126" spans="1:6" ht="14.25">
      <c r="A126" s="19" t="s">
        <v>99</v>
      </c>
      <c r="B126" s="30"/>
      <c r="C126" s="35" t="s">
        <v>5</v>
      </c>
      <c r="D126" s="53">
        <f>SUM(D131)</f>
        <v>-331.79999999999995</v>
      </c>
      <c r="E126" s="53">
        <f>SUM(E131)</f>
        <v>0</v>
      </c>
      <c r="F126" s="53">
        <f>SUM(D126:E126)</f>
        <v>-331.79999999999995</v>
      </c>
    </row>
    <row r="127" spans="1:6" ht="30">
      <c r="A127" s="32" t="s">
        <v>100</v>
      </c>
      <c r="B127" s="31" t="s">
        <v>64</v>
      </c>
      <c r="C127" s="21" t="s">
        <v>65</v>
      </c>
      <c r="D127" s="54"/>
      <c r="E127" s="54"/>
      <c r="F127" s="54"/>
    </row>
    <row r="128" spans="1:6" ht="14.25">
      <c r="A128" s="25"/>
      <c r="B128" s="29"/>
      <c r="C128" s="35" t="s">
        <v>25</v>
      </c>
      <c r="D128" s="53">
        <f>SUM(D129:D129)</f>
        <v>-331.79999999999995</v>
      </c>
      <c r="E128" s="53">
        <f>SUM(E129:E129)</f>
        <v>0</v>
      </c>
      <c r="F128" s="53">
        <f>SUM(D128:E128)</f>
        <v>-331.79999999999995</v>
      </c>
    </row>
    <row r="129" spans="1:6" ht="15">
      <c r="A129" s="25"/>
      <c r="B129" s="29"/>
      <c r="C129" s="22" t="s">
        <v>27</v>
      </c>
      <c r="D129" s="52">
        <f>D131</f>
        <v>-331.79999999999995</v>
      </c>
      <c r="E129" s="52"/>
      <c r="F129" s="52">
        <f>SUM(D129:E129)</f>
        <v>-331.79999999999995</v>
      </c>
    </row>
    <row r="130" spans="1:6" ht="15">
      <c r="A130" s="25"/>
      <c r="B130" s="29"/>
      <c r="C130" s="22"/>
      <c r="D130" s="52"/>
      <c r="E130" s="52"/>
      <c r="F130" s="52"/>
    </row>
    <row r="131" spans="1:6" ht="14.25">
      <c r="A131" s="25"/>
      <c r="B131" s="29"/>
      <c r="C131" s="35" t="s">
        <v>26</v>
      </c>
      <c r="D131" s="53">
        <f>SUM(D132:D133)</f>
        <v>-331.79999999999995</v>
      </c>
      <c r="E131" s="53">
        <f>SUM(E132:E133)</f>
        <v>0</v>
      </c>
      <c r="F131" s="53">
        <f>SUM(D131:E131)</f>
        <v>-331.79999999999995</v>
      </c>
    </row>
    <row r="132" spans="1:6" ht="15">
      <c r="A132" s="25"/>
      <c r="B132" s="29"/>
      <c r="C132" s="22" t="s">
        <v>28</v>
      </c>
      <c r="D132" s="52">
        <f>190+48+90</f>
        <v>328</v>
      </c>
      <c r="E132" s="52"/>
      <c r="F132" s="52">
        <f>SUM(D132:E132)</f>
        <v>328</v>
      </c>
    </row>
    <row r="133" spans="1:6" ht="15">
      <c r="A133" s="25"/>
      <c r="B133" s="29"/>
      <c r="C133" s="22" t="s">
        <v>30</v>
      </c>
      <c r="D133" s="52">
        <f>'lisa5(investeeringud)'!C37</f>
        <v>-659.8</v>
      </c>
      <c r="E133" s="52"/>
      <c r="F133" s="52">
        <f>SUM(D133:E133)</f>
        <v>-659.8</v>
      </c>
    </row>
    <row r="134" spans="1:6" ht="15">
      <c r="A134" s="25"/>
      <c r="B134" s="29"/>
      <c r="C134" s="22"/>
      <c r="D134" s="52"/>
      <c r="E134" s="52"/>
      <c r="F134" s="52"/>
    </row>
    <row r="135" spans="1:6" ht="28.5">
      <c r="A135" s="19" t="s">
        <v>115</v>
      </c>
      <c r="B135" s="30"/>
      <c r="C135" s="35" t="s">
        <v>6</v>
      </c>
      <c r="D135" s="53">
        <f>SUM(D140)</f>
        <v>324.7</v>
      </c>
      <c r="E135" s="53">
        <f>SUM(E140)</f>
        <v>0</v>
      </c>
      <c r="F135" s="53">
        <f>SUM(D135:E135)</f>
        <v>324.7</v>
      </c>
    </row>
    <row r="136" spans="1:6" ht="15">
      <c r="A136" s="32" t="s">
        <v>116</v>
      </c>
      <c r="B136" s="31" t="s">
        <v>66</v>
      </c>
      <c r="C136" s="21" t="s">
        <v>67</v>
      </c>
      <c r="D136" s="54"/>
      <c r="E136" s="54"/>
      <c r="F136" s="54"/>
    </row>
    <row r="137" spans="1:6" ht="14.25">
      <c r="A137" s="25"/>
      <c r="B137" s="29"/>
      <c r="C137" s="35" t="s">
        <v>25</v>
      </c>
      <c r="D137" s="53">
        <f>SUM(D138:D138)</f>
        <v>324.7</v>
      </c>
      <c r="E137" s="53">
        <f>SUM(E138:E138)</f>
        <v>0</v>
      </c>
      <c r="F137" s="53">
        <f>SUM(D137:E137)</f>
        <v>324.7</v>
      </c>
    </row>
    <row r="138" spans="1:6" ht="15">
      <c r="A138" s="25"/>
      <c r="B138" s="29"/>
      <c r="C138" s="22" t="s">
        <v>27</v>
      </c>
      <c r="D138" s="52">
        <f>D140</f>
        <v>324.7</v>
      </c>
      <c r="E138" s="52"/>
      <c r="F138" s="52">
        <f>SUM(D138:E138)</f>
        <v>324.7</v>
      </c>
    </row>
    <row r="139" spans="1:6" ht="15">
      <c r="A139" s="25"/>
      <c r="B139" s="29"/>
      <c r="C139" s="22"/>
      <c r="D139" s="52"/>
      <c r="E139" s="52"/>
      <c r="F139" s="52"/>
    </row>
    <row r="140" spans="1:6" ht="14.25">
      <c r="A140" s="25"/>
      <c r="B140" s="29"/>
      <c r="C140" s="35" t="s">
        <v>26</v>
      </c>
      <c r="D140" s="53">
        <f>SUM(D141:D142)</f>
        <v>324.7</v>
      </c>
      <c r="E140" s="53">
        <f>SUM(E141:E142)</f>
        <v>0</v>
      </c>
      <c r="F140" s="53">
        <f>SUM(D140:E140)</f>
        <v>324.7</v>
      </c>
    </row>
    <row r="141" spans="1:6" ht="15">
      <c r="A141" s="25"/>
      <c r="B141" s="29"/>
      <c r="C141" s="22" t="s">
        <v>28</v>
      </c>
      <c r="D141" s="52">
        <v>250</v>
      </c>
      <c r="E141" s="52"/>
      <c r="F141" s="52">
        <f>SUM(D141:E141)</f>
        <v>250</v>
      </c>
    </row>
    <row r="142" spans="1:6" ht="15">
      <c r="A142" s="25"/>
      <c r="B142" s="29"/>
      <c r="C142" s="22" t="s">
        <v>30</v>
      </c>
      <c r="D142" s="52">
        <f>'lisa5(investeeringud)'!C42</f>
        <v>74.7</v>
      </c>
      <c r="E142" s="52"/>
      <c r="F142" s="52">
        <f>SUM(D142:E142)</f>
        <v>74.7</v>
      </c>
    </row>
    <row r="143" spans="1:6" ht="15">
      <c r="A143" s="25"/>
      <c r="B143" s="29"/>
      <c r="C143" s="22"/>
      <c r="D143" s="52"/>
      <c r="E143" s="52"/>
      <c r="F143" s="52"/>
    </row>
    <row r="144" spans="1:6" ht="14.25">
      <c r="A144" s="19" t="s">
        <v>182</v>
      </c>
      <c r="B144" s="30"/>
      <c r="C144" s="35" t="s">
        <v>118</v>
      </c>
      <c r="D144" s="53">
        <f>D149+D156</f>
        <v>-15315</v>
      </c>
      <c r="E144" s="53">
        <f>E149+E156</f>
        <v>0</v>
      </c>
      <c r="F144" s="53">
        <f>SUM(D144:E144)</f>
        <v>-15315</v>
      </c>
    </row>
    <row r="145" spans="1:6" ht="15">
      <c r="A145" s="32" t="s">
        <v>183</v>
      </c>
      <c r="B145" s="31" t="s">
        <v>48</v>
      </c>
      <c r="C145" s="21" t="s">
        <v>47</v>
      </c>
      <c r="D145" s="54"/>
      <c r="E145" s="54"/>
      <c r="F145" s="54"/>
    </row>
    <row r="146" spans="1:6" ht="14.25">
      <c r="A146" s="25"/>
      <c r="B146" s="29"/>
      <c r="C146" s="35" t="s">
        <v>25</v>
      </c>
      <c r="D146" s="53">
        <f>SUM(D147)</f>
        <v>-15350</v>
      </c>
      <c r="E146" s="53">
        <f>SUM(E147)</f>
        <v>0</v>
      </c>
      <c r="F146" s="53">
        <f>SUM(D146:E146)</f>
        <v>-15350</v>
      </c>
    </row>
    <row r="147" spans="1:6" ht="15">
      <c r="A147" s="25"/>
      <c r="B147" s="29"/>
      <c r="C147" s="22" t="s">
        <v>27</v>
      </c>
      <c r="D147" s="52">
        <f>D149</f>
        <v>-15350</v>
      </c>
      <c r="E147" s="52"/>
      <c r="F147" s="52">
        <f>SUM(D147:E147)</f>
        <v>-15350</v>
      </c>
    </row>
    <row r="148" spans="1:6" ht="15">
      <c r="A148" s="25"/>
      <c r="B148" s="29"/>
      <c r="C148" s="22"/>
      <c r="D148" s="52"/>
      <c r="E148" s="52"/>
      <c r="F148" s="52"/>
    </row>
    <row r="149" spans="1:6" ht="14.25">
      <c r="A149" s="25"/>
      <c r="B149" s="29"/>
      <c r="C149" s="35" t="s">
        <v>26</v>
      </c>
      <c r="D149" s="53">
        <f>SUM(D150:D150)</f>
        <v>-15350</v>
      </c>
      <c r="E149" s="53">
        <f>SUM(E150:E150)</f>
        <v>0</v>
      </c>
      <c r="F149" s="53">
        <f>SUM(D149:E149)</f>
        <v>-15350</v>
      </c>
    </row>
    <row r="150" spans="1:6" ht="15">
      <c r="A150" s="25"/>
      <c r="B150" s="29"/>
      <c r="C150" s="22" t="s">
        <v>30</v>
      </c>
      <c r="D150" s="52">
        <f>'lisa5(investeeringud)'!D47+'lisa5(investeeringud)'!C48</f>
        <v>-15350</v>
      </c>
      <c r="E150" s="52"/>
      <c r="F150" s="52">
        <f>SUM(D150:E150)</f>
        <v>-15350</v>
      </c>
    </row>
    <row r="151" spans="1:6" ht="15">
      <c r="A151" s="25"/>
      <c r="B151" s="29"/>
      <c r="C151" s="22"/>
      <c r="D151" s="52"/>
      <c r="E151" s="52"/>
      <c r="F151" s="52"/>
    </row>
    <row r="152" spans="1:6" ht="30">
      <c r="A152" s="32" t="s">
        <v>184</v>
      </c>
      <c r="B152" s="31" t="s">
        <v>49</v>
      </c>
      <c r="C152" s="21" t="s">
        <v>81</v>
      </c>
      <c r="D152" s="54"/>
      <c r="E152" s="54"/>
      <c r="F152" s="54"/>
    </row>
    <row r="153" spans="1:6" ht="14.25">
      <c r="A153" s="25"/>
      <c r="B153" s="29"/>
      <c r="C153" s="35" t="s">
        <v>25</v>
      </c>
      <c r="D153" s="53">
        <f>SUM(D154)</f>
        <v>35</v>
      </c>
      <c r="E153" s="53">
        <f>SUM(E154)</f>
        <v>0</v>
      </c>
      <c r="F153" s="53">
        <f>SUM(D153:E153)</f>
        <v>35</v>
      </c>
    </row>
    <row r="154" spans="1:6" ht="15">
      <c r="A154" s="25"/>
      <c r="B154" s="29"/>
      <c r="C154" s="22" t="s">
        <v>27</v>
      </c>
      <c r="D154" s="52">
        <f>D156</f>
        <v>35</v>
      </c>
      <c r="E154" s="52"/>
      <c r="F154" s="52">
        <f>SUM(D154:E154)</f>
        <v>35</v>
      </c>
    </row>
    <row r="155" spans="1:6" ht="15">
      <c r="A155" s="25"/>
      <c r="B155" s="29"/>
      <c r="C155" s="22"/>
      <c r="D155" s="52"/>
      <c r="E155" s="52"/>
      <c r="F155" s="52"/>
    </row>
    <row r="156" spans="1:6" ht="14.25">
      <c r="A156" s="25"/>
      <c r="B156" s="29"/>
      <c r="C156" s="35" t="s">
        <v>26</v>
      </c>
      <c r="D156" s="53">
        <f>SUM(D157:D157)</f>
        <v>35</v>
      </c>
      <c r="E156" s="53">
        <f>SUM(E157:E157)</f>
        <v>0</v>
      </c>
      <c r="F156" s="53">
        <f>SUM(D156:E156)</f>
        <v>35</v>
      </c>
    </row>
    <row r="157" spans="1:6" ht="15">
      <c r="A157" s="25"/>
      <c r="B157" s="29"/>
      <c r="C157" s="22" t="s">
        <v>30</v>
      </c>
      <c r="D157" s="52">
        <f>'lisa5(investeeringud)'!C50</f>
        <v>35</v>
      </c>
      <c r="E157" s="52"/>
      <c r="F157" s="52">
        <f>SUM(D157:E157)</f>
        <v>35</v>
      </c>
    </row>
    <row r="158" spans="1:6" ht="15">
      <c r="A158" s="25"/>
      <c r="B158" s="29"/>
      <c r="C158" s="22"/>
      <c r="D158" s="52"/>
      <c r="E158" s="52"/>
      <c r="F158" s="52"/>
    </row>
    <row r="159" spans="1:6" ht="14.25">
      <c r="A159" s="19" t="s">
        <v>185</v>
      </c>
      <c r="B159" s="30"/>
      <c r="C159" s="35" t="s">
        <v>7</v>
      </c>
      <c r="D159" s="53">
        <f>SUM(D164,D171,D178)</f>
        <v>810.3</v>
      </c>
      <c r="E159" s="53">
        <f>SUM(E164)</f>
        <v>0</v>
      </c>
      <c r="F159" s="53">
        <f>SUM(D159:E159)</f>
        <v>810.3</v>
      </c>
    </row>
    <row r="160" spans="1:6" ht="15">
      <c r="A160" s="32" t="s">
        <v>190</v>
      </c>
      <c r="B160" s="31" t="s">
        <v>34</v>
      </c>
      <c r="C160" s="21" t="s">
        <v>83</v>
      </c>
      <c r="D160" s="54"/>
      <c r="E160" s="54"/>
      <c r="F160" s="54"/>
    </row>
    <row r="161" spans="1:6" ht="14.25">
      <c r="A161" s="25"/>
      <c r="B161" s="29"/>
      <c r="C161" s="35" t="s">
        <v>25</v>
      </c>
      <c r="D161" s="53">
        <f>SUM(D162)</f>
        <v>608</v>
      </c>
      <c r="E161" s="53">
        <f>SUM(E162:E162)</f>
        <v>0</v>
      </c>
      <c r="F161" s="53">
        <f>SUM(D161:E161)</f>
        <v>608</v>
      </c>
    </row>
    <row r="162" spans="1:6" ht="15">
      <c r="A162" s="25"/>
      <c r="B162" s="29"/>
      <c r="C162" s="22" t="s">
        <v>27</v>
      </c>
      <c r="D162" s="52">
        <f>D164</f>
        <v>608</v>
      </c>
      <c r="E162" s="52"/>
      <c r="F162" s="52">
        <f>SUM(D162:E162)</f>
        <v>608</v>
      </c>
    </row>
    <row r="163" spans="1:6" ht="15">
      <c r="A163" s="25"/>
      <c r="B163" s="29"/>
      <c r="C163" s="22"/>
      <c r="D163" s="52"/>
      <c r="E163" s="52"/>
      <c r="F163" s="52"/>
    </row>
    <row r="164" spans="1:6" ht="14.25">
      <c r="A164" s="25"/>
      <c r="B164" s="29"/>
      <c r="C164" s="35" t="s">
        <v>26</v>
      </c>
      <c r="D164" s="53">
        <f>SUM(D165:D165)</f>
        <v>608</v>
      </c>
      <c r="E164" s="53">
        <f>SUM(E165:E165)</f>
        <v>0</v>
      </c>
      <c r="F164" s="53">
        <f>SUM(D164:E164)</f>
        <v>608</v>
      </c>
    </row>
    <row r="165" spans="1:6" ht="15">
      <c r="A165" s="25"/>
      <c r="B165" s="29"/>
      <c r="C165" s="22" t="s">
        <v>30</v>
      </c>
      <c r="D165" s="52">
        <f>'lisa5(investeeringud)'!C52</f>
        <v>608</v>
      </c>
      <c r="E165" s="52"/>
      <c r="F165" s="52">
        <f>SUM(D165:E165)</f>
        <v>608</v>
      </c>
    </row>
    <row r="166" spans="1:6" ht="15">
      <c r="A166" s="25"/>
      <c r="B166" s="29"/>
      <c r="C166" s="22"/>
      <c r="D166" s="52"/>
      <c r="E166" s="52"/>
      <c r="F166" s="52"/>
    </row>
    <row r="167" spans="1:6" ht="15">
      <c r="A167" s="32" t="s">
        <v>191</v>
      </c>
      <c r="B167" s="31" t="s">
        <v>35</v>
      </c>
      <c r="C167" s="21" t="s">
        <v>36</v>
      </c>
      <c r="D167" s="54"/>
      <c r="E167" s="54"/>
      <c r="F167" s="54"/>
    </row>
    <row r="168" spans="1:6" ht="14.25">
      <c r="A168" s="25"/>
      <c r="B168" s="29"/>
      <c r="C168" s="35" t="s">
        <v>25</v>
      </c>
      <c r="D168" s="53">
        <f>SUM(D169)</f>
        <v>-7.699999999999989</v>
      </c>
      <c r="E168" s="53">
        <f>SUM(E169:E169)</f>
        <v>0</v>
      </c>
      <c r="F168" s="53">
        <f>SUM(D168:E168)</f>
        <v>-7.699999999999989</v>
      </c>
    </row>
    <row r="169" spans="1:6" ht="15">
      <c r="A169" s="25"/>
      <c r="B169" s="29"/>
      <c r="C169" s="22" t="s">
        <v>27</v>
      </c>
      <c r="D169" s="52">
        <f>D171</f>
        <v>-7.699999999999989</v>
      </c>
      <c r="E169" s="52"/>
      <c r="F169" s="52">
        <f>SUM(D169:E169)</f>
        <v>-7.699999999999989</v>
      </c>
    </row>
    <row r="170" spans="1:6" ht="15">
      <c r="A170" s="25"/>
      <c r="B170" s="29"/>
      <c r="C170" s="22"/>
      <c r="D170" s="52"/>
      <c r="E170" s="52"/>
      <c r="F170" s="52"/>
    </row>
    <row r="171" spans="1:6" ht="14.25">
      <c r="A171" s="25"/>
      <c r="B171" s="29"/>
      <c r="C171" s="35" t="s">
        <v>26</v>
      </c>
      <c r="D171" s="53">
        <f>SUM(D172:D172)</f>
        <v>-7.699999999999989</v>
      </c>
      <c r="E171" s="53">
        <f>SUM(E172:E172)</f>
        <v>0</v>
      </c>
      <c r="F171" s="53">
        <f>SUM(D171:E171)</f>
        <v>-7.699999999999989</v>
      </c>
    </row>
    <row r="172" spans="1:6" ht="15">
      <c r="A172" s="25"/>
      <c r="B172" s="29"/>
      <c r="C172" s="22" t="s">
        <v>30</v>
      </c>
      <c r="D172" s="52">
        <f>'lisa5(investeeringud)'!C56</f>
        <v>-7.699999999999989</v>
      </c>
      <c r="E172" s="52"/>
      <c r="F172" s="52">
        <f>SUM(D172:E172)</f>
        <v>-7.699999999999989</v>
      </c>
    </row>
    <row r="173" spans="1:6" ht="15">
      <c r="A173" s="25"/>
      <c r="B173" s="29"/>
      <c r="C173" s="22"/>
      <c r="D173" s="52"/>
      <c r="E173" s="52"/>
      <c r="F173" s="52"/>
    </row>
    <row r="174" spans="1:6" ht="15">
      <c r="A174" s="32" t="s">
        <v>196</v>
      </c>
      <c r="B174" s="31" t="s">
        <v>43</v>
      </c>
      <c r="C174" s="21" t="s">
        <v>44</v>
      </c>
      <c r="D174" s="54"/>
      <c r="E174" s="54"/>
      <c r="F174" s="54"/>
    </row>
    <row r="175" spans="1:6" ht="14.25">
      <c r="A175" s="25"/>
      <c r="B175" s="29"/>
      <c r="C175" s="35" t="s">
        <v>25</v>
      </c>
      <c r="D175" s="53">
        <f>SUM(D176)</f>
        <v>210</v>
      </c>
      <c r="E175" s="53">
        <f>SUM(E176:E176)</f>
        <v>0</v>
      </c>
      <c r="F175" s="53">
        <f>SUM(D175:E175)</f>
        <v>210</v>
      </c>
    </row>
    <row r="176" spans="1:6" ht="15">
      <c r="A176" s="25"/>
      <c r="B176" s="29"/>
      <c r="C176" s="22" t="s">
        <v>27</v>
      </c>
      <c r="D176" s="52">
        <f>D178</f>
        <v>210</v>
      </c>
      <c r="E176" s="52"/>
      <c r="F176" s="52">
        <f>SUM(D176:E176)</f>
        <v>210</v>
      </c>
    </row>
    <row r="177" spans="1:6" ht="15">
      <c r="A177" s="25"/>
      <c r="B177" s="29"/>
      <c r="C177" s="22"/>
      <c r="D177" s="52"/>
      <c r="E177" s="52"/>
      <c r="F177" s="52"/>
    </row>
    <row r="178" spans="1:6" ht="14.25">
      <c r="A178" s="25"/>
      <c r="B178" s="29"/>
      <c r="C178" s="35" t="s">
        <v>26</v>
      </c>
      <c r="D178" s="53">
        <f>SUM(D179:D180)</f>
        <v>210</v>
      </c>
      <c r="E178" s="53">
        <f>SUM(E180:E180)</f>
        <v>0</v>
      </c>
      <c r="F178" s="53">
        <f>SUM(D178:E178)</f>
        <v>210</v>
      </c>
    </row>
    <row r="179" spans="1:6" ht="15">
      <c r="A179" s="25"/>
      <c r="B179" s="29"/>
      <c r="C179" s="22" t="s">
        <v>28</v>
      </c>
      <c r="D179" s="52">
        <v>-130</v>
      </c>
      <c r="E179" s="52"/>
      <c r="F179" s="52">
        <f>SUM(D179:E179)</f>
        <v>-130</v>
      </c>
    </row>
    <row r="180" spans="1:6" ht="15">
      <c r="A180" s="25"/>
      <c r="B180" s="29"/>
      <c r="C180" s="22" t="s">
        <v>30</v>
      </c>
      <c r="D180" s="52">
        <f>'lisa5(investeeringud)'!C60</f>
        <v>340</v>
      </c>
      <c r="E180" s="52"/>
      <c r="F180" s="52">
        <f>SUM(D180:E180)</f>
        <v>340</v>
      </c>
    </row>
    <row r="181" spans="1:6" ht="15">
      <c r="A181" s="25"/>
      <c r="B181" s="29"/>
      <c r="C181" s="22"/>
      <c r="D181" s="52"/>
      <c r="E181" s="52"/>
      <c r="F181" s="52"/>
    </row>
    <row r="182" spans="1:6" ht="14.25">
      <c r="A182" s="19" t="s">
        <v>201</v>
      </c>
      <c r="B182" s="30"/>
      <c r="C182" s="35" t="s">
        <v>8</v>
      </c>
      <c r="D182" s="53">
        <f>SUM(D187,D194)</f>
        <v>-1105.9</v>
      </c>
      <c r="E182" s="53">
        <f>SUM(E187)</f>
        <v>0</v>
      </c>
      <c r="F182" s="53">
        <f>SUM(D182:E182)</f>
        <v>-1105.9</v>
      </c>
    </row>
    <row r="183" spans="1:6" ht="45">
      <c r="A183" s="32" t="s">
        <v>202</v>
      </c>
      <c r="B183" s="31">
        <v>10200</v>
      </c>
      <c r="C183" s="21" t="s">
        <v>117</v>
      </c>
      <c r="D183" s="54"/>
      <c r="E183" s="54"/>
      <c r="F183" s="54"/>
    </row>
    <row r="184" spans="1:6" ht="14.25">
      <c r="A184" s="25"/>
      <c r="B184" s="29"/>
      <c r="C184" s="35" t="s">
        <v>25</v>
      </c>
      <c r="D184" s="53">
        <f>SUM(D185:D185)</f>
        <v>-705.9</v>
      </c>
      <c r="E184" s="53">
        <f>SUM(E185:E185)</f>
        <v>0</v>
      </c>
      <c r="F184" s="53">
        <f>SUM(D184:E184)</f>
        <v>-705.9</v>
      </c>
    </row>
    <row r="185" spans="1:6" ht="15">
      <c r="A185" s="25"/>
      <c r="B185" s="29"/>
      <c r="C185" s="22" t="s">
        <v>27</v>
      </c>
      <c r="D185" s="52">
        <f>SUM(D187)</f>
        <v>-705.9</v>
      </c>
      <c r="E185" s="52"/>
      <c r="F185" s="52">
        <f>SUM(D185:E185)</f>
        <v>-705.9</v>
      </c>
    </row>
    <row r="186" spans="1:6" ht="15">
      <c r="A186" s="25"/>
      <c r="B186" s="29"/>
      <c r="C186" s="22"/>
      <c r="D186" s="52"/>
      <c r="E186" s="52"/>
      <c r="F186" s="52"/>
    </row>
    <row r="187" spans="1:6" ht="14.25">
      <c r="A187" s="25"/>
      <c r="B187" s="29"/>
      <c r="C187" s="35" t="s">
        <v>26</v>
      </c>
      <c r="D187" s="53">
        <f>SUM(D188:D188)</f>
        <v>-705.9</v>
      </c>
      <c r="E187" s="53">
        <f>SUM(E188:E188)</f>
        <v>0</v>
      </c>
      <c r="F187" s="53">
        <f>SUM(D187:E187)</f>
        <v>-705.9</v>
      </c>
    </row>
    <row r="188" spans="1:6" ht="15">
      <c r="A188" s="25"/>
      <c r="B188" s="29"/>
      <c r="C188" s="22" t="s">
        <v>30</v>
      </c>
      <c r="D188" s="52">
        <f>'lisa5(investeeringud)'!C65</f>
        <v>-705.9</v>
      </c>
      <c r="E188" s="52"/>
      <c r="F188" s="52">
        <f>SUM(D188:E188)</f>
        <v>-705.9</v>
      </c>
    </row>
    <row r="189" spans="1:6" ht="15">
      <c r="A189" s="25"/>
      <c r="B189" s="29"/>
      <c r="C189" s="22"/>
      <c r="D189" s="52"/>
      <c r="E189" s="52"/>
      <c r="F189" s="52"/>
    </row>
    <row r="190" spans="1:6" ht="30">
      <c r="A190" s="32" t="s">
        <v>231</v>
      </c>
      <c r="B190" s="31">
        <v>10700</v>
      </c>
      <c r="C190" s="21" t="s">
        <v>234</v>
      </c>
      <c r="D190" s="54"/>
      <c r="E190" s="54"/>
      <c r="F190" s="54"/>
    </row>
    <row r="191" spans="1:6" ht="14.25">
      <c r="A191" s="25"/>
      <c r="B191" s="29"/>
      <c r="C191" s="35" t="s">
        <v>25</v>
      </c>
      <c r="D191" s="53">
        <f>SUM(D192:D192)</f>
        <v>-400</v>
      </c>
      <c r="E191" s="53">
        <f>SUM(E192:E192)</f>
        <v>0</v>
      </c>
      <c r="F191" s="53">
        <f>SUM(D191:E191)</f>
        <v>-400</v>
      </c>
    </row>
    <row r="192" spans="1:6" ht="15">
      <c r="A192" s="25"/>
      <c r="B192" s="29"/>
      <c r="C192" s="22" t="s">
        <v>27</v>
      </c>
      <c r="D192" s="52">
        <f>SUM(D194)</f>
        <v>-400</v>
      </c>
      <c r="E192" s="52"/>
      <c r="F192" s="52">
        <f>SUM(D192:E192)</f>
        <v>-400</v>
      </c>
    </row>
    <row r="193" spans="1:6" ht="15">
      <c r="A193" s="25"/>
      <c r="B193" s="29"/>
      <c r="C193" s="22"/>
      <c r="D193" s="52"/>
      <c r="E193" s="52"/>
      <c r="F193" s="52"/>
    </row>
    <row r="194" spans="1:6" ht="14.25">
      <c r="A194" s="25"/>
      <c r="B194" s="29"/>
      <c r="C194" s="35" t="s">
        <v>26</v>
      </c>
      <c r="D194" s="53">
        <f>SUM(D195:D195)</f>
        <v>-400</v>
      </c>
      <c r="E194" s="53">
        <f>SUM(E195:E195)</f>
        <v>0</v>
      </c>
      <c r="F194" s="53">
        <f>SUM(D194:E194)</f>
        <v>-400</v>
      </c>
    </row>
    <row r="195" spans="1:6" ht="15">
      <c r="A195" s="25"/>
      <c r="B195" s="29"/>
      <c r="C195" s="22" t="s">
        <v>30</v>
      </c>
      <c r="D195" s="52">
        <v>-400</v>
      </c>
      <c r="E195" s="52"/>
      <c r="F195" s="52">
        <f>SUM(D195:E195)</f>
        <v>-400</v>
      </c>
    </row>
    <row r="196" spans="1:6" ht="15">
      <c r="A196" s="25"/>
      <c r="B196" s="29"/>
      <c r="C196" s="22"/>
      <c r="D196" s="52"/>
      <c r="E196" s="52"/>
      <c r="F196" s="52"/>
    </row>
    <row r="197" spans="1:6" ht="15">
      <c r="A197" s="25"/>
      <c r="B197" s="29"/>
      <c r="C197" s="22"/>
      <c r="D197" s="52"/>
      <c r="E197" s="52"/>
      <c r="F197" s="52"/>
    </row>
    <row r="198" spans="1:6" ht="14.25">
      <c r="A198" s="19" t="s">
        <v>204</v>
      </c>
      <c r="B198" s="30"/>
      <c r="C198" s="35" t="s">
        <v>57</v>
      </c>
      <c r="D198" s="52"/>
      <c r="E198" s="52"/>
      <c r="F198" s="52"/>
    </row>
    <row r="199" spans="1:6" ht="14.25">
      <c r="A199" s="26"/>
      <c r="B199" s="29"/>
      <c r="C199" s="35" t="s">
        <v>25</v>
      </c>
      <c r="D199" s="53">
        <f>SUM(D204+D211+D219+D228+D235+D243)</f>
        <v>-80</v>
      </c>
      <c r="E199" s="53">
        <f>SUM(E204+E211+E219+E228+E235+E243)</f>
        <v>-41</v>
      </c>
      <c r="F199" s="53">
        <f>SUM(D199:E199)</f>
        <v>-121</v>
      </c>
    </row>
    <row r="200" spans="1:6" ht="14.25">
      <c r="A200" s="26"/>
      <c r="B200" s="29"/>
      <c r="C200" s="35" t="s">
        <v>26</v>
      </c>
      <c r="D200" s="53">
        <f>SUM(D201:D201)</f>
        <v>-80</v>
      </c>
      <c r="E200" s="53">
        <f>SUM(E201:E201)</f>
        <v>-41</v>
      </c>
      <c r="F200" s="53">
        <f>SUM(D200:E200)</f>
        <v>-121</v>
      </c>
    </row>
    <row r="201" spans="1:6" ht="15">
      <c r="A201" s="26"/>
      <c r="B201" s="29"/>
      <c r="C201" s="22" t="s">
        <v>23</v>
      </c>
      <c r="D201" s="52">
        <f>SUM(D208+D216+D225+D232+D240+D247)</f>
        <v>-80</v>
      </c>
      <c r="E201" s="52">
        <f>SUM(E208+E216+E225+E232+E240+E247)</f>
        <v>-41</v>
      </c>
      <c r="F201" s="52">
        <f>SUM(D201:E201)</f>
        <v>-121</v>
      </c>
    </row>
    <row r="202" spans="1:6" ht="14.25">
      <c r="A202" s="19" t="s">
        <v>205</v>
      </c>
      <c r="B202" s="30"/>
      <c r="C202" s="35" t="s">
        <v>8</v>
      </c>
      <c r="D202" s="53">
        <f>SUM(D207+D215+D224+D231+D239+D246)</f>
        <v>-80</v>
      </c>
      <c r="E202" s="53">
        <f>SUM(E207+E215+E224+E231+E239+E246)</f>
        <v>-41</v>
      </c>
      <c r="F202" s="53">
        <f>SUM(D202:E202)</f>
        <v>-121</v>
      </c>
    </row>
    <row r="203" spans="1:6" ht="30">
      <c r="A203" s="32" t="s">
        <v>205</v>
      </c>
      <c r="B203" s="31">
        <v>10121</v>
      </c>
      <c r="C203" s="21" t="s">
        <v>108</v>
      </c>
      <c r="D203" s="54"/>
      <c r="E203" s="54"/>
      <c r="F203" s="54"/>
    </row>
    <row r="204" spans="1:6" ht="14.25">
      <c r="A204" s="25"/>
      <c r="B204" s="29"/>
      <c r="C204" s="35" t="s">
        <v>25</v>
      </c>
      <c r="D204" s="53">
        <f>SUM(D205:D205)</f>
        <v>-1006</v>
      </c>
      <c r="E204" s="53">
        <f>SUM(E205:E205)</f>
        <v>0</v>
      </c>
      <c r="F204" s="53">
        <f>SUM(D204:E204)</f>
        <v>-1006</v>
      </c>
    </row>
    <row r="205" spans="1:6" ht="15">
      <c r="A205" s="25"/>
      <c r="B205" s="29"/>
      <c r="C205" s="22" t="s">
        <v>27</v>
      </c>
      <c r="D205" s="52">
        <v>-1006</v>
      </c>
      <c r="E205" s="52"/>
      <c r="F205" s="52">
        <f>SUM(D205:E205)</f>
        <v>-1006</v>
      </c>
    </row>
    <row r="206" spans="1:6" ht="15">
      <c r="A206" s="25"/>
      <c r="B206" s="29"/>
      <c r="C206" s="22"/>
      <c r="D206" s="52"/>
      <c r="E206" s="52"/>
      <c r="F206" s="52"/>
    </row>
    <row r="207" spans="1:6" ht="14.25">
      <c r="A207" s="25"/>
      <c r="B207" s="29"/>
      <c r="C207" s="35" t="s">
        <v>26</v>
      </c>
      <c r="D207" s="53">
        <f>SUM(D208:D208)</f>
        <v>-1006</v>
      </c>
      <c r="E207" s="53">
        <f>SUM(E208:E208)</f>
        <v>0</v>
      </c>
      <c r="F207" s="53">
        <f>SUM(D207:E207)</f>
        <v>-1006</v>
      </c>
    </row>
    <row r="208" spans="1:6" ht="15">
      <c r="A208" s="25"/>
      <c r="B208" s="29"/>
      <c r="C208" s="22" t="s">
        <v>28</v>
      </c>
      <c r="D208" s="52">
        <f>-700-306</f>
        <v>-1006</v>
      </c>
      <c r="E208" s="52"/>
      <c r="F208" s="52">
        <f>SUM(D208:E208)</f>
        <v>-1006</v>
      </c>
    </row>
    <row r="209" spans="1:6" ht="15">
      <c r="A209" s="25"/>
      <c r="B209" s="29"/>
      <c r="C209" s="22"/>
      <c r="D209" s="52"/>
      <c r="E209" s="52"/>
      <c r="F209" s="52"/>
    </row>
    <row r="210" spans="1:6" ht="30">
      <c r="A210" s="32" t="s">
        <v>206</v>
      </c>
      <c r="B210" s="31">
        <v>10200</v>
      </c>
      <c r="C210" s="21" t="s">
        <v>111</v>
      </c>
      <c r="D210" s="54"/>
      <c r="E210" s="54"/>
      <c r="F210" s="54"/>
    </row>
    <row r="211" spans="1:6" ht="14.25">
      <c r="A211" s="25"/>
      <c r="B211" s="29"/>
      <c r="C211" s="35" t="s">
        <v>25</v>
      </c>
      <c r="D211" s="53">
        <f>SUM(D212:D213)</f>
        <v>0</v>
      </c>
      <c r="E211" s="53">
        <f>SUM(E212:E213)</f>
        <v>-290</v>
      </c>
      <c r="F211" s="53">
        <f>SUM(D211:E211)</f>
        <v>-290</v>
      </c>
    </row>
    <row r="212" spans="1:6" ht="30">
      <c r="A212" s="25"/>
      <c r="B212" s="29"/>
      <c r="C212" s="22" t="s">
        <v>82</v>
      </c>
      <c r="D212" s="52"/>
      <c r="E212" s="52">
        <v>-310</v>
      </c>
      <c r="F212" s="53">
        <f>SUM(D212:E212)</f>
        <v>-310</v>
      </c>
    </row>
    <row r="213" spans="1:6" ht="15">
      <c r="A213" s="25"/>
      <c r="B213" s="29"/>
      <c r="C213" s="22" t="s">
        <v>161</v>
      </c>
      <c r="D213" s="52"/>
      <c r="E213" s="52">
        <v>20</v>
      </c>
      <c r="F213" s="53">
        <f>SUM(D213:E213)</f>
        <v>20</v>
      </c>
    </row>
    <row r="214" spans="1:6" ht="15">
      <c r="A214" s="25"/>
      <c r="B214" s="29"/>
      <c r="C214" s="22"/>
      <c r="D214" s="52"/>
      <c r="E214" s="52"/>
      <c r="F214" s="52"/>
    </row>
    <row r="215" spans="1:6" ht="14.25">
      <c r="A215" s="25"/>
      <c r="B215" s="29"/>
      <c r="C215" s="35" t="s">
        <v>26</v>
      </c>
      <c r="D215" s="53">
        <f>SUM(D216:D216)</f>
        <v>0</v>
      </c>
      <c r="E215" s="53">
        <f>SUM(E216:E216)</f>
        <v>-290</v>
      </c>
      <c r="F215" s="53">
        <f>SUM(D215:E215)</f>
        <v>-290</v>
      </c>
    </row>
    <row r="216" spans="1:6" ht="15">
      <c r="A216" s="25"/>
      <c r="B216" s="29"/>
      <c r="C216" s="22" t="s">
        <v>28</v>
      </c>
      <c r="D216" s="52"/>
      <c r="E216" s="52">
        <v>-290</v>
      </c>
      <c r="F216" s="52">
        <f>SUM(D216:E216)</f>
        <v>-290</v>
      </c>
    </row>
    <row r="217" spans="1:6" ht="15">
      <c r="A217" s="25"/>
      <c r="B217" s="29"/>
      <c r="C217" s="22"/>
      <c r="D217" s="52"/>
      <c r="E217" s="52"/>
      <c r="F217" s="52"/>
    </row>
    <row r="218" spans="1:6" ht="30">
      <c r="A218" s="32" t="s">
        <v>207</v>
      </c>
      <c r="B218" s="31">
        <v>10200</v>
      </c>
      <c r="C218" s="21" t="s">
        <v>110</v>
      </c>
      <c r="D218" s="54"/>
      <c r="E218" s="54"/>
      <c r="F218" s="54"/>
    </row>
    <row r="219" spans="1:6" ht="14.25">
      <c r="A219" s="25"/>
      <c r="B219" s="29"/>
      <c r="C219" s="35" t="s">
        <v>25</v>
      </c>
      <c r="D219" s="53">
        <f>SUM(D220:D222)</f>
        <v>590</v>
      </c>
      <c r="E219" s="53">
        <f>SUM(E220:E222)</f>
        <v>284</v>
      </c>
      <c r="F219" s="53">
        <f>SUM(D219:E219)</f>
        <v>874</v>
      </c>
    </row>
    <row r="220" spans="1:6" ht="15">
      <c r="A220" s="25"/>
      <c r="B220" s="29"/>
      <c r="C220" s="22" t="s">
        <v>27</v>
      </c>
      <c r="D220" s="52">
        <v>590</v>
      </c>
      <c r="E220" s="52"/>
      <c r="F220" s="52">
        <f>SUM(D220:E220)</f>
        <v>590</v>
      </c>
    </row>
    <row r="221" spans="1:6" ht="30">
      <c r="A221" s="25"/>
      <c r="B221" s="29"/>
      <c r="C221" s="22" t="s">
        <v>82</v>
      </c>
      <c r="D221" s="52"/>
      <c r="E221" s="52">
        <v>185</v>
      </c>
      <c r="F221" s="52">
        <f>SUM(D221:E221)</f>
        <v>185</v>
      </c>
    </row>
    <row r="222" spans="1:6" ht="15">
      <c r="A222" s="25"/>
      <c r="B222" s="29"/>
      <c r="C222" s="22" t="s">
        <v>161</v>
      </c>
      <c r="D222" s="52"/>
      <c r="E222" s="52">
        <v>99</v>
      </c>
      <c r="F222" s="52">
        <f>SUM(D222:E222)</f>
        <v>99</v>
      </c>
    </row>
    <row r="223" spans="1:6" ht="15">
      <c r="A223" s="25"/>
      <c r="B223" s="29"/>
      <c r="C223" s="22"/>
      <c r="D223" s="52"/>
      <c r="E223" s="52"/>
      <c r="F223" s="52"/>
    </row>
    <row r="224" spans="1:6" ht="14.25">
      <c r="A224" s="25"/>
      <c r="B224" s="29"/>
      <c r="C224" s="35" t="s">
        <v>26</v>
      </c>
      <c r="D224" s="53">
        <f>SUM(D225:D225)</f>
        <v>590</v>
      </c>
      <c r="E224" s="53">
        <f>SUM(E225:E225)</f>
        <v>284</v>
      </c>
      <c r="F224" s="53">
        <f>SUM(D224:E224)</f>
        <v>874</v>
      </c>
    </row>
    <row r="225" spans="1:6" ht="15">
      <c r="A225" s="25"/>
      <c r="B225" s="29"/>
      <c r="C225" s="22" t="s">
        <v>28</v>
      </c>
      <c r="D225" s="52">
        <f>575+15</f>
        <v>590</v>
      </c>
      <c r="E225" s="52">
        <v>284</v>
      </c>
      <c r="F225" s="52">
        <f>SUM(D225:E225)</f>
        <v>874</v>
      </c>
    </row>
    <row r="226" spans="1:6" ht="15">
      <c r="A226" s="25"/>
      <c r="B226" s="29"/>
      <c r="C226" s="22"/>
      <c r="D226" s="52"/>
      <c r="E226" s="52"/>
      <c r="F226" s="52"/>
    </row>
    <row r="227" spans="1:6" ht="60">
      <c r="A227" s="32" t="s">
        <v>208</v>
      </c>
      <c r="B227" s="31">
        <v>10401</v>
      </c>
      <c r="C227" s="21" t="s">
        <v>114</v>
      </c>
      <c r="D227" s="54"/>
      <c r="E227" s="54"/>
      <c r="F227" s="54"/>
    </row>
    <row r="228" spans="1:6" ht="14.25">
      <c r="A228" s="25"/>
      <c r="B228" s="29"/>
      <c r="C228" s="35" t="s">
        <v>25</v>
      </c>
      <c r="D228" s="53">
        <f>SUM(D229:D229)</f>
        <v>0</v>
      </c>
      <c r="E228" s="53">
        <f>SUM(E229:E229)</f>
        <v>25</v>
      </c>
      <c r="F228" s="53">
        <f>SUM(D228:E228)</f>
        <v>25</v>
      </c>
    </row>
    <row r="229" spans="1:6" ht="30">
      <c r="A229" s="25"/>
      <c r="B229" s="29"/>
      <c r="C229" s="22" t="s">
        <v>82</v>
      </c>
      <c r="D229" s="52"/>
      <c r="E229" s="52">
        <v>25</v>
      </c>
      <c r="F229" s="52">
        <f>SUM(D229:E229)</f>
        <v>25</v>
      </c>
    </row>
    <row r="230" spans="1:6" ht="15">
      <c r="A230" s="25"/>
      <c r="B230" s="29"/>
      <c r="C230" s="22"/>
      <c r="D230" s="52"/>
      <c r="E230" s="52"/>
      <c r="F230" s="52"/>
    </row>
    <row r="231" spans="1:6" ht="14.25">
      <c r="A231" s="25"/>
      <c r="B231" s="29"/>
      <c r="C231" s="35" t="s">
        <v>26</v>
      </c>
      <c r="D231" s="53">
        <f>SUM(D232:D232)</f>
        <v>0</v>
      </c>
      <c r="E231" s="53">
        <f>SUM(E232:E232)</f>
        <v>25</v>
      </c>
      <c r="F231" s="53">
        <f>SUM(D231:E231)</f>
        <v>25</v>
      </c>
    </row>
    <row r="232" spans="1:6" ht="15">
      <c r="A232" s="25"/>
      <c r="B232" s="29"/>
      <c r="C232" s="22" t="s">
        <v>28</v>
      </c>
      <c r="D232" s="52"/>
      <c r="E232" s="52">
        <v>25</v>
      </c>
      <c r="F232" s="52">
        <f>SUM(D232:E232)</f>
        <v>25</v>
      </c>
    </row>
    <row r="233" spans="1:6" ht="15">
      <c r="A233" s="25"/>
      <c r="B233" s="29"/>
      <c r="C233" s="22"/>
      <c r="D233" s="52"/>
      <c r="E233" s="52"/>
      <c r="F233" s="52"/>
    </row>
    <row r="234" spans="1:6" ht="60">
      <c r="A234" s="32" t="s">
        <v>209</v>
      </c>
      <c r="B234" s="31">
        <v>10700</v>
      </c>
      <c r="C234" s="21" t="s">
        <v>107</v>
      </c>
      <c r="D234" s="54"/>
      <c r="E234" s="54"/>
      <c r="F234" s="54"/>
    </row>
    <row r="235" spans="1:6" ht="14.25">
      <c r="A235" s="25"/>
      <c r="B235" s="29"/>
      <c r="C235" s="35" t="s">
        <v>25</v>
      </c>
      <c r="D235" s="53">
        <f>SUM(D236:D237)</f>
        <v>-364</v>
      </c>
      <c r="E235" s="53">
        <f>SUM(E236:E237)</f>
        <v>-60</v>
      </c>
      <c r="F235" s="53">
        <f>SUM(D235:E235)</f>
        <v>-424</v>
      </c>
    </row>
    <row r="236" spans="1:6" ht="15">
      <c r="A236" s="25"/>
      <c r="B236" s="29"/>
      <c r="C236" s="22" t="s">
        <v>27</v>
      </c>
      <c r="D236" s="52">
        <v>-364</v>
      </c>
      <c r="E236" s="52"/>
      <c r="F236" s="52">
        <f>SUM(D236:E236)</f>
        <v>-364</v>
      </c>
    </row>
    <row r="237" spans="1:6" ht="30">
      <c r="A237" s="25"/>
      <c r="B237" s="29"/>
      <c r="C237" s="22" t="s">
        <v>82</v>
      </c>
      <c r="D237" s="52"/>
      <c r="E237" s="52">
        <v>-60</v>
      </c>
      <c r="F237" s="52">
        <f>SUM(D237:E237)</f>
        <v>-60</v>
      </c>
    </row>
    <row r="238" spans="1:6" ht="15">
      <c r="A238" s="25"/>
      <c r="B238" s="29"/>
      <c r="C238" s="22"/>
      <c r="D238" s="52"/>
      <c r="E238" s="52"/>
      <c r="F238" s="52"/>
    </row>
    <row r="239" spans="1:6" ht="14.25">
      <c r="A239" s="25"/>
      <c r="B239" s="29"/>
      <c r="C239" s="35" t="s">
        <v>26</v>
      </c>
      <c r="D239" s="53">
        <f>SUM(D240:D240)</f>
        <v>-364</v>
      </c>
      <c r="E239" s="53">
        <f>SUM(E240:E240)</f>
        <v>-60</v>
      </c>
      <c r="F239" s="53">
        <f>SUM(D239:E239)</f>
        <v>-424</v>
      </c>
    </row>
    <row r="240" spans="1:6" ht="15">
      <c r="A240" s="25"/>
      <c r="B240" s="29"/>
      <c r="C240" s="22" t="s">
        <v>28</v>
      </c>
      <c r="D240" s="52">
        <f>-284-80</f>
        <v>-364</v>
      </c>
      <c r="E240" s="52">
        <v>-60</v>
      </c>
      <c r="F240" s="52">
        <f>SUM(D240:E240)</f>
        <v>-424</v>
      </c>
    </row>
    <row r="241" spans="1:6" ht="15">
      <c r="A241" s="25"/>
      <c r="B241" s="29"/>
      <c r="C241" s="22"/>
      <c r="D241" s="52"/>
      <c r="E241" s="52"/>
      <c r="F241" s="52"/>
    </row>
    <row r="242" spans="1:6" ht="30">
      <c r="A242" s="32" t="s">
        <v>210</v>
      </c>
      <c r="B242" s="31">
        <v>10702</v>
      </c>
      <c r="C242" s="21" t="s">
        <v>76</v>
      </c>
      <c r="D242" s="54"/>
      <c r="E242" s="54"/>
      <c r="F242" s="54"/>
    </row>
    <row r="243" spans="1:6" ht="14.25">
      <c r="A243" s="25"/>
      <c r="B243" s="29"/>
      <c r="C243" s="35" t="s">
        <v>25</v>
      </c>
      <c r="D243" s="53">
        <f>SUM(D244:D244)</f>
        <v>700</v>
      </c>
      <c r="E243" s="53">
        <f>SUM(E244:E244)</f>
        <v>0</v>
      </c>
      <c r="F243" s="53">
        <f>SUM(D243:E243)</f>
        <v>700</v>
      </c>
    </row>
    <row r="244" spans="1:6" ht="15">
      <c r="A244" s="25"/>
      <c r="B244" s="29"/>
      <c r="C244" s="22" t="s">
        <v>27</v>
      </c>
      <c r="D244" s="52">
        <v>700</v>
      </c>
      <c r="E244" s="52"/>
      <c r="F244" s="52">
        <f>SUM(D244:E244)</f>
        <v>700</v>
      </c>
    </row>
    <row r="245" spans="1:6" ht="15">
      <c r="A245" s="25"/>
      <c r="B245" s="29"/>
      <c r="C245" s="22"/>
      <c r="D245" s="52"/>
      <c r="E245" s="52"/>
      <c r="F245" s="52"/>
    </row>
    <row r="246" spans="1:6" ht="14.25">
      <c r="A246" s="25"/>
      <c r="B246" s="29"/>
      <c r="C246" s="35" t="s">
        <v>26</v>
      </c>
      <c r="D246" s="53">
        <f>SUM(D247:D247)</f>
        <v>700</v>
      </c>
      <c r="E246" s="53">
        <f>SUM(E247:E247)</f>
        <v>0</v>
      </c>
      <c r="F246" s="53">
        <f>SUM(D246:E246)</f>
        <v>700</v>
      </c>
    </row>
    <row r="247" spans="1:6" ht="15">
      <c r="A247" s="25"/>
      <c r="B247" s="29"/>
      <c r="C247" s="22" t="s">
        <v>28</v>
      </c>
      <c r="D247" s="52">
        <f>700+180-180</f>
        <v>700</v>
      </c>
      <c r="E247" s="52"/>
      <c r="F247" s="52">
        <f>SUM(D247:E247)</f>
        <v>700</v>
      </c>
    </row>
    <row r="248" spans="1:6" ht="15">
      <c r="A248" s="25"/>
      <c r="B248" s="29"/>
      <c r="C248" s="22"/>
      <c r="D248" s="52"/>
      <c r="E248" s="52"/>
      <c r="F248" s="52"/>
    </row>
    <row r="249" spans="1:6" ht="14.25">
      <c r="A249" s="19" t="s">
        <v>211</v>
      </c>
      <c r="B249" s="30"/>
      <c r="C249" s="35" t="s">
        <v>216</v>
      </c>
      <c r="D249" s="52"/>
      <c r="E249" s="52"/>
      <c r="F249" s="52"/>
    </row>
    <row r="250" spans="1:6" ht="14.25">
      <c r="A250" s="26"/>
      <c r="B250" s="29"/>
      <c r="C250" s="35" t="s">
        <v>25</v>
      </c>
      <c r="D250" s="53">
        <f>SUM(D255)</f>
        <v>-2833.8</v>
      </c>
      <c r="E250" s="53">
        <f>SUM(E255)</f>
        <v>0</v>
      </c>
      <c r="F250" s="53">
        <f>SUM(D250:E250)</f>
        <v>-2833.8</v>
      </c>
    </row>
    <row r="251" spans="1:6" ht="14.25">
      <c r="A251" s="26"/>
      <c r="B251" s="29"/>
      <c r="C251" s="35" t="s">
        <v>26</v>
      </c>
      <c r="D251" s="53">
        <f>SUM(D252:D252)</f>
        <v>-2833.8</v>
      </c>
      <c r="E251" s="53">
        <f>SUM(E252:E252)</f>
        <v>0</v>
      </c>
      <c r="F251" s="53">
        <f>SUM(D251:E251)</f>
        <v>-2833.8</v>
      </c>
    </row>
    <row r="252" spans="1:6" ht="15">
      <c r="A252" s="26"/>
      <c r="B252" s="29"/>
      <c r="C252" s="22" t="s">
        <v>23</v>
      </c>
      <c r="D252" s="52">
        <f>SUM(D259)</f>
        <v>-2833.8</v>
      </c>
      <c r="E252" s="52">
        <f>SUM(E259)</f>
        <v>0</v>
      </c>
      <c r="F252" s="52">
        <f>SUM(D252:E252)</f>
        <v>-2833.8</v>
      </c>
    </row>
    <row r="253" spans="1:6" ht="28.5">
      <c r="A253" s="19" t="s">
        <v>212</v>
      </c>
      <c r="B253" s="29"/>
      <c r="C253" s="35" t="s">
        <v>4</v>
      </c>
      <c r="D253" s="53">
        <f>SUM(D258)</f>
        <v>-2833.8</v>
      </c>
      <c r="E253" s="53">
        <f>SUM(E258)</f>
        <v>0</v>
      </c>
      <c r="F253" s="53">
        <f>SUM(D253:E253)</f>
        <v>-2833.8</v>
      </c>
    </row>
    <row r="254" spans="1:6" ht="30">
      <c r="A254" s="32" t="s">
        <v>213</v>
      </c>
      <c r="B254" s="31" t="s">
        <v>217</v>
      </c>
      <c r="C254" s="21" t="s">
        <v>218</v>
      </c>
      <c r="D254" s="54"/>
      <c r="E254" s="54"/>
      <c r="F254" s="54"/>
    </row>
    <row r="255" spans="1:6" ht="14.25">
      <c r="A255" s="25"/>
      <c r="B255" s="29"/>
      <c r="C255" s="35" t="s">
        <v>25</v>
      </c>
      <c r="D255" s="53">
        <f>SUM(D256)</f>
        <v>-2833.8</v>
      </c>
      <c r="E255" s="53">
        <f>SUM(E256)</f>
        <v>0</v>
      </c>
      <c r="F255" s="53">
        <f>SUM(D255:E255)</f>
        <v>-2833.8</v>
      </c>
    </row>
    <row r="256" spans="1:6" ht="15">
      <c r="A256" s="25"/>
      <c r="B256" s="29"/>
      <c r="C256" s="22" t="s">
        <v>27</v>
      </c>
      <c r="D256" s="52">
        <f>SUM(D258)</f>
        <v>-2833.8</v>
      </c>
      <c r="E256" s="52"/>
      <c r="F256" s="52">
        <f>SUM(D256:E256)</f>
        <v>-2833.8</v>
      </c>
    </row>
    <row r="257" spans="1:6" ht="15">
      <c r="A257" s="25"/>
      <c r="B257" s="29"/>
      <c r="C257" s="22"/>
      <c r="D257" s="52"/>
      <c r="E257" s="52"/>
      <c r="F257" s="52"/>
    </row>
    <row r="258" spans="1:6" ht="14.25">
      <c r="A258" s="25"/>
      <c r="B258" s="29"/>
      <c r="C258" s="35" t="s">
        <v>26</v>
      </c>
      <c r="D258" s="53">
        <f>SUM(D259:D259)</f>
        <v>-2833.8</v>
      </c>
      <c r="E258" s="53">
        <f>SUM(E259:E259)</f>
        <v>0</v>
      </c>
      <c r="F258" s="53">
        <f>SUM(D258:E258)</f>
        <v>-2833.8</v>
      </c>
    </row>
    <row r="259" spans="1:6" ht="15">
      <c r="A259" s="25"/>
      <c r="B259" s="29"/>
      <c r="C259" s="22" t="s">
        <v>28</v>
      </c>
      <c r="D259" s="52">
        <f>-4900+1965.6+100.6</f>
        <v>-2833.8</v>
      </c>
      <c r="E259" s="52"/>
      <c r="F259" s="52">
        <f>SUM(D259:E259)</f>
        <v>-2833.8</v>
      </c>
    </row>
    <row r="260" spans="1:6" ht="15">
      <c r="A260" s="25"/>
      <c r="B260" s="29"/>
      <c r="C260" s="22"/>
      <c r="D260" s="52"/>
      <c r="E260" s="52"/>
      <c r="F260" s="52"/>
    </row>
    <row r="261" ht="12.75">
      <c r="A261" s="6"/>
    </row>
    <row r="262" ht="12.75">
      <c r="A262" s="6"/>
    </row>
    <row r="263" spans="1:6" ht="12.75">
      <c r="A263" s="8"/>
      <c r="C263" s="44"/>
      <c r="D263" s="55"/>
      <c r="E263" s="55"/>
      <c r="F263" s="55"/>
    </row>
    <row r="264" spans="1:6" ht="12.75">
      <c r="A264" s="7"/>
      <c r="B264" s="3"/>
      <c r="C264" s="45"/>
      <c r="D264" s="56"/>
      <c r="E264" s="56"/>
      <c r="F264" s="56"/>
    </row>
    <row r="265" spans="3:6" ht="12.75">
      <c r="C265" s="44"/>
      <c r="D265" s="55"/>
      <c r="E265" s="55"/>
      <c r="F265" s="55"/>
    </row>
    <row r="268" spans="3:6" ht="12.75">
      <c r="C268" s="44"/>
      <c r="D268" s="55"/>
      <c r="E268" s="55"/>
      <c r="F268" s="55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 xml:space="preserve">&amp;RLisa 4
Tartu Linnavolikogu  ..11.2009. a 
määruse  nr ... juurde </oddHeader>
    <oddFooter>&amp;C&amp;P+3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showZeros="0" workbookViewId="0" topLeftCell="A1">
      <selection activeCell="B84" sqref="B84:B85"/>
    </sheetView>
  </sheetViews>
  <sheetFormatPr defaultColWidth="9.140625" defaultRowHeight="12.75"/>
  <cols>
    <col min="1" max="1" width="6.57421875" style="0" bestFit="1" customWidth="1"/>
    <col min="2" max="2" width="40.421875" style="0" customWidth="1"/>
    <col min="3" max="3" width="8.8515625" style="36" bestFit="1" customWidth="1"/>
    <col min="4" max="4" width="8.421875" style="0" bestFit="1" customWidth="1"/>
    <col min="5" max="5" width="8.421875" style="94" bestFit="1" customWidth="1"/>
    <col min="6" max="6" width="13.8515625" style="0" customWidth="1"/>
  </cols>
  <sheetData>
    <row r="1" spans="1:3" ht="27" customHeight="1">
      <c r="A1" s="40"/>
      <c r="B1" s="107" t="s">
        <v>158</v>
      </c>
      <c r="C1" s="107"/>
    </row>
    <row r="2" spans="1:3" ht="18" customHeight="1">
      <c r="A2" s="40"/>
      <c r="B2" s="66"/>
      <c r="C2" s="82" t="s">
        <v>154</v>
      </c>
    </row>
    <row r="3" spans="1:5" ht="25.5" customHeight="1">
      <c r="A3" s="87"/>
      <c r="B3" s="67"/>
      <c r="C3" s="109" t="s">
        <v>11</v>
      </c>
      <c r="D3" s="109"/>
      <c r="E3" s="18"/>
    </row>
    <row r="4" spans="1:5" ht="18" customHeight="1">
      <c r="A4" s="87"/>
      <c r="B4" s="67"/>
      <c r="C4" s="70" t="s">
        <v>168</v>
      </c>
      <c r="D4" s="70" t="s">
        <v>169</v>
      </c>
      <c r="E4" s="95" t="s">
        <v>13</v>
      </c>
    </row>
    <row r="5" spans="1:5" ht="14.25">
      <c r="A5" s="87"/>
      <c r="B5" s="69" t="s">
        <v>122</v>
      </c>
      <c r="C5" s="65">
        <f>SUM(C6:C10)</f>
        <v>-2815.7</v>
      </c>
      <c r="D5" s="65">
        <f>SUM(D6:D10)</f>
        <v>-15600</v>
      </c>
      <c r="E5" s="53">
        <f>C5+D5</f>
        <v>-18415.7</v>
      </c>
    </row>
    <row r="6" spans="1:5" ht="15">
      <c r="A6" s="87"/>
      <c r="B6" s="14" t="s">
        <v>5</v>
      </c>
      <c r="C6" s="64">
        <f>C21+C37</f>
        <v>-1459.8</v>
      </c>
      <c r="D6" s="64">
        <f>D21+D37</f>
        <v>-600</v>
      </c>
      <c r="E6" s="52">
        <f aca="true" t="shared" si="0" ref="E6:E30">C6+D6</f>
        <v>-2059.8</v>
      </c>
    </row>
    <row r="7" spans="1:9" ht="15">
      <c r="A7" s="87"/>
      <c r="B7" s="14" t="s">
        <v>123</v>
      </c>
      <c r="C7" s="64">
        <f>SUM(C31,C41)</f>
        <v>-725.3</v>
      </c>
      <c r="D7" s="64">
        <f>SUM(D31,D41)</f>
        <v>0</v>
      </c>
      <c r="E7" s="52">
        <f t="shared" si="0"/>
        <v>-725.3</v>
      </c>
      <c r="I7" s="46"/>
    </row>
    <row r="8" spans="1:5" ht="15">
      <c r="A8" s="87"/>
      <c r="B8" s="14" t="s">
        <v>124</v>
      </c>
      <c r="C8" s="64">
        <f>SUM(C16,C46)</f>
        <v>-465</v>
      </c>
      <c r="D8" s="64">
        <f>SUM(D16,D46)</f>
        <v>-15000</v>
      </c>
      <c r="E8" s="52">
        <f t="shared" si="0"/>
        <v>-15465</v>
      </c>
    </row>
    <row r="9" spans="1:5" ht="15">
      <c r="A9" s="87"/>
      <c r="B9" s="14" t="s">
        <v>7</v>
      </c>
      <c r="C9" s="64">
        <f>SUM(C51)</f>
        <v>940.3</v>
      </c>
      <c r="D9" s="64">
        <f>SUM(D51)</f>
        <v>0</v>
      </c>
      <c r="E9" s="52">
        <f t="shared" si="0"/>
        <v>940.3</v>
      </c>
    </row>
    <row r="10" spans="1:5" ht="15">
      <c r="A10" s="87"/>
      <c r="B10" s="14" t="s">
        <v>8</v>
      </c>
      <c r="C10" s="64">
        <f>SUM(C64)</f>
        <v>-1105.9</v>
      </c>
      <c r="D10" s="64">
        <f>SUM(D64)</f>
        <v>0</v>
      </c>
      <c r="E10" s="52">
        <f t="shared" si="0"/>
        <v>-1105.9</v>
      </c>
    </row>
    <row r="11" spans="1:5" ht="12.75">
      <c r="A11" s="87"/>
      <c r="B11" s="67"/>
      <c r="C11" s="88"/>
      <c r="D11" s="89"/>
      <c r="E11" s="52">
        <f t="shared" si="0"/>
        <v>0</v>
      </c>
    </row>
    <row r="12" spans="1:5" ht="14.25">
      <c r="A12" s="108" t="s">
        <v>159</v>
      </c>
      <c r="B12" s="108"/>
      <c r="C12" s="108"/>
      <c r="D12" s="108"/>
      <c r="E12" s="52">
        <f t="shared" si="0"/>
        <v>0</v>
      </c>
    </row>
    <row r="13" spans="1:5" ht="12.75">
      <c r="A13" s="87"/>
      <c r="B13" s="90"/>
      <c r="C13" s="91"/>
      <c r="D13" s="89"/>
      <c r="E13" s="52">
        <f t="shared" si="0"/>
        <v>0</v>
      </c>
    </row>
    <row r="14" spans="1:5" ht="25.5">
      <c r="A14" s="92" t="s">
        <v>155</v>
      </c>
      <c r="B14" s="67"/>
      <c r="C14" s="109" t="s">
        <v>11</v>
      </c>
      <c r="D14" s="109"/>
      <c r="E14" s="52"/>
    </row>
    <row r="15" spans="1:5" ht="12.75">
      <c r="A15" s="92"/>
      <c r="B15" s="67"/>
      <c r="C15" s="70" t="s">
        <v>168</v>
      </c>
      <c r="D15" s="70" t="s">
        <v>169</v>
      </c>
      <c r="E15" s="53" t="s">
        <v>13</v>
      </c>
    </row>
    <row r="16" spans="1:5" ht="24" customHeight="1">
      <c r="A16" s="93" t="s">
        <v>103</v>
      </c>
      <c r="B16" s="74" t="s">
        <v>45</v>
      </c>
      <c r="C16" s="65">
        <f>SUM(C17)</f>
        <v>-150</v>
      </c>
      <c r="D16" s="65">
        <f>SUM(D17)</f>
        <v>0</v>
      </c>
      <c r="E16" s="53">
        <f t="shared" si="0"/>
        <v>-150</v>
      </c>
    </row>
    <row r="17" spans="1:5" ht="14.25">
      <c r="A17" s="93" t="s">
        <v>104</v>
      </c>
      <c r="B17" s="74" t="s">
        <v>124</v>
      </c>
      <c r="C17" s="65">
        <f>SUM(C18)</f>
        <v>-150</v>
      </c>
      <c r="D17" s="65">
        <f>SUM(D18)</f>
        <v>0</v>
      </c>
      <c r="E17" s="53">
        <f t="shared" si="0"/>
        <v>-150</v>
      </c>
    </row>
    <row r="18" spans="1:5" ht="15">
      <c r="A18" s="93" t="s">
        <v>203</v>
      </c>
      <c r="B18" s="77" t="s">
        <v>55</v>
      </c>
      <c r="C18" s="65">
        <f>SUM(C19:C19)</f>
        <v>-150</v>
      </c>
      <c r="D18" s="65">
        <f>SUM(D19:D19)</f>
        <v>0</v>
      </c>
      <c r="E18" s="53">
        <f t="shared" si="0"/>
        <v>-150</v>
      </c>
    </row>
    <row r="19" spans="1:5" ht="15">
      <c r="A19" s="93"/>
      <c r="B19" s="73" t="s">
        <v>164</v>
      </c>
      <c r="C19" s="64">
        <v>-150</v>
      </c>
      <c r="D19" s="89"/>
      <c r="E19" s="52">
        <f t="shared" si="0"/>
        <v>-150</v>
      </c>
    </row>
    <row r="20" spans="1:5" ht="24" customHeight="1">
      <c r="A20" s="93" t="s">
        <v>74</v>
      </c>
      <c r="B20" s="78" t="s">
        <v>58</v>
      </c>
      <c r="C20" s="65">
        <f>SUM(C21,C31)</f>
        <v>-1600</v>
      </c>
      <c r="D20" s="65">
        <f>SUM(D21,D31)</f>
        <v>-600</v>
      </c>
      <c r="E20" s="53">
        <f t="shared" si="0"/>
        <v>-2200</v>
      </c>
    </row>
    <row r="21" spans="1:5" ht="14.25">
      <c r="A21" s="93" t="s">
        <v>95</v>
      </c>
      <c r="B21" s="79" t="s">
        <v>5</v>
      </c>
      <c r="C21" s="65">
        <f>SUM(C22)</f>
        <v>-800</v>
      </c>
      <c r="D21" s="65">
        <f>SUM(D22)</f>
        <v>-600</v>
      </c>
      <c r="E21" s="53">
        <f t="shared" si="0"/>
        <v>-1400</v>
      </c>
    </row>
    <row r="22" spans="1:5" ht="14.25">
      <c r="A22" s="93" t="s">
        <v>96</v>
      </c>
      <c r="B22" s="79" t="s">
        <v>133</v>
      </c>
      <c r="C22" s="65">
        <f>SUM(C23,C28,C29)</f>
        <v>-800</v>
      </c>
      <c r="D22" s="65">
        <f>SUM(D23,D28,D29)</f>
        <v>-600</v>
      </c>
      <c r="E22" s="53">
        <f t="shared" si="0"/>
        <v>-1400</v>
      </c>
    </row>
    <row r="23" spans="1:5" ht="14.25">
      <c r="A23" s="93"/>
      <c r="B23" s="79" t="s">
        <v>134</v>
      </c>
      <c r="C23" s="65">
        <f>SUM(C24:C27)</f>
        <v>-50</v>
      </c>
      <c r="D23" s="65">
        <f>SUM(D24:D27)</f>
        <v>-600</v>
      </c>
      <c r="E23" s="53">
        <f t="shared" si="0"/>
        <v>-650</v>
      </c>
    </row>
    <row r="24" spans="1:5" ht="30">
      <c r="A24" s="93"/>
      <c r="B24" s="71" t="s">
        <v>167</v>
      </c>
      <c r="C24" s="64">
        <v>-870</v>
      </c>
      <c r="D24" s="18">
        <v>-2000</v>
      </c>
      <c r="E24" s="52">
        <f t="shared" si="0"/>
        <v>-2870</v>
      </c>
    </row>
    <row r="25" spans="1:5" ht="15">
      <c r="A25" s="93"/>
      <c r="B25" s="71" t="s">
        <v>170</v>
      </c>
      <c r="C25" s="64">
        <v>150</v>
      </c>
      <c r="D25" s="89"/>
      <c r="E25" s="52">
        <f t="shared" si="0"/>
        <v>150</v>
      </c>
    </row>
    <row r="26" spans="1:5" ht="15">
      <c r="A26" s="93"/>
      <c r="B26" s="71" t="s">
        <v>171</v>
      </c>
      <c r="C26" s="64">
        <v>320</v>
      </c>
      <c r="D26" s="89"/>
      <c r="E26" s="52">
        <f t="shared" si="0"/>
        <v>320</v>
      </c>
    </row>
    <row r="27" spans="1:5" ht="15">
      <c r="A27" s="93"/>
      <c r="B27" s="71" t="s">
        <v>172</v>
      </c>
      <c r="C27" s="64">
        <v>350</v>
      </c>
      <c r="D27" s="18">
        <v>1400</v>
      </c>
      <c r="E27" s="52">
        <f t="shared" si="0"/>
        <v>1750</v>
      </c>
    </row>
    <row r="28" spans="1:5" ht="14.25">
      <c r="A28" s="93"/>
      <c r="B28" s="79" t="s">
        <v>135</v>
      </c>
      <c r="C28" s="65">
        <v>-800</v>
      </c>
      <c r="D28" s="89"/>
      <c r="E28" s="53">
        <f t="shared" si="0"/>
        <v>-800</v>
      </c>
    </row>
    <row r="29" spans="1:5" ht="14.25">
      <c r="A29" s="93"/>
      <c r="B29" s="79" t="s">
        <v>131</v>
      </c>
      <c r="C29" s="65">
        <f>SUM(C30:C30)</f>
        <v>50</v>
      </c>
      <c r="D29" s="89"/>
      <c r="E29" s="53">
        <f t="shared" si="0"/>
        <v>50</v>
      </c>
    </row>
    <row r="30" spans="1:5" ht="15">
      <c r="A30" s="93"/>
      <c r="B30" s="71" t="s">
        <v>173</v>
      </c>
      <c r="C30" s="64">
        <v>50</v>
      </c>
      <c r="D30" s="89"/>
      <c r="E30" s="52">
        <f t="shared" si="0"/>
        <v>50</v>
      </c>
    </row>
    <row r="31" spans="1:5" ht="14.25">
      <c r="A31" s="93" t="s">
        <v>120</v>
      </c>
      <c r="B31" s="79" t="s">
        <v>136</v>
      </c>
      <c r="C31" s="65">
        <f>SUM(C32)</f>
        <v>-800</v>
      </c>
      <c r="D31" s="89"/>
      <c r="E31" s="53">
        <f aca="true" t="shared" si="1" ref="E31:E66">C31+D31</f>
        <v>-800</v>
      </c>
    </row>
    <row r="32" spans="1:5" ht="14.25">
      <c r="A32" s="93" t="s">
        <v>121</v>
      </c>
      <c r="B32" s="79" t="s">
        <v>62</v>
      </c>
      <c r="C32" s="65">
        <f>SUM(C33:C34)</f>
        <v>-800</v>
      </c>
      <c r="D32" s="89"/>
      <c r="E32" s="53">
        <f t="shared" si="1"/>
        <v>-800</v>
      </c>
    </row>
    <row r="33" spans="1:5" ht="30">
      <c r="A33" s="93"/>
      <c r="B33" s="71" t="s">
        <v>137</v>
      </c>
      <c r="C33" s="64">
        <v>-1400</v>
      </c>
      <c r="D33" s="89"/>
      <c r="E33" s="52">
        <f t="shared" si="1"/>
        <v>-1400</v>
      </c>
    </row>
    <row r="34" spans="1:5" ht="45">
      <c r="A34" s="93"/>
      <c r="B34" s="71" t="s">
        <v>157</v>
      </c>
      <c r="C34" s="64">
        <v>600</v>
      </c>
      <c r="D34" s="89"/>
      <c r="E34" s="52">
        <f t="shared" si="1"/>
        <v>600</v>
      </c>
    </row>
    <row r="35" spans="1:5" ht="24" customHeight="1">
      <c r="A35" s="93" t="s">
        <v>75</v>
      </c>
      <c r="B35" s="78" t="s">
        <v>63</v>
      </c>
      <c r="C35" s="65">
        <f>SUM(C37,C41,C46,C51,C64)</f>
        <v>-1065.7</v>
      </c>
      <c r="D35" s="65">
        <f>SUM(D37,D41,D46,D51,D64)</f>
        <v>-15000</v>
      </c>
      <c r="E35" s="53">
        <f t="shared" si="1"/>
        <v>-16065.7</v>
      </c>
    </row>
    <row r="36" spans="1:5" ht="14.25">
      <c r="A36" s="99" t="s">
        <v>99</v>
      </c>
      <c r="B36" s="78" t="s">
        <v>5</v>
      </c>
      <c r="C36" s="65">
        <f>SUM(C37)</f>
        <v>-659.8</v>
      </c>
      <c r="D36" s="64">
        <f>SUM(D37)</f>
        <v>0</v>
      </c>
      <c r="E36" s="53">
        <f t="shared" si="1"/>
        <v>-659.8</v>
      </c>
    </row>
    <row r="37" spans="1:5" ht="15">
      <c r="A37" s="93" t="s">
        <v>100</v>
      </c>
      <c r="B37" s="80" t="s">
        <v>138</v>
      </c>
      <c r="C37" s="68">
        <f>SUM(C38:C40)</f>
        <v>-659.8</v>
      </c>
      <c r="D37" s="89"/>
      <c r="E37" s="53">
        <f t="shared" si="1"/>
        <v>-659.8</v>
      </c>
    </row>
    <row r="38" spans="1:5" ht="15">
      <c r="A38" s="93"/>
      <c r="B38" s="71" t="s">
        <v>139</v>
      </c>
      <c r="C38" s="52">
        <v>-400</v>
      </c>
      <c r="D38" s="89"/>
      <c r="E38" s="52">
        <f t="shared" si="1"/>
        <v>-400</v>
      </c>
    </row>
    <row r="39" spans="1:5" ht="15">
      <c r="A39" s="93"/>
      <c r="B39" s="76" t="s">
        <v>130</v>
      </c>
      <c r="C39" s="52">
        <v>-22</v>
      </c>
      <c r="D39" s="89"/>
      <c r="E39" s="52">
        <f t="shared" si="1"/>
        <v>-22</v>
      </c>
    </row>
    <row r="40" spans="1:5" ht="15">
      <c r="A40" s="93"/>
      <c r="B40" s="71" t="s">
        <v>140</v>
      </c>
      <c r="C40" s="52">
        <v>-237.8</v>
      </c>
      <c r="D40" s="89"/>
      <c r="E40" s="52">
        <f t="shared" si="1"/>
        <v>-237.8</v>
      </c>
    </row>
    <row r="41" spans="1:5" ht="14.25">
      <c r="A41" s="93" t="s">
        <v>115</v>
      </c>
      <c r="B41" s="79" t="s">
        <v>123</v>
      </c>
      <c r="C41" s="65">
        <f>SUM(C42)</f>
        <v>74.7</v>
      </c>
      <c r="D41" s="89"/>
      <c r="E41" s="53">
        <f t="shared" si="1"/>
        <v>74.7</v>
      </c>
    </row>
    <row r="42" spans="1:5" ht="15">
      <c r="A42" s="93" t="s">
        <v>116</v>
      </c>
      <c r="B42" s="72" t="s">
        <v>141</v>
      </c>
      <c r="C42" s="65">
        <f>SUM(C43:C45)</f>
        <v>74.7</v>
      </c>
      <c r="D42" s="89"/>
      <c r="E42" s="53">
        <f t="shared" si="1"/>
        <v>74.7</v>
      </c>
    </row>
    <row r="43" spans="1:5" ht="15">
      <c r="A43" s="93"/>
      <c r="B43" s="76" t="s">
        <v>142</v>
      </c>
      <c r="C43" s="52">
        <f>200+200</f>
        <v>400</v>
      </c>
      <c r="D43" s="89"/>
      <c r="E43" s="52">
        <f t="shared" si="1"/>
        <v>400</v>
      </c>
    </row>
    <row r="44" spans="1:5" ht="15">
      <c r="A44" s="93"/>
      <c r="B44" s="76" t="s">
        <v>215</v>
      </c>
      <c r="C44" s="52">
        <v>-300</v>
      </c>
      <c r="D44" s="89"/>
      <c r="E44" s="52">
        <f t="shared" si="1"/>
        <v>-300</v>
      </c>
    </row>
    <row r="45" spans="1:5" ht="30">
      <c r="A45" s="93"/>
      <c r="B45" s="71" t="s">
        <v>143</v>
      </c>
      <c r="C45" s="52">
        <v>-25.3</v>
      </c>
      <c r="D45" s="89"/>
      <c r="E45" s="52">
        <f t="shared" si="1"/>
        <v>-25.3</v>
      </c>
    </row>
    <row r="46" spans="1:5" ht="14.25">
      <c r="A46" s="93" t="s">
        <v>182</v>
      </c>
      <c r="B46" s="78" t="s">
        <v>144</v>
      </c>
      <c r="C46" s="65">
        <f>SUM(C47+C49)</f>
        <v>-315</v>
      </c>
      <c r="D46" s="65">
        <f>SUM(D47+D49)</f>
        <v>-15000</v>
      </c>
      <c r="E46" s="53">
        <f t="shared" si="1"/>
        <v>-15315</v>
      </c>
    </row>
    <row r="47" spans="1:5" ht="15">
      <c r="A47" s="93" t="s">
        <v>183</v>
      </c>
      <c r="B47" s="80" t="s">
        <v>132</v>
      </c>
      <c r="C47" s="65">
        <f>SUM(C48:C48)</f>
        <v>-350</v>
      </c>
      <c r="D47" s="65">
        <f>SUM(D48:D48)</f>
        <v>-15000</v>
      </c>
      <c r="E47" s="53">
        <f t="shared" si="1"/>
        <v>-15350</v>
      </c>
    </row>
    <row r="48" spans="1:5" ht="15">
      <c r="A48" s="93"/>
      <c r="B48" s="71" t="s">
        <v>186</v>
      </c>
      <c r="C48" s="64">
        <v>-350</v>
      </c>
      <c r="D48" s="52">
        <v>-15000</v>
      </c>
      <c r="E48" s="52">
        <f t="shared" si="1"/>
        <v>-15350</v>
      </c>
    </row>
    <row r="49" spans="1:5" ht="15">
      <c r="A49" s="93" t="s">
        <v>184</v>
      </c>
      <c r="B49" s="71" t="s">
        <v>187</v>
      </c>
      <c r="C49" s="68">
        <f>SUM(C50)</f>
        <v>35</v>
      </c>
      <c r="D49" s="89"/>
      <c r="E49" s="53">
        <f t="shared" si="1"/>
        <v>35</v>
      </c>
    </row>
    <row r="50" spans="1:5" ht="30">
      <c r="A50" s="93"/>
      <c r="B50" s="71" t="s">
        <v>125</v>
      </c>
      <c r="C50" s="64">
        <v>35</v>
      </c>
      <c r="D50" s="89"/>
      <c r="E50" s="52">
        <f t="shared" si="1"/>
        <v>35</v>
      </c>
    </row>
    <row r="51" spans="1:5" ht="14.25">
      <c r="A51" s="93" t="s">
        <v>185</v>
      </c>
      <c r="B51" s="35" t="s">
        <v>7</v>
      </c>
      <c r="C51" s="68">
        <f>SUM(C52,C56,C60)</f>
        <v>940.3</v>
      </c>
      <c r="D51" s="68">
        <f>SUM(D52,D56,D60)</f>
        <v>0</v>
      </c>
      <c r="E51" s="53">
        <f t="shared" si="1"/>
        <v>940.3</v>
      </c>
    </row>
    <row r="52" spans="1:5" ht="15">
      <c r="A52" s="93" t="s">
        <v>190</v>
      </c>
      <c r="B52" s="75" t="s">
        <v>126</v>
      </c>
      <c r="C52" s="68">
        <f>SUM(C53:C55)</f>
        <v>608</v>
      </c>
      <c r="D52" s="89"/>
      <c r="E52" s="53">
        <f t="shared" si="1"/>
        <v>608</v>
      </c>
    </row>
    <row r="53" spans="1:5" ht="30">
      <c r="A53" s="93"/>
      <c r="B53" s="22" t="s">
        <v>127</v>
      </c>
      <c r="C53" s="64">
        <v>-27.3</v>
      </c>
      <c r="D53" s="89"/>
      <c r="E53" s="52">
        <f t="shared" si="1"/>
        <v>-27.3</v>
      </c>
    </row>
    <row r="54" spans="1:6" ht="30">
      <c r="A54" s="93"/>
      <c r="B54" s="22" t="s">
        <v>188</v>
      </c>
      <c r="C54" s="64">
        <v>1106.6</v>
      </c>
      <c r="D54" s="89"/>
      <c r="E54" s="52">
        <f t="shared" si="1"/>
        <v>1106.6</v>
      </c>
      <c r="F54" s="41"/>
    </row>
    <row r="55" spans="1:5" ht="60">
      <c r="A55" s="93"/>
      <c r="B55" s="22" t="s">
        <v>189</v>
      </c>
      <c r="C55" s="52">
        <v>-471.3</v>
      </c>
      <c r="D55" s="89"/>
      <c r="E55" s="52">
        <f t="shared" si="1"/>
        <v>-471.3</v>
      </c>
    </row>
    <row r="56" spans="1:5" ht="15">
      <c r="A56" s="93" t="s">
        <v>191</v>
      </c>
      <c r="B56" s="75" t="s">
        <v>192</v>
      </c>
      <c r="C56" s="68">
        <f>SUM(C57:C59)</f>
        <v>-7.699999999999989</v>
      </c>
      <c r="D56" s="89"/>
      <c r="E56" s="53">
        <f aca="true" t="shared" si="2" ref="E56:E63">C56+D56</f>
        <v>-7.699999999999989</v>
      </c>
    </row>
    <row r="57" spans="1:5" ht="45">
      <c r="A57" s="93"/>
      <c r="B57" s="22" t="s">
        <v>193</v>
      </c>
      <c r="C57" s="64">
        <v>-172.7</v>
      </c>
      <c r="D57" s="89"/>
      <c r="E57" s="52">
        <f t="shared" si="2"/>
        <v>-172.7</v>
      </c>
    </row>
    <row r="58" spans="1:5" ht="30">
      <c r="A58" s="93"/>
      <c r="B58" s="22" t="s">
        <v>236</v>
      </c>
      <c r="C58" s="64">
        <v>175</v>
      </c>
      <c r="D58" s="89"/>
      <c r="E58" s="52">
        <f t="shared" si="2"/>
        <v>175</v>
      </c>
    </row>
    <row r="59" spans="1:5" ht="30">
      <c r="A59" s="93"/>
      <c r="B59" s="22" t="s">
        <v>194</v>
      </c>
      <c r="C59" s="64">
        <v>-10</v>
      </c>
      <c r="D59" s="89"/>
      <c r="E59" s="52">
        <f t="shared" si="2"/>
        <v>-10</v>
      </c>
    </row>
    <row r="60" spans="1:5" ht="15">
      <c r="A60" s="99" t="s">
        <v>196</v>
      </c>
      <c r="B60" s="96" t="s">
        <v>128</v>
      </c>
      <c r="C60" s="53">
        <f>SUM(C61:C63)</f>
        <v>340</v>
      </c>
      <c r="D60" s="52">
        <f>SUM(D61:D63)</f>
        <v>0</v>
      </c>
      <c r="E60" s="53">
        <f t="shared" si="2"/>
        <v>340</v>
      </c>
    </row>
    <row r="61" spans="1:5" ht="15">
      <c r="A61" s="93"/>
      <c r="B61" s="97" t="s">
        <v>129</v>
      </c>
      <c r="C61" s="52">
        <v>100</v>
      </c>
      <c r="D61" s="89"/>
      <c r="E61" s="52">
        <f t="shared" si="2"/>
        <v>100</v>
      </c>
    </row>
    <row r="62" spans="1:5" ht="15">
      <c r="A62" s="93"/>
      <c r="B62" s="97" t="s">
        <v>195</v>
      </c>
      <c r="C62" s="52">
        <v>130</v>
      </c>
      <c r="D62" s="89"/>
      <c r="E62" s="52">
        <f t="shared" si="2"/>
        <v>130</v>
      </c>
    </row>
    <row r="63" spans="1:5" ht="15">
      <c r="A63" s="93"/>
      <c r="B63" s="97" t="s">
        <v>131</v>
      </c>
      <c r="C63" s="52">
        <v>110</v>
      </c>
      <c r="D63" s="89"/>
      <c r="E63" s="52">
        <f t="shared" si="2"/>
        <v>110</v>
      </c>
    </row>
    <row r="64" spans="1:5" ht="14.25">
      <c r="A64" s="93" t="s">
        <v>201</v>
      </c>
      <c r="B64" s="74" t="s">
        <v>8</v>
      </c>
      <c r="C64" s="68">
        <f>SUM(C65,C67)</f>
        <v>-1105.9</v>
      </c>
      <c r="D64" s="89"/>
      <c r="E64" s="53">
        <f t="shared" si="1"/>
        <v>-1105.9</v>
      </c>
    </row>
    <row r="65" spans="1:5" ht="15">
      <c r="A65" s="67" t="s">
        <v>202</v>
      </c>
      <c r="B65" s="77" t="s">
        <v>145</v>
      </c>
      <c r="C65" s="68">
        <f>SUM(C66)</f>
        <v>-705.9</v>
      </c>
      <c r="D65" s="89"/>
      <c r="E65" s="53">
        <f t="shared" si="1"/>
        <v>-705.9</v>
      </c>
    </row>
    <row r="66" spans="1:5" ht="30">
      <c r="A66" s="67"/>
      <c r="B66" s="22" t="s">
        <v>146</v>
      </c>
      <c r="C66" s="64">
        <v>-705.9</v>
      </c>
      <c r="D66" s="89"/>
      <c r="E66" s="52">
        <f t="shared" si="1"/>
        <v>-705.9</v>
      </c>
    </row>
    <row r="67" spans="1:5" ht="30">
      <c r="A67" s="67" t="s">
        <v>231</v>
      </c>
      <c r="B67" s="77" t="s">
        <v>232</v>
      </c>
      <c r="C67" s="68">
        <f>SUM(C68:C69)</f>
        <v>-400</v>
      </c>
      <c r="D67" s="89"/>
      <c r="E67" s="105">
        <f>C67+D67</f>
        <v>-400</v>
      </c>
    </row>
    <row r="68" spans="1:5" ht="15">
      <c r="A68" s="67"/>
      <c r="B68" s="73" t="s">
        <v>235</v>
      </c>
      <c r="C68" s="64">
        <v>-250</v>
      </c>
      <c r="D68" s="104"/>
      <c r="E68" s="52">
        <f>C68+D68</f>
        <v>-250</v>
      </c>
    </row>
    <row r="69" spans="1:5" ht="15">
      <c r="A69" s="67"/>
      <c r="B69" s="22" t="s">
        <v>233</v>
      </c>
      <c r="C69" s="64">
        <v>-150</v>
      </c>
      <c r="D69" s="89"/>
      <c r="E69" s="52">
        <f>C69+D69</f>
        <v>-150</v>
      </c>
    </row>
  </sheetData>
  <mergeCells count="4">
    <mergeCell ref="B1:C1"/>
    <mergeCell ref="A12:D12"/>
    <mergeCell ref="C3:D3"/>
    <mergeCell ref="C14:D1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11.2009. a
määruse nr ... juurde</oddHeader>
    <oddFooter>&amp;C&amp;P+8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2009-11-04T14:56:54Z</cp:lastPrinted>
  <dcterms:created xsi:type="dcterms:W3CDTF">1996-10-14T23:33:28Z</dcterms:created>
  <dcterms:modified xsi:type="dcterms:W3CDTF">2009-11-05T07:29:04Z</dcterms:modified>
  <cp:category/>
  <cp:version/>
  <cp:contentType/>
  <cp:contentStatus/>
</cp:coreProperties>
</file>