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.laane\Desktop\arved\"/>
    </mc:Choice>
  </mc:AlternateContent>
  <bookViews>
    <workbookView xWindow="0" yWindow="0" windowWidth="28800" windowHeight="14100"/>
  </bookViews>
  <sheets>
    <sheet name="Sheet1" sheetId="1" r:id="rId1"/>
    <sheet name="Arhiiv" sheetId="2" r:id="rId2"/>
  </sheets>
  <definedNames>
    <definedName name="_xlnm._FilterDatabase" localSheetId="0" hidden="1">Sheet1!$A$1:$LO$1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M18" i="1" s="1"/>
  <c r="M10" i="2"/>
  <c r="J10" i="2"/>
  <c r="K10" i="2" s="1"/>
  <c r="L15" i="1" l="1"/>
  <c r="L10" i="1"/>
  <c r="J10" i="1" s="1"/>
  <c r="L16" i="1"/>
  <c r="M10" i="1" l="1"/>
  <c r="K10" i="1" s="1"/>
  <c r="K7" i="1"/>
  <c r="L7" i="1"/>
  <c r="J7" i="1" s="1"/>
  <c r="J4" i="1"/>
  <c r="F21" i="1" l="1"/>
  <c r="J11" i="1" l="1"/>
  <c r="M9" i="2"/>
  <c r="K9" i="2"/>
  <c r="J9" i="2"/>
  <c r="L14" i="1"/>
  <c r="M14" i="1" s="1"/>
  <c r="K14" i="1"/>
  <c r="L8" i="2"/>
  <c r="M8" i="2" s="1"/>
  <c r="K8" i="2"/>
  <c r="L7" i="2"/>
  <c r="M7" i="2" s="1"/>
  <c r="K7" i="2"/>
  <c r="M11" i="1" l="1"/>
  <c r="K11" i="1"/>
  <c r="L8" i="1" l="1"/>
  <c r="M8" i="1" s="1"/>
  <c r="K8" i="1"/>
  <c r="K6" i="2"/>
  <c r="M5" i="2" l="1"/>
  <c r="M4" i="2"/>
  <c r="L3" i="2" l="1"/>
  <c r="M3" i="2" s="1"/>
  <c r="J3" i="2"/>
  <c r="F3" i="2"/>
  <c r="L2" i="2"/>
  <c r="J2" i="2" s="1"/>
  <c r="K2" i="2" s="1"/>
  <c r="K3" i="2" l="1"/>
  <c r="K18" i="1"/>
  <c r="L6" i="1"/>
  <c r="M6" i="1" s="1"/>
  <c r="K6" i="1"/>
  <c r="L5" i="1"/>
  <c r="M5" i="1" s="1"/>
  <c r="J12" i="1"/>
  <c r="L12" i="1" s="1"/>
  <c r="M12" i="1" s="1"/>
  <c r="L13" i="1"/>
  <c r="M13" i="1" s="1"/>
  <c r="K13" i="1"/>
  <c r="M9" i="1"/>
  <c r="M16" i="1"/>
  <c r="K16" i="1"/>
  <c r="L17" i="1"/>
  <c r="M17" i="1" s="1"/>
  <c r="K17" i="1"/>
  <c r="M15" i="1"/>
  <c r="K15" i="1"/>
  <c r="J2" i="1"/>
  <c r="J3" i="1"/>
  <c r="F20" i="1" l="1"/>
  <c r="K12" i="1"/>
</calcChain>
</file>

<file path=xl/comments1.xml><?xml version="1.0" encoding="utf-8"?>
<comments xmlns="http://schemas.openxmlformats.org/spreadsheetml/2006/main">
  <authors>
    <author>Christina Astmäe</author>
    <author>TLV</author>
  </authors>
  <commentList>
    <comment ref="J6" authorId="0" shapeId="0">
      <text>
        <r>
          <rPr>
            <b/>
            <sz val="9"/>
            <color indexed="81"/>
            <rFont val="Tahoma"/>
            <family val="2"/>
            <charset val="186"/>
          </rPr>
          <t>Christina Astmäe:</t>
        </r>
        <r>
          <rPr>
            <sz val="9"/>
            <color indexed="81"/>
            <rFont val="Tahoma"/>
            <family val="2"/>
            <charset val="186"/>
          </rPr>
          <t xml:space="preserve">
Algne määr oli 7,35, seda on THI-ga korrigeeritud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  <charset val="186"/>
          </rPr>
          <t>TLV:</t>
        </r>
        <r>
          <rPr>
            <sz val="9"/>
            <color indexed="81"/>
            <rFont val="Tahoma"/>
            <family val="2"/>
            <charset val="186"/>
          </rPr>
          <t xml:space="preserve">
alates 01.01.2022 5,9 eur/m2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  <charset val="186"/>
          </rPr>
          <t>TLV:</t>
        </r>
        <r>
          <rPr>
            <sz val="9"/>
            <color indexed="81"/>
            <rFont val="Tahoma"/>
            <family val="2"/>
            <charset val="186"/>
          </rPr>
          <t xml:space="preserve">
Alates 1.07.2022 7 eur/m2</t>
        </r>
      </text>
    </comment>
  </commentList>
</comments>
</file>

<file path=xl/sharedStrings.xml><?xml version="1.0" encoding="utf-8"?>
<sst xmlns="http://schemas.openxmlformats.org/spreadsheetml/2006/main" count="254" uniqueCount="155">
  <si>
    <t>Aadress</t>
  </si>
  <si>
    <t>Osakond/asutus</t>
  </si>
  <si>
    <t>Lepingu sõlmija</t>
  </si>
  <si>
    <t>Lepingu teine pool</t>
  </si>
  <si>
    <t>Kirjeldus</t>
  </si>
  <si>
    <t>Netopind</t>
  </si>
  <si>
    <t>Õueala</t>
  </si>
  <si>
    <t>Kehtivuse algus</t>
  </si>
  <si>
    <t>Tähtaeg</t>
  </si>
  <si>
    <t>Hind EUR/m2</t>
  </si>
  <si>
    <t>Hind EUR/m2+km</t>
  </si>
  <si>
    <t xml:space="preserve">Hind kuus ilma </t>
  </si>
  <si>
    <t>Hind (EUR kuus +km)</t>
  </si>
  <si>
    <t>Asukoht hoones</t>
  </si>
  <si>
    <t>Märkused</t>
  </si>
  <si>
    <t xml:space="preserve"> Lepingu Link GoPros </t>
  </si>
  <si>
    <t>Vastuvõetud LV  korraldused</t>
  </si>
  <si>
    <t>LV Korralduse link</t>
  </si>
  <si>
    <t>LVK otsus ja link</t>
  </si>
  <si>
    <t>LVK link</t>
  </si>
  <si>
    <t xml:space="preserve">Eerika tee 1 </t>
  </si>
  <si>
    <t>HO</t>
  </si>
  <si>
    <t>Ico Park OÜ</t>
  </si>
  <si>
    <t>LA Kesklinna Lastekeskuse  asenduspind</t>
  </si>
  <si>
    <t>I-II korrus +kelder</t>
  </si>
  <si>
    <t>GoPro Case TLV - Eerika tee 1 üürimine</t>
  </si>
  <si>
    <t>Tartu Linnavalitsuse 28.01.2014 a. korralduse nr 93</t>
  </si>
  <si>
    <t>GoPro Case TLV - ICO Park OÜga äriruumi üürilepingu sõlmimine</t>
  </si>
  <si>
    <t>Tartu Linnavolikogu 23. jaanuari 2014. a otsuse nr 40 "Loa andmine ICO Park OÜga äriruumi üürilepingu sõlmimiseks"</t>
  </si>
  <si>
    <t>GoPro Case TLV - Loa andmine ICO Park OÜga äriruumi üürilepingu sõlmimiseks</t>
  </si>
  <si>
    <t>Jaama 123</t>
  </si>
  <si>
    <t>Lotte lastehoid (18 kohta)</t>
  </si>
  <si>
    <t>Kogu elamu sh I-II korrus</t>
  </si>
  <si>
    <t>Ilmatsalu 3a</t>
  </si>
  <si>
    <t>Capital Atlantic OÜ</t>
  </si>
  <si>
    <t>Meelespea hoid (45 kohta)</t>
  </si>
  <si>
    <t xml:space="preserve">I-II korrus </t>
  </si>
  <si>
    <t>Tähe 4</t>
  </si>
  <si>
    <t>Robin Kinnisvara OÜ</t>
  </si>
  <si>
    <t>Karoliine lastehoiukeskus (120 kohta)</t>
  </si>
  <si>
    <t>II korrus</t>
  </si>
  <si>
    <t>Vasara 50</t>
  </si>
  <si>
    <t>Wesico Infra OÜ</t>
  </si>
  <si>
    <t>Rukkilille lastehoiukeskus (110 kohta)</t>
  </si>
  <si>
    <t>GoPro Case TLV - Vasara 50 lastehoiuruumide üürileping</t>
  </si>
  <si>
    <t>Riia 15b</t>
  </si>
  <si>
    <t>KO</t>
  </si>
  <si>
    <t>Tartu Linnamuuseum</t>
  </si>
  <si>
    <t>THM Haldus OÜ</t>
  </si>
  <si>
    <t>KGB kongid// Tartu Linnamuuseum</t>
  </si>
  <si>
    <t>Kleldrikorrus</t>
  </si>
  <si>
    <t>Hooldustasu 454 EEK/kuu</t>
  </si>
  <si>
    <t>Tartu Linnavalitsuse 19.01.2010 Korraldus 39</t>
  </si>
  <si>
    <t>GoPro Case TLV - Üürilepingu sõlmimine KGB kongide muuseumi laiendamiseks</t>
  </si>
  <si>
    <t>GoPro Case TLV - Loa andmine üürilepingu sõlmimiseks</t>
  </si>
  <si>
    <t>Tähe 127</t>
  </si>
  <si>
    <t>AS Colordia</t>
  </si>
  <si>
    <t>Hoidlaruumid// Tartu Linnamuuseum</t>
  </si>
  <si>
    <t>Hall I korrus</t>
  </si>
  <si>
    <t>Tartu Linnavolikogu  08. juuni  2012. a  otsuse nr 377</t>
  </si>
  <si>
    <t>Riia 38</t>
  </si>
  <si>
    <t>Avo Rosenvald</t>
  </si>
  <si>
    <t>O.Lutsu majamuuseum</t>
  </si>
  <si>
    <t>I korrus</t>
  </si>
  <si>
    <t>Ei lisandu km</t>
  </si>
  <si>
    <t>Tartu Linnavalitsuse 11.02.2003 korraldus 370</t>
  </si>
  <si>
    <t>GoPro Case TLV - Tartu Linnamuuseumi filiaali Oskar Lutsu majamuuseumi tarbeks üürilepingu sõlmimine</t>
  </si>
  <si>
    <t>Tartu Linnavolikogu 16. jaanuari 2003.a otsust nr 57 " Loa andmine üürilepingu sõlmimiseks"</t>
  </si>
  <si>
    <t>Tehase 16</t>
  </si>
  <si>
    <t>Tartu Linnaraamatukogu</t>
  </si>
  <si>
    <t>E-Kaubamaja OÜ</t>
  </si>
  <si>
    <t>E-Kaubamaja haruraamatukogu</t>
  </si>
  <si>
    <t>GoPro Case TLV - Rendileping: Karlova-Ropka harukogu</t>
  </si>
  <si>
    <t>Tartu Linnavalitsuse 20.12.2011 korraldus 1379</t>
  </si>
  <si>
    <t>GoPro Case TLV - Üürilepingu sõlmimine E-Kaubamaja OÜ-ga</t>
  </si>
  <si>
    <t>Tartu Linnavolikogu 15.09.2011. a otsuse nr 282</t>
  </si>
  <si>
    <t>GoPro Case TLV - Loa andmine E-Kaubamaja OÜga äriruumi üürilepingu sõlmimiseks</t>
  </si>
  <si>
    <t>Suur-Kaar 56</t>
  </si>
  <si>
    <t>EKL Otos OÜ</t>
  </si>
  <si>
    <t>Tammelinna haruraamatukogu</t>
  </si>
  <si>
    <t>Tartu Linnavolikogu 05. juuni 2003. a otsust nr 155</t>
  </si>
  <si>
    <t>Kompanii 10</t>
  </si>
  <si>
    <t>PROKTER OÜ</t>
  </si>
  <si>
    <t>Kompanii  tn. raamatukogu</t>
  </si>
  <si>
    <t>Tartu Linnavolikogu 18. septembri 2014. a otsuse nr 121</t>
  </si>
  <si>
    <t>Staadioni 73</t>
  </si>
  <si>
    <t>Akksu OÜ</t>
  </si>
  <si>
    <t>Lubja tn laenutuspunkt</t>
  </si>
  <si>
    <t>Tähtajatu</t>
  </si>
  <si>
    <t>Jakobi 52</t>
  </si>
  <si>
    <t>Tartu Lastekunstikool</t>
  </si>
  <si>
    <t>Korporatsioon Fraternitas Liviensis</t>
  </si>
  <si>
    <t>Küütri 3</t>
  </si>
  <si>
    <t>LV Kantselei</t>
  </si>
  <si>
    <t>LVO</t>
  </si>
  <si>
    <t>LV Menetlusteenistuse ruumid</t>
  </si>
  <si>
    <t>Tartu Linnavolikogu 10. juuni 2016. a otsuse nr 359</t>
  </si>
  <si>
    <t>Ringtee 19</t>
  </si>
  <si>
    <t xml:space="preserve">SA Tartu Sport </t>
  </si>
  <si>
    <t xml:space="preserve">RealWAY OÜ </t>
  </si>
  <si>
    <t>Tarbuse spordihoone kaks saali</t>
  </si>
  <si>
    <t>2 kaarhalli</t>
  </si>
  <si>
    <t>Korraldus puudub</t>
  </si>
  <si>
    <t>Otsus puudub</t>
  </si>
  <si>
    <t>Aleksandri 8A</t>
  </si>
  <si>
    <t>Kondsor AS</t>
  </si>
  <si>
    <t>Lasteaed Sass lisaruumid 5 rühmaruumi</t>
  </si>
  <si>
    <t>31.06.2020</t>
  </si>
  <si>
    <t>I-II korrus</t>
  </si>
  <si>
    <t>Tartu Linnavalitsuse  03.08.2010 nr  816</t>
  </si>
  <si>
    <t>GoPro Case TLV - ASiga Kondsor sõlmitud üürilepingu muutmine</t>
  </si>
  <si>
    <t>Tartu Linnavolikogu 10.06.2010 nr 88</t>
  </si>
  <si>
    <t>GoPro Case TLV - Loa andmine ASiga Kondsor sõlmitud üürilepingu muutmiseks</t>
  </si>
  <si>
    <t>Narva mnt 177</t>
  </si>
  <si>
    <t>Eesti Rahva Muuseum</t>
  </si>
  <si>
    <t>ERM`i end.hoidlaruumid Linnamuuseumi tarbeks</t>
  </si>
  <si>
    <t>Tartu Linnavolikogu 14.10.2016 otsusega  nr 390 "Loa andmine Narva mnt 177 äriruumi üürilepingu sõlmimiseks"</t>
  </si>
  <si>
    <t xml:space="preserve">Veski 35 </t>
  </si>
  <si>
    <t>STO</t>
  </si>
  <si>
    <t>TLV</t>
  </si>
  <si>
    <t>Ingerisoomlaste Liit</t>
  </si>
  <si>
    <t>STO eakate Tähtvere Piirkonnakeskus</t>
  </si>
  <si>
    <t>Tartu Linnavolikogu 16. mai 2019. a otsuse nr 161  "Loa andmine Aira Lõhmusega sõlmitud äriruumi üürilepingu pikendamiseks"</t>
  </si>
  <si>
    <t>Tartu Linnavolikogu 23.04 .2020 a. otsuse nr 239 "Loa andmine Capital Atlantic OÜga ja Wesico Infra OÜga sõlmitud äriruumi üürilepingute pikendamiseks ja muutmiseks"</t>
  </si>
  <si>
    <t>GoPro Case TLV - Loa andmine Capital Atlantic OÜga ja Wesico Infra OÜga sõlmitud äriruumi üürilepingute pikendamiseks ja muutmiseks</t>
  </si>
  <si>
    <t>Tartu Linnavolikogu 23. aprill 2020. a otsuse nr 460 "Loa andmine korporatsiooniga Fraternitas Liviensis üürilepingu pikendamiseks"</t>
  </si>
  <si>
    <t>GoPro Case TLV - Eridokumentide arhiiv - aktsiaselts annab linnale üürile äriruumid Tartus Aleksandri 8a II korrusel</t>
  </si>
  <si>
    <t>Tartu Linnavolikogu 21.12.2017. a otsuse nr 24 "Loa andmine üürilepingu sõlmimiseks"</t>
  </si>
  <si>
    <t>Kokku:</t>
  </si>
  <si>
    <t>KOKKU</t>
  </si>
  <si>
    <t>Lepingute arv</t>
  </si>
  <si>
    <t>Tartu Linnavolikogu 26.06.2014. a otsuse nr 99 "Loa andmine Robin Kinnisvara OÜga ning Wesico Infra OÜga äriruumi üürilepingu sõlmimiseks"</t>
  </si>
  <si>
    <t>GoPro Case TLV - Eridokumentide arhiiv - KGB kongide muuseumi ruumide rentimine (Riia 15b, Tartu)</t>
  </si>
  <si>
    <t>Tartu Linnavolikogu 17.12.2009. a otsuse nr 32 "Loa andmine üürilepingu sõlmimiseks"</t>
  </si>
  <si>
    <t>GoPro Case TLV - Eridokumentide arhiiv - O. Lutsu majamuuseumi ruumide üürileping</t>
  </si>
  <si>
    <t>Suur-Kaar 53</t>
  </si>
  <si>
    <r>
      <t>EKL Otos OÜ</t>
    </r>
    <r>
      <rPr>
        <sz val="11"/>
        <color theme="1"/>
        <rFont val="Calibri"/>
        <family val="2"/>
        <charset val="186"/>
        <scheme val="minor"/>
      </rPr>
      <t xml:space="preserve"> </t>
    </r>
  </si>
  <si>
    <t>Tamme kooli õpperuumid</t>
  </si>
  <si>
    <t>GoPro Case TLV - Suur Kaar 53 ruumide üürimine</t>
  </si>
  <si>
    <t>Tartu Linnavalitsuse 05.03.2019 korraldus nr 214</t>
  </si>
  <si>
    <t>GoPro Case TLV - Osaühinguga EKL Otos äriruumi üürilepingu sõlmimine</t>
  </si>
  <si>
    <t>Tartu Linnavolikogu 23.04 .2020 a. otsuse nr 239 "Loa andmine Wesico Infra OÜga sõlmitud äriruumi üürilepingu pikendamiseks ja muutmiseks"</t>
  </si>
  <si>
    <t>Tartu Linnavolikogu 01.07.2021. a otsuse nr 349</t>
  </si>
  <si>
    <t>Tartu Linnavolikogu 20.05.2021. a otsuse nr 337</t>
  </si>
  <si>
    <t>Aira Lõhmus ja Rünno Lõhmus</t>
  </si>
  <si>
    <t xml:space="preserve"> keldrikorrus ja I korrus</t>
  </si>
  <si>
    <t>Küütri Holding OÜ</t>
  </si>
  <si>
    <t>THI-ga korrigeerimine 1x aastas</t>
  </si>
  <si>
    <t>THI-ga korrigeerimine 5 aasta möödudes 1x aastas</t>
  </si>
  <si>
    <t>Keldrikorrus</t>
  </si>
  <si>
    <t>Tartu Linnavolikogu 17. 12.2009. a otsuse nr 32</t>
  </si>
  <si>
    <t>Lepingut ei ole GoPros</t>
  </si>
  <si>
    <t>Leping lõpetatud 31.07.2021</t>
  </si>
  <si>
    <t>Tartu Linnavolikogu 20.12.2012 otsus nr  430</t>
  </si>
  <si>
    <t xml:space="preserve">Ei lisandu km. THI-ga korrigeerimine 1x aastas, kuid mitte üle 4%.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</si>
</sst>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u/>
      <sz val="1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0" fillId="0" borderId="6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164" fontId="0" fillId="2" borderId="7" xfId="0" applyNumberFormat="1" applyFill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14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2" borderId="7" xfId="0" applyNumberFormat="1" applyFill="1" applyBorder="1" applyAlignment="1">
      <alignment wrapText="1"/>
    </xf>
    <xf numFmtId="3" fontId="0" fillId="0" borderId="8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5" fillId="0" borderId="0" xfId="1"/>
    <xf numFmtId="0" fontId="3" fillId="0" borderId="0" xfId="0" applyFont="1" applyBorder="1" applyAlignment="1">
      <alignment wrapText="1"/>
    </xf>
    <xf numFmtId="0" fontId="4" fillId="0" borderId="6" xfId="0" applyFont="1" applyBorder="1"/>
    <xf numFmtId="2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0" fontId="5" fillId="0" borderId="0" xfId="1" applyBorder="1" applyAlignment="1">
      <alignment wrapText="1"/>
    </xf>
    <xf numFmtId="0" fontId="0" fillId="3" borderId="0" xfId="0" applyFill="1"/>
    <xf numFmtId="0" fontId="0" fillId="0" borderId="0" xfId="0" applyFill="1"/>
    <xf numFmtId="0" fontId="0" fillId="0" borderId="6" xfId="0" applyFill="1" applyBorder="1"/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0" fillId="0" borderId="7" xfId="0" applyNumberFormat="1" applyFill="1" applyBorder="1" applyAlignment="1">
      <alignment wrapText="1"/>
    </xf>
    <xf numFmtId="14" fontId="4" fillId="0" borderId="0" xfId="0" applyNumberFormat="1" applyFon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0" fillId="0" borderId="7" xfId="0" applyNumberFormat="1" applyFill="1" applyBorder="1" applyAlignment="1">
      <alignment wrapText="1"/>
    </xf>
    <xf numFmtId="3" fontId="0" fillId="0" borderId="8" xfId="0" applyNumberForma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5" fillId="0" borderId="0" xfId="1" applyFill="1" applyBorder="1" applyAlignment="1">
      <alignment wrapText="1"/>
    </xf>
    <xf numFmtId="0" fontId="5" fillId="0" borderId="13" xfId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/>
    <xf numFmtId="14" fontId="3" fillId="0" borderId="0" xfId="0" applyNumberFormat="1" applyFont="1" applyBorder="1" applyAlignment="1">
      <alignment wrapText="1"/>
    </xf>
    <xf numFmtId="0" fontId="0" fillId="4" borderId="0" xfId="0" applyFill="1" applyBorder="1"/>
    <xf numFmtId="0" fontId="0" fillId="4" borderId="0" xfId="0" applyFill="1" applyAlignment="1">
      <alignment wrapText="1"/>
    </xf>
    <xf numFmtId="0" fontId="4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13" xfId="1" applyFill="1" applyBorder="1" applyAlignment="1">
      <alignment wrapText="1"/>
    </xf>
    <xf numFmtId="0" fontId="0" fillId="0" borderId="1" xfId="0" applyFill="1" applyBorder="1"/>
    <xf numFmtId="0" fontId="0" fillId="0" borderId="2" xfId="0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0" fillId="0" borderId="5" xfId="0" applyNumberFormat="1" applyFill="1" applyBorder="1" applyAlignment="1">
      <alignment wrapText="1"/>
    </xf>
    <xf numFmtId="14" fontId="4" fillId="0" borderId="2" xfId="0" applyNumberFormat="1" applyFont="1" applyFill="1" applyBorder="1" applyAlignment="1">
      <alignment wrapText="1"/>
    </xf>
    <xf numFmtId="14" fontId="0" fillId="0" borderId="2" xfId="0" applyNumberFormat="1" applyFill="1" applyBorder="1" applyAlignment="1">
      <alignment wrapText="1"/>
    </xf>
    <xf numFmtId="2" fontId="0" fillId="0" borderId="2" xfId="0" applyNumberFormat="1" applyFill="1" applyBorder="1" applyAlignment="1">
      <alignment wrapText="1"/>
    </xf>
    <xf numFmtId="2" fontId="0" fillId="0" borderId="5" xfId="0" applyNumberFormat="1" applyFill="1" applyBorder="1" applyAlignment="1">
      <alignment wrapText="1"/>
    </xf>
    <xf numFmtId="3" fontId="0" fillId="0" borderId="4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5" fillId="0" borderId="2" xfId="1" applyFill="1" applyBorder="1" applyAlignment="1">
      <alignment wrapText="1"/>
    </xf>
    <xf numFmtId="0" fontId="5" fillId="0" borderId="14" xfId="1" applyFill="1" applyBorder="1" applyAlignment="1">
      <alignment wrapText="1"/>
    </xf>
    <xf numFmtId="0" fontId="6" fillId="0" borderId="0" xfId="1" applyFont="1" applyFill="1" applyAlignment="1">
      <alignment wrapText="1"/>
    </xf>
    <xf numFmtId="0" fontId="5" fillId="0" borderId="0" xfId="1" applyFill="1"/>
    <xf numFmtId="0" fontId="7" fillId="0" borderId="6" xfId="0" applyFont="1" applyFill="1" applyBorder="1"/>
    <xf numFmtId="0" fontId="7" fillId="0" borderId="0" xfId="0" applyFont="1" applyFill="1" applyBorder="1" applyAlignment="1">
      <alignment wrapText="1"/>
    </xf>
    <xf numFmtId="164" fontId="7" fillId="0" borderId="7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2" fontId="7" fillId="0" borderId="7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8" fillId="0" borderId="0" xfId="1" applyFont="1" applyFill="1"/>
    <xf numFmtId="0" fontId="8" fillId="0" borderId="0" xfId="1" applyFont="1" applyFill="1" applyBorder="1" applyAlignment="1">
      <alignment wrapText="1"/>
    </xf>
    <xf numFmtId="0" fontId="7" fillId="0" borderId="0" xfId="0" applyFont="1" applyFill="1"/>
    <xf numFmtId="164" fontId="0" fillId="4" borderId="0" xfId="0" applyNumberFormat="1" applyFill="1" applyBorder="1" applyAlignment="1">
      <alignment wrapText="1"/>
    </xf>
    <xf numFmtId="0" fontId="5" fillId="0" borderId="0" xfId="1" applyBorder="1"/>
    <xf numFmtId="0" fontId="0" fillId="0" borderId="0" xfId="0" applyFont="1"/>
    <xf numFmtId="4" fontId="0" fillId="0" borderId="8" xfId="0" applyNumberFormat="1" applyFill="1" applyBorder="1" applyAlignment="1">
      <alignment wrapText="1"/>
    </xf>
    <xf numFmtId="4" fontId="0" fillId="0" borderId="8" xfId="0" applyNumberFormat="1" applyBorder="1" applyAlignment="1">
      <alignment wrapText="1"/>
    </xf>
    <xf numFmtId="4" fontId="4" fillId="0" borderId="8" xfId="0" applyNumberFormat="1" applyFont="1" applyBorder="1" applyAlignment="1">
      <alignment wrapText="1"/>
    </xf>
    <xf numFmtId="0" fontId="4" fillId="0" borderId="6" xfId="0" applyFont="1" applyFill="1" applyBorder="1"/>
    <xf numFmtId="164" fontId="4" fillId="0" borderId="7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4" fillId="0" borderId="7" xfId="0" applyNumberFormat="1" applyFont="1" applyFill="1" applyBorder="1" applyAlignment="1">
      <alignment wrapText="1"/>
    </xf>
    <xf numFmtId="4" fontId="4" fillId="0" borderId="8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13" xfId="0" applyFill="1" applyBorder="1"/>
    <xf numFmtId="0" fontId="3" fillId="0" borderId="0" xfId="0" applyFont="1" applyFill="1" applyBorder="1" applyAlignment="1">
      <alignment wrapText="1"/>
    </xf>
    <xf numFmtId="0" fontId="0" fillId="0" borderId="9" xfId="0" applyFill="1" applyBorder="1"/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64" fontId="0" fillId="0" borderId="11" xfId="0" applyNumberForma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4" fontId="0" fillId="0" borderId="12" xfId="0" applyNumberFormat="1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7" fillId="0" borderId="0" xfId="0" applyFont="1"/>
    <xf numFmtId="0" fontId="11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14" fontId="0" fillId="0" borderId="0" xfId="0" applyNumberFormat="1" applyFont="1" applyBorder="1" applyAlignment="1">
      <alignment wrapText="1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notes://Dago1/C22581C40021DC41/FC121829E7915FB8C22573ED0035186A/C2258359006057E9C22584D3003ECBAC" TargetMode="External"/><Relationship Id="rId13" Type="http://schemas.openxmlformats.org/officeDocument/2006/relationships/hyperlink" Target="notes://Dago1/42256B6B002CDD1E/CAC7EDA0BE98D695C2256FF8003F3579/6B429656C2E2D1FDC225851F004D0FC4" TargetMode="External"/><Relationship Id="rId18" Type="http://schemas.openxmlformats.org/officeDocument/2006/relationships/hyperlink" Target="notes://Dago2/42256B6B002CDD1E/CAC7EDA0BE98D695C2256FF8003F3579/371DA70603EB1556C22583AC00356975" TargetMode="External"/><Relationship Id="rId3" Type="http://schemas.openxmlformats.org/officeDocument/2006/relationships/hyperlink" Target="notes://Data1/42256B6B002CDD1E/CAC7EDA0BE98D695C2256FF8003F3579/1C68A7ADA344F13EC2257C5B003B6252" TargetMode="External"/><Relationship Id="rId7" Type="http://schemas.openxmlformats.org/officeDocument/2006/relationships/hyperlink" Target="notes://Data1/42256B6B002CDD1E/D5A846DF0D88538EC2257DAF00612552/EE21EEF0EF377E46C2256CC3004BB17E" TargetMode="External"/><Relationship Id="rId12" Type="http://schemas.openxmlformats.org/officeDocument/2006/relationships/hyperlink" Target="notes://Data1/42256B6B002CDD1E/1A2BF24AC75B0E23C225700000470DA6/6D641AA3970AC438C2257D2300411730" TargetMode="External"/><Relationship Id="rId17" Type="http://schemas.openxmlformats.org/officeDocument/2006/relationships/hyperlink" Target="notes://Dago2/42256B6B002CDD1E/1A2BF24AC75B0E23C225700000470DA6/B8A92EA859C222BBC22583C9002AD228" TargetMode="External"/><Relationship Id="rId2" Type="http://schemas.openxmlformats.org/officeDocument/2006/relationships/hyperlink" Target="notes://Data1/42256B6B002CDD1E/CAC7EDA0BE98D695C2256FF8003F3579/3017C34C818C0366C2257C61002F8E1B" TargetMode="External"/><Relationship Id="rId16" Type="http://schemas.openxmlformats.org/officeDocument/2006/relationships/hyperlink" Target="notes://Data1/42256B6B002CDD1E/1A2BF24AC75B0E23C225700000470DA6/5CF60179B8554637C225796E002E6A9A" TargetMode="External"/><Relationship Id="rId1" Type="http://schemas.openxmlformats.org/officeDocument/2006/relationships/hyperlink" Target="notes://Data1/42256B6B002CDD1E/1A2BF24AC75B0E23C225700000470DA6/B99930293C43915EC2257C7D004BD720" TargetMode="External"/><Relationship Id="rId6" Type="http://schemas.openxmlformats.org/officeDocument/2006/relationships/hyperlink" Target="notes://Dago2/C22581C40021DC41/81B68AAA20C8D51AC2256FEE0063978F/C22581C40021DC41C22571810045B394" TargetMode="External"/><Relationship Id="rId11" Type="http://schemas.openxmlformats.org/officeDocument/2006/relationships/hyperlink" Target="notes://Dago1/42256B6B002CDD1E/CAC7EDA0BE98D695C2256FF8003F3579/B20E07DE088D14F2C2257686002BD952" TargetMode="External"/><Relationship Id="rId5" Type="http://schemas.openxmlformats.org/officeDocument/2006/relationships/hyperlink" Target="notes://Data1/42256B6B002CDD1E/D5A846DF0D88538EC2257DAF00612552/C1CAF691CB535F3BC2257773003C551E" TargetMode="External"/><Relationship Id="rId15" Type="http://schemas.openxmlformats.org/officeDocument/2006/relationships/hyperlink" Target="notes://Data1/42256B6B002CDD1E/CAC7EDA0BE98D695C2256FF8003F3579/BB6E5B2E15E59926C22578FD00379A81" TargetMode="External"/><Relationship Id="rId10" Type="http://schemas.openxmlformats.org/officeDocument/2006/relationships/hyperlink" Target="notes://Dago1/C22581C40021DC41/81B68AAA20C8D51AC2256FEE0063978F/C22581C40021DC41C22576C0002B8F84" TargetMode="External"/><Relationship Id="rId4" Type="http://schemas.openxmlformats.org/officeDocument/2006/relationships/hyperlink" Target="notes://Data1/42256B6B002CDD1E/CAC7EDA0BE98D695C2256FF8003F3579/526140A4905248EEC22577340031452F" TargetMode="External"/><Relationship Id="rId9" Type="http://schemas.openxmlformats.org/officeDocument/2006/relationships/hyperlink" Target="notes://Data1/42256B6B002CDD1E/D5A846DF0D88538EC2257DAF00612552/3F6FA1B5FFC2AC13C22576A40031B99C" TargetMode="External"/><Relationship Id="rId14" Type="http://schemas.openxmlformats.org/officeDocument/2006/relationships/hyperlink" Target="notes://Data1/42256B6B002CDD1E/CAC7EDA0BE98D695C2256FF8003F3579/CD4C0D54D497AAC6C2257965003EFE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O21"/>
  <sheetViews>
    <sheetView tabSelected="1" workbookViewId="0">
      <pane ySplit="1" topLeftCell="A2" activePane="bottomLeft" state="frozen"/>
      <selection pane="bottomLeft" activeCell="Q1" sqref="Q1:Q1048576"/>
    </sheetView>
  </sheetViews>
  <sheetFormatPr defaultRowHeight="15" x14ac:dyDescent="0.25"/>
  <cols>
    <col min="1" max="1" width="13.42578125" customWidth="1"/>
    <col min="2" max="2" width="16.5703125" customWidth="1"/>
    <col min="3" max="3" width="24.140625" customWidth="1"/>
    <col min="4" max="4" width="34.5703125" customWidth="1"/>
    <col min="5" max="5" width="45.28515625" customWidth="1"/>
    <col min="6" max="6" width="9.7109375" style="29" customWidth="1"/>
    <col min="7" max="7" width="9.42578125" customWidth="1"/>
    <col min="8" max="8" width="15.5703125" customWidth="1"/>
    <col min="9" max="9" width="11.5703125" customWidth="1"/>
    <col min="10" max="10" width="11.42578125" customWidth="1"/>
    <col min="11" max="11" width="12" style="29" customWidth="1"/>
    <col min="12" max="12" width="12" customWidth="1"/>
    <col min="13" max="13" width="11.140625" customWidth="1"/>
    <col min="14" max="14" width="23" customWidth="1"/>
    <col min="15" max="15" width="34.5703125" style="99" customWidth="1"/>
    <col min="16" max="16" width="151.28515625" customWidth="1"/>
  </cols>
  <sheetData>
    <row r="1" spans="1:327" ht="30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103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103" t="s">
        <v>10</v>
      </c>
      <c r="L1" s="2" t="s">
        <v>11</v>
      </c>
      <c r="M1" s="5" t="s">
        <v>12</v>
      </c>
      <c r="N1" s="6" t="s">
        <v>13</v>
      </c>
      <c r="O1" s="100" t="s">
        <v>14</v>
      </c>
      <c r="P1" s="112" t="s">
        <v>18</v>
      </c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</row>
    <row r="2" spans="1:327" s="28" customFormat="1" ht="30" x14ac:dyDescent="0.25">
      <c r="A2" s="30" t="s">
        <v>33</v>
      </c>
      <c r="B2" s="31" t="s">
        <v>21</v>
      </c>
      <c r="C2" s="31" t="s">
        <v>21</v>
      </c>
      <c r="D2" s="32" t="s">
        <v>34</v>
      </c>
      <c r="E2" s="31" t="s">
        <v>35</v>
      </c>
      <c r="F2" s="33">
        <v>319.5</v>
      </c>
      <c r="G2" s="31">
        <v>153</v>
      </c>
      <c r="H2" s="34">
        <v>41822</v>
      </c>
      <c r="I2" s="35">
        <v>45107</v>
      </c>
      <c r="J2" s="36">
        <f>L2/F2</f>
        <v>7.1987480438184663</v>
      </c>
      <c r="K2" s="37">
        <v>7.2</v>
      </c>
      <c r="L2" s="36">
        <v>2300</v>
      </c>
      <c r="M2" s="78">
        <v>2300</v>
      </c>
      <c r="N2" s="39" t="s">
        <v>36</v>
      </c>
      <c r="O2" s="65" t="s">
        <v>154</v>
      </c>
      <c r="P2" s="31" t="s">
        <v>123</v>
      </c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</row>
    <row r="3" spans="1:327" s="28" customFormat="1" ht="18" customHeight="1" x14ac:dyDescent="0.25">
      <c r="A3" s="30" t="s">
        <v>30</v>
      </c>
      <c r="B3" s="31" t="s">
        <v>21</v>
      </c>
      <c r="C3" s="31" t="s">
        <v>21</v>
      </c>
      <c r="D3" s="32" t="s">
        <v>144</v>
      </c>
      <c r="E3" s="31" t="s">
        <v>31</v>
      </c>
      <c r="F3" s="33">
        <v>172</v>
      </c>
      <c r="G3" s="31">
        <v>0</v>
      </c>
      <c r="H3" s="34">
        <v>41852</v>
      </c>
      <c r="I3" s="35">
        <v>45504</v>
      </c>
      <c r="J3" s="36">
        <f>L3/F3</f>
        <v>5.8139534883720927</v>
      </c>
      <c r="K3" s="37">
        <v>5.81</v>
      </c>
      <c r="L3" s="36">
        <v>1000</v>
      </c>
      <c r="M3" s="78">
        <v>1000</v>
      </c>
      <c r="N3" s="39" t="s">
        <v>32</v>
      </c>
      <c r="O3" s="65" t="s">
        <v>64</v>
      </c>
      <c r="P3" s="31" t="s">
        <v>122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</row>
    <row r="4" spans="1:327" ht="19.5" customHeight="1" x14ac:dyDescent="0.25">
      <c r="A4" s="12" t="s">
        <v>89</v>
      </c>
      <c r="B4" s="13" t="s">
        <v>21</v>
      </c>
      <c r="C4" s="13" t="s">
        <v>90</v>
      </c>
      <c r="D4" s="14" t="s">
        <v>91</v>
      </c>
      <c r="E4" s="13" t="s">
        <v>90</v>
      </c>
      <c r="F4" s="33">
        <v>362.2</v>
      </c>
      <c r="G4" s="13">
        <v>0</v>
      </c>
      <c r="H4" s="16">
        <v>43983</v>
      </c>
      <c r="I4" s="17">
        <v>45107</v>
      </c>
      <c r="J4" s="36">
        <f>L4/F4</f>
        <v>4.5</v>
      </c>
      <c r="K4" s="37">
        <v>4.5</v>
      </c>
      <c r="L4" s="18">
        <v>1629.9</v>
      </c>
      <c r="M4" s="79">
        <v>1629.9</v>
      </c>
      <c r="N4" s="21" t="s">
        <v>145</v>
      </c>
      <c r="O4" s="101" t="s">
        <v>64</v>
      </c>
      <c r="P4" s="31" t="s">
        <v>125</v>
      </c>
    </row>
    <row r="5" spans="1:327" ht="20.25" customHeight="1" x14ac:dyDescent="0.25">
      <c r="A5" s="12" t="s">
        <v>81</v>
      </c>
      <c r="B5" s="13" t="s">
        <v>46</v>
      </c>
      <c r="C5" s="13" t="s">
        <v>69</v>
      </c>
      <c r="D5" s="14" t="s">
        <v>82</v>
      </c>
      <c r="E5" s="13" t="s">
        <v>83</v>
      </c>
      <c r="F5" s="33">
        <v>210</v>
      </c>
      <c r="G5" s="13">
        <v>0</v>
      </c>
      <c r="H5" s="16">
        <v>43466</v>
      </c>
      <c r="I5" s="17">
        <v>45291</v>
      </c>
      <c r="J5" s="18">
        <v>5.33</v>
      </c>
      <c r="K5" s="37">
        <v>5.33</v>
      </c>
      <c r="L5" s="18">
        <f>J5*F5</f>
        <v>1119.3</v>
      </c>
      <c r="M5" s="79">
        <f>L5</f>
        <v>1119.3</v>
      </c>
      <c r="N5" s="21" t="s">
        <v>40</v>
      </c>
      <c r="O5" s="101" t="s">
        <v>64</v>
      </c>
      <c r="P5" s="13" t="s">
        <v>84</v>
      </c>
    </row>
    <row r="6" spans="1:327" ht="18.75" customHeight="1" x14ac:dyDescent="0.25">
      <c r="A6" s="12" t="s">
        <v>92</v>
      </c>
      <c r="B6" s="13" t="s">
        <v>93</v>
      </c>
      <c r="C6" s="13" t="s">
        <v>94</v>
      </c>
      <c r="D6" s="14" t="s">
        <v>146</v>
      </c>
      <c r="E6" s="13" t="s">
        <v>95</v>
      </c>
      <c r="F6" s="33">
        <v>315.89999999999998</v>
      </c>
      <c r="G6" s="13">
        <v>0</v>
      </c>
      <c r="H6" s="16">
        <v>42614</v>
      </c>
      <c r="I6" s="107">
        <v>46265</v>
      </c>
      <c r="J6" s="18">
        <v>8.06</v>
      </c>
      <c r="K6" s="37">
        <f>J6*1.2</f>
        <v>9.6720000000000006</v>
      </c>
      <c r="L6" s="18">
        <f>F6*J6</f>
        <v>2546.154</v>
      </c>
      <c r="M6" s="79">
        <f>L6*1.2</f>
        <v>3055.3847999999998</v>
      </c>
      <c r="N6" s="21" t="s">
        <v>40</v>
      </c>
      <c r="O6" s="101" t="s">
        <v>147</v>
      </c>
      <c r="P6" s="13" t="s">
        <v>96</v>
      </c>
    </row>
    <row r="7" spans="1:327" ht="30" x14ac:dyDescent="0.25">
      <c r="A7" s="24" t="s">
        <v>113</v>
      </c>
      <c r="B7" s="14" t="s">
        <v>46</v>
      </c>
      <c r="C7" s="14" t="s">
        <v>47</v>
      </c>
      <c r="D7" s="14" t="s">
        <v>114</v>
      </c>
      <c r="E7" s="14" t="s">
        <v>115</v>
      </c>
      <c r="F7" s="82">
        <v>497</v>
      </c>
      <c r="G7" s="14">
        <v>0</v>
      </c>
      <c r="H7" s="16">
        <v>42736</v>
      </c>
      <c r="I7" s="16">
        <v>46387</v>
      </c>
      <c r="J7" s="25">
        <f>L7/F7</f>
        <v>4.166666666666667</v>
      </c>
      <c r="K7" s="84">
        <f>M7/F7</f>
        <v>5</v>
      </c>
      <c r="L7" s="25">
        <f>M7/1.2</f>
        <v>2070.8333333333335</v>
      </c>
      <c r="M7" s="80">
        <v>2485</v>
      </c>
      <c r="N7" s="26"/>
      <c r="O7" s="101" t="s">
        <v>148</v>
      </c>
      <c r="P7" s="14" t="s">
        <v>116</v>
      </c>
    </row>
    <row r="8" spans="1:327" s="74" customFormat="1" ht="23.25" customHeight="1" x14ac:dyDescent="0.25">
      <c r="A8" s="64" t="s">
        <v>45</v>
      </c>
      <c r="B8" s="65" t="s">
        <v>46</v>
      </c>
      <c r="C8" s="65" t="s">
        <v>47</v>
      </c>
      <c r="D8" s="65" t="s">
        <v>48</v>
      </c>
      <c r="E8" s="65" t="s">
        <v>49</v>
      </c>
      <c r="F8" s="66">
        <v>174.9</v>
      </c>
      <c r="G8" s="65">
        <v>0</v>
      </c>
      <c r="H8" s="67">
        <v>44228</v>
      </c>
      <c r="I8" s="67" t="s">
        <v>88</v>
      </c>
      <c r="J8" s="68">
        <v>0.64</v>
      </c>
      <c r="K8" s="69">
        <f>J8*1.2</f>
        <v>0.76800000000000002</v>
      </c>
      <c r="L8" s="18">
        <f>J8*F8</f>
        <v>111.93600000000001</v>
      </c>
      <c r="M8" s="79">
        <f>L8*1.2</f>
        <v>134.32320000000001</v>
      </c>
      <c r="N8" s="71" t="s">
        <v>149</v>
      </c>
      <c r="O8" s="65"/>
      <c r="P8" s="13" t="s">
        <v>150</v>
      </c>
    </row>
    <row r="9" spans="1:327" s="29" customFormat="1" ht="21.75" customHeight="1" x14ac:dyDescent="0.25">
      <c r="A9" s="30" t="s">
        <v>60</v>
      </c>
      <c r="B9" s="31" t="s">
        <v>46</v>
      </c>
      <c r="C9" s="31" t="s">
        <v>47</v>
      </c>
      <c r="D9" s="32" t="s">
        <v>61</v>
      </c>
      <c r="E9" s="31" t="s">
        <v>62</v>
      </c>
      <c r="F9" s="33">
        <v>89.4</v>
      </c>
      <c r="G9" s="31">
        <v>0</v>
      </c>
      <c r="H9" s="34">
        <v>44197</v>
      </c>
      <c r="I9" s="35">
        <v>44561</v>
      </c>
      <c r="J9" s="36">
        <v>1.1000000000000001</v>
      </c>
      <c r="K9" s="37">
        <v>1.1000000000000001</v>
      </c>
      <c r="L9" s="36">
        <v>98.34</v>
      </c>
      <c r="M9" s="78">
        <f>L9</f>
        <v>98.34</v>
      </c>
      <c r="N9" s="39" t="s">
        <v>108</v>
      </c>
      <c r="O9" s="65" t="s">
        <v>64</v>
      </c>
      <c r="P9" s="99" t="s">
        <v>153</v>
      </c>
    </row>
    <row r="10" spans="1:327" s="29" customFormat="1" ht="20.25" customHeight="1" x14ac:dyDescent="0.25">
      <c r="A10" s="30" t="s">
        <v>85</v>
      </c>
      <c r="B10" s="31" t="s">
        <v>46</v>
      </c>
      <c r="C10" s="31" t="s">
        <v>69</v>
      </c>
      <c r="D10" s="32" t="s">
        <v>86</v>
      </c>
      <c r="E10" s="31" t="s">
        <v>87</v>
      </c>
      <c r="F10" s="33">
        <v>70</v>
      </c>
      <c r="G10" s="31">
        <v>0</v>
      </c>
      <c r="H10" s="34">
        <v>35612</v>
      </c>
      <c r="I10" s="35" t="s">
        <v>88</v>
      </c>
      <c r="J10" s="36">
        <f>L10/F10</f>
        <v>3.2594940753901809</v>
      </c>
      <c r="K10" s="37">
        <f>M10/F10</f>
        <v>3.9113928904682171</v>
      </c>
      <c r="L10" s="36">
        <f>3570/15.6466</f>
        <v>228.16458527731265</v>
      </c>
      <c r="M10" s="78">
        <f>L10*1.2</f>
        <v>273.7975023327752</v>
      </c>
      <c r="N10" s="39" t="s">
        <v>63</v>
      </c>
      <c r="O10" s="65"/>
      <c r="P10" s="89"/>
    </row>
    <row r="11" spans="1:327" ht="20.25" customHeight="1" x14ac:dyDescent="0.25">
      <c r="A11" s="12" t="s">
        <v>135</v>
      </c>
      <c r="B11" s="13" t="s">
        <v>21</v>
      </c>
      <c r="C11" s="13" t="s">
        <v>21</v>
      </c>
      <c r="D11" s="77" t="s">
        <v>136</v>
      </c>
      <c r="E11" s="13" t="s">
        <v>137</v>
      </c>
      <c r="F11" s="33">
        <v>346.2</v>
      </c>
      <c r="G11" s="13">
        <v>0</v>
      </c>
      <c r="H11" s="16">
        <v>43549</v>
      </c>
      <c r="I11" s="17">
        <v>46203</v>
      </c>
      <c r="J11" s="18">
        <f>L11/F11</f>
        <v>4.997111496244945</v>
      </c>
      <c r="K11" s="37">
        <f t="shared" ref="K11:K17" si="0">J11*1.2</f>
        <v>5.9965337954939342</v>
      </c>
      <c r="L11" s="18">
        <v>1730</v>
      </c>
      <c r="M11" s="79">
        <f t="shared" ref="M11:M17" si="1">L11*1.2</f>
        <v>2076</v>
      </c>
      <c r="N11" s="21" t="s">
        <v>40</v>
      </c>
      <c r="O11" s="101"/>
      <c r="P11" s="13" t="s">
        <v>143</v>
      </c>
    </row>
    <row r="12" spans="1:327" s="29" customFormat="1" ht="20.25" customHeight="1" x14ac:dyDescent="0.25">
      <c r="A12" s="30" t="s">
        <v>77</v>
      </c>
      <c r="B12" s="31" t="s">
        <v>46</v>
      </c>
      <c r="C12" s="31" t="s">
        <v>69</v>
      </c>
      <c r="D12" s="32" t="s">
        <v>78</v>
      </c>
      <c r="E12" s="31" t="s">
        <v>79</v>
      </c>
      <c r="F12" s="33">
        <v>344</v>
      </c>
      <c r="G12" s="31">
        <v>0</v>
      </c>
      <c r="H12" s="34">
        <v>37834</v>
      </c>
      <c r="I12" s="35">
        <v>45138</v>
      </c>
      <c r="J12" s="36">
        <f>50/15.6466</f>
        <v>3.1955824268531186</v>
      </c>
      <c r="K12" s="37">
        <f t="shared" si="0"/>
        <v>3.8346989122237423</v>
      </c>
      <c r="L12" s="36">
        <f t="shared" ref="L12:L17" si="2">J12*F12</f>
        <v>1099.2803548374727</v>
      </c>
      <c r="M12" s="78">
        <f t="shared" si="1"/>
        <v>1319.1364258049673</v>
      </c>
      <c r="N12" s="39" t="s">
        <v>108</v>
      </c>
      <c r="O12" s="74"/>
      <c r="P12" s="31" t="s">
        <v>80</v>
      </c>
    </row>
    <row r="13" spans="1:327" ht="21" customHeight="1" x14ac:dyDescent="0.25">
      <c r="A13" s="108" t="s">
        <v>68</v>
      </c>
      <c r="B13" s="109" t="s">
        <v>46</v>
      </c>
      <c r="C13" s="109" t="s">
        <v>69</v>
      </c>
      <c r="D13" s="110" t="s">
        <v>70</v>
      </c>
      <c r="E13" s="111" t="s">
        <v>71</v>
      </c>
      <c r="F13" s="33">
        <v>435</v>
      </c>
      <c r="G13" s="13">
        <v>0</v>
      </c>
      <c r="H13" s="16">
        <v>40868</v>
      </c>
      <c r="I13" s="17">
        <v>45291</v>
      </c>
      <c r="J13" s="18">
        <v>4.47</v>
      </c>
      <c r="K13" s="37">
        <f t="shared" si="0"/>
        <v>5.3639999999999999</v>
      </c>
      <c r="L13" s="18">
        <f t="shared" si="2"/>
        <v>1944.4499999999998</v>
      </c>
      <c r="M13" s="79">
        <f t="shared" si="1"/>
        <v>2333.3399999999997</v>
      </c>
      <c r="N13" s="21" t="s">
        <v>40</v>
      </c>
      <c r="P13" s="13" t="s">
        <v>142</v>
      </c>
    </row>
    <row r="14" spans="1:327" ht="21" customHeight="1" x14ac:dyDescent="0.25">
      <c r="A14" s="108"/>
      <c r="B14" s="109"/>
      <c r="C14" s="109"/>
      <c r="D14" s="110"/>
      <c r="E14" s="111"/>
      <c r="F14" s="33">
        <v>100.3</v>
      </c>
      <c r="G14" s="13">
        <v>0</v>
      </c>
      <c r="H14" s="16">
        <v>44440</v>
      </c>
      <c r="I14" s="17">
        <v>45291</v>
      </c>
      <c r="J14" s="18">
        <v>6</v>
      </c>
      <c r="K14" s="37">
        <f t="shared" si="0"/>
        <v>7.1999999999999993</v>
      </c>
      <c r="L14" s="18">
        <f t="shared" si="2"/>
        <v>601.79999999999995</v>
      </c>
      <c r="M14" s="79">
        <f t="shared" si="1"/>
        <v>722.16</v>
      </c>
      <c r="N14" s="21"/>
      <c r="P14" s="13" t="s">
        <v>142</v>
      </c>
    </row>
    <row r="15" spans="1:327" ht="20.25" customHeight="1" x14ac:dyDescent="0.25">
      <c r="A15" s="12" t="s">
        <v>37</v>
      </c>
      <c r="B15" s="13" t="s">
        <v>21</v>
      </c>
      <c r="C15" s="13" t="s">
        <v>21</v>
      </c>
      <c r="D15" s="14" t="s">
        <v>38</v>
      </c>
      <c r="E15" s="13" t="s">
        <v>39</v>
      </c>
      <c r="F15" s="33">
        <v>1266</v>
      </c>
      <c r="G15" s="13">
        <v>725</v>
      </c>
      <c r="H15" s="16">
        <v>41827</v>
      </c>
      <c r="I15" s="17">
        <v>45480</v>
      </c>
      <c r="J15" s="18">
        <v>6.11</v>
      </c>
      <c r="K15" s="37">
        <f t="shared" si="0"/>
        <v>7.3319999999999999</v>
      </c>
      <c r="L15" s="18">
        <f t="shared" si="2"/>
        <v>7735.26</v>
      </c>
      <c r="M15" s="79">
        <f t="shared" si="1"/>
        <v>9282.3119999999999</v>
      </c>
      <c r="N15" s="21" t="s">
        <v>40</v>
      </c>
      <c r="O15" s="101"/>
      <c r="P15" s="13" t="s">
        <v>131</v>
      </c>
    </row>
    <row r="16" spans="1:327" ht="21.75" customHeight="1" x14ac:dyDescent="0.25">
      <c r="A16" s="12" t="s">
        <v>55</v>
      </c>
      <c r="B16" s="13" t="s">
        <v>46</v>
      </c>
      <c r="C16" s="13" t="s">
        <v>47</v>
      </c>
      <c r="D16" s="14" t="s">
        <v>56</v>
      </c>
      <c r="E16" s="13" t="s">
        <v>57</v>
      </c>
      <c r="F16" s="33">
        <v>181.1</v>
      </c>
      <c r="G16" s="13">
        <v>0</v>
      </c>
      <c r="H16" s="16">
        <v>41085</v>
      </c>
      <c r="I16" s="17">
        <v>44926</v>
      </c>
      <c r="J16" s="18">
        <v>4.7</v>
      </c>
      <c r="K16" s="37">
        <f t="shared" si="0"/>
        <v>5.64</v>
      </c>
      <c r="L16" s="18">
        <f t="shared" si="2"/>
        <v>851.17</v>
      </c>
      <c r="M16" s="79">
        <f t="shared" si="1"/>
        <v>1021.4039999999999</v>
      </c>
      <c r="N16" s="21" t="s">
        <v>58</v>
      </c>
      <c r="O16" s="101"/>
      <c r="P16" s="31" t="s">
        <v>59</v>
      </c>
    </row>
    <row r="17" spans="1:16" ht="21.75" customHeight="1" x14ac:dyDescent="0.25">
      <c r="A17" s="12" t="s">
        <v>41</v>
      </c>
      <c r="B17" s="13" t="s">
        <v>21</v>
      </c>
      <c r="C17" s="13" t="s">
        <v>21</v>
      </c>
      <c r="D17" s="14" t="s">
        <v>42</v>
      </c>
      <c r="E17" s="13" t="s">
        <v>43</v>
      </c>
      <c r="F17" s="33">
        <v>886</v>
      </c>
      <c r="G17" s="13">
        <v>0</v>
      </c>
      <c r="H17" s="16">
        <v>41792</v>
      </c>
      <c r="I17" s="17">
        <v>46568</v>
      </c>
      <c r="J17" s="18">
        <v>6</v>
      </c>
      <c r="K17" s="37">
        <f t="shared" si="0"/>
        <v>7.1999999999999993</v>
      </c>
      <c r="L17" s="18">
        <f t="shared" si="2"/>
        <v>5316</v>
      </c>
      <c r="M17" s="79">
        <f t="shared" si="1"/>
        <v>6379.2</v>
      </c>
      <c r="N17" s="21" t="s">
        <v>40</v>
      </c>
      <c r="O17" s="101"/>
      <c r="P17" s="13" t="s">
        <v>141</v>
      </c>
    </row>
    <row r="18" spans="1:16" s="29" customFormat="1" ht="29.25" customHeight="1" thickBot="1" x14ac:dyDescent="0.3">
      <c r="A18" s="90" t="s">
        <v>117</v>
      </c>
      <c r="B18" s="91" t="s">
        <v>118</v>
      </c>
      <c r="C18" s="91" t="s">
        <v>119</v>
      </c>
      <c r="D18" s="92" t="s">
        <v>120</v>
      </c>
      <c r="E18" s="91" t="s">
        <v>121</v>
      </c>
      <c r="F18" s="93">
        <v>328</v>
      </c>
      <c r="G18" s="91"/>
      <c r="H18" s="94">
        <v>43101</v>
      </c>
      <c r="I18" s="94">
        <v>44927</v>
      </c>
      <c r="J18" s="95">
        <v>7.4</v>
      </c>
      <c r="K18" s="96">
        <f>J18</f>
        <v>7.4</v>
      </c>
      <c r="L18" s="95">
        <f>F18*J18</f>
        <v>2427.2000000000003</v>
      </c>
      <c r="M18" s="97">
        <f>L18</f>
        <v>2427.2000000000003</v>
      </c>
      <c r="N18" s="98" t="s">
        <v>108</v>
      </c>
      <c r="O18" s="102"/>
      <c r="P18" s="91" t="s">
        <v>127</v>
      </c>
    </row>
    <row r="19" spans="1:16" x14ac:dyDescent="0.25">
      <c r="A19" s="43"/>
      <c r="B19" s="13"/>
      <c r="C19" s="13"/>
      <c r="D19" s="14"/>
      <c r="E19" s="13"/>
      <c r="F19" s="104"/>
      <c r="G19" s="13"/>
      <c r="H19" s="16"/>
      <c r="I19" s="44"/>
      <c r="J19" s="18"/>
      <c r="K19" s="36"/>
    </row>
    <row r="20" spans="1:16" x14ac:dyDescent="0.25">
      <c r="A20" s="45" t="s">
        <v>128</v>
      </c>
      <c r="B20" s="46"/>
      <c r="C20" s="46"/>
      <c r="D20" s="47"/>
      <c r="E20" s="46" t="s">
        <v>129</v>
      </c>
      <c r="F20" s="75">
        <f>SUM(F2:F18)</f>
        <v>6097.5</v>
      </c>
      <c r="G20" s="46"/>
      <c r="H20" s="47"/>
      <c r="I20" s="46"/>
      <c r="J20" s="46"/>
      <c r="K20" s="31"/>
      <c r="M20" s="43"/>
    </row>
    <row r="21" spans="1:16" x14ac:dyDescent="0.25">
      <c r="B21" s="11"/>
      <c r="C21" s="11"/>
      <c r="D21" s="48"/>
      <c r="E21" s="11" t="s">
        <v>130</v>
      </c>
      <c r="F21" s="106">
        <f>COUNT(F2:F18)-1</f>
        <v>16</v>
      </c>
      <c r="G21" s="11"/>
      <c r="H21" s="48"/>
      <c r="I21" s="11"/>
      <c r="J21" s="11"/>
      <c r="K21" s="105"/>
    </row>
  </sheetData>
  <autoFilter ref="A1:LO1"/>
  <mergeCells count="5">
    <mergeCell ref="A13:A14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S10"/>
  <sheetViews>
    <sheetView workbookViewId="0">
      <selection activeCell="A10" sqref="A10"/>
    </sheetView>
  </sheetViews>
  <sheetFormatPr defaultRowHeight="15" x14ac:dyDescent="0.25"/>
  <cols>
    <col min="1" max="1" width="13.28515625" bestFit="1" customWidth="1"/>
    <col min="2" max="2" width="8.7109375" bestFit="1" customWidth="1"/>
    <col min="3" max="3" width="19.85546875" bestFit="1" customWidth="1"/>
    <col min="4" max="4" width="14.140625" bestFit="1" customWidth="1"/>
    <col min="5" max="5" width="37.28515625" bestFit="1" customWidth="1"/>
    <col min="8" max="9" width="10.140625" bestFit="1" customWidth="1"/>
    <col min="15" max="15" width="12.5703125" bestFit="1" customWidth="1"/>
    <col min="16" max="16" width="104.7109375" bestFit="1" customWidth="1"/>
    <col min="17" max="17" width="45.85546875" bestFit="1" customWidth="1"/>
    <col min="18" max="18" width="96.5703125" bestFit="1" customWidth="1"/>
    <col min="19" max="19" width="106.140625" bestFit="1" customWidth="1"/>
    <col min="20" max="20" width="72.85546875" bestFit="1" customWidth="1"/>
  </cols>
  <sheetData>
    <row r="1" spans="1:331" ht="60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4" t="s">
        <v>10</v>
      </c>
      <c r="L1" s="2" t="s">
        <v>11</v>
      </c>
      <c r="M1" s="5" t="s">
        <v>12</v>
      </c>
      <c r="N1" s="6" t="s">
        <v>13</v>
      </c>
      <c r="O1" s="2" t="s">
        <v>14</v>
      </c>
      <c r="P1" s="7" t="s">
        <v>15</v>
      </c>
      <c r="Q1" s="8" t="s">
        <v>16</v>
      </c>
      <c r="R1" s="9" t="s">
        <v>17</v>
      </c>
      <c r="S1" s="10" t="s">
        <v>18</v>
      </c>
      <c r="T1" s="11" t="s">
        <v>19</v>
      </c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</row>
    <row r="2" spans="1:331" s="29" customFormat="1" ht="18.75" customHeight="1" x14ac:dyDescent="0.25">
      <c r="A2" s="50" t="s">
        <v>20</v>
      </c>
      <c r="B2" s="51" t="s">
        <v>21</v>
      </c>
      <c r="C2" s="51" t="s">
        <v>21</v>
      </c>
      <c r="D2" s="52" t="s">
        <v>22</v>
      </c>
      <c r="E2" s="51" t="s">
        <v>23</v>
      </c>
      <c r="F2" s="53">
        <v>1526.4</v>
      </c>
      <c r="G2" s="51">
        <v>2000</v>
      </c>
      <c r="H2" s="54">
        <v>41671</v>
      </c>
      <c r="I2" s="55">
        <v>43861</v>
      </c>
      <c r="J2" s="56">
        <f>L2/F2</f>
        <v>5.1863862683438153</v>
      </c>
      <c r="K2" s="57">
        <f t="shared" ref="K2" si="0">J2*1.2</f>
        <v>6.2236635220125782</v>
      </c>
      <c r="L2" s="56">
        <f>M2/1.2</f>
        <v>7916.5</v>
      </c>
      <c r="M2" s="58">
        <v>9499.7999999999993</v>
      </c>
      <c r="N2" s="59" t="s">
        <v>24</v>
      </c>
      <c r="O2" s="51"/>
      <c r="P2" s="60" t="s">
        <v>25</v>
      </c>
      <c r="Q2" s="51" t="s">
        <v>26</v>
      </c>
      <c r="R2" s="60" t="s">
        <v>27</v>
      </c>
      <c r="S2" s="51" t="s">
        <v>28</v>
      </c>
      <c r="T2" s="61" t="s">
        <v>29</v>
      </c>
    </row>
    <row r="3" spans="1:331" s="29" customFormat="1" ht="18.75" customHeight="1" x14ac:dyDescent="0.25">
      <c r="A3" s="30" t="s">
        <v>104</v>
      </c>
      <c r="B3" s="31" t="s">
        <v>21</v>
      </c>
      <c r="C3" s="31" t="s">
        <v>21</v>
      </c>
      <c r="D3" s="32" t="s">
        <v>105</v>
      </c>
      <c r="E3" s="31" t="s">
        <v>106</v>
      </c>
      <c r="F3" s="33">
        <f>515+494</f>
        <v>1009</v>
      </c>
      <c r="G3" s="31"/>
      <c r="H3" s="34">
        <v>38868</v>
      </c>
      <c r="I3" s="35" t="s">
        <v>107</v>
      </c>
      <c r="J3" s="36">
        <f>106/15.6466</f>
        <v>6.7746347449286111</v>
      </c>
      <c r="K3" s="37">
        <f>L3/F3</f>
        <v>6.77396432111001</v>
      </c>
      <c r="L3" s="36">
        <f>3346+3488.93</f>
        <v>6834.93</v>
      </c>
      <c r="M3" s="38">
        <f>L3</f>
        <v>6834.93</v>
      </c>
      <c r="N3" s="39" t="s">
        <v>108</v>
      </c>
      <c r="O3" s="31" t="s">
        <v>64</v>
      </c>
      <c r="P3" s="62" t="s">
        <v>126</v>
      </c>
      <c r="Q3" s="31" t="s">
        <v>109</v>
      </c>
      <c r="R3" s="40" t="s">
        <v>110</v>
      </c>
      <c r="S3" s="31" t="s">
        <v>111</v>
      </c>
      <c r="T3" s="49" t="s">
        <v>112</v>
      </c>
    </row>
    <row r="4" spans="1:331" s="29" customFormat="1" ht="21.75" customHeight="1" x14ac:dyDescent="0.25">
      <c r="A4" s="30" t="s">
        <v>60</v>
      </c>
      <c r="B4" s="31" t="s">
        <v>46</v>
      </c>
      <c r="C4" s="31" t="s">
        <v>47</v>
      </c>
      <c r="D4" s="32" t="s">
        <v>61</v>
      </c>
      <c r="E4" s="31" t="s">
        <v>62</v>
      </c>
      <c r="F4" s="33">
        <v>89.4</v>
      </c>
      <c r="G4" s="31">
        <v>0</v>
      </c>
      <c r="H4" s="34">
        <v>41274</v>
      </c>
      <c r="I4" s="35">
        <v>43830</v>
      </c>
      <c r="J4" s="36">
        <v>1.1000000000000001</v>
      </c>
      <c r="K4" s="37">
        <v>11</v>
      </c>
      <c r="L4" s="36">
        <v>98.34</v>
      </c>
      <c r="M4" s="38">
        <f>L4</f>
        <v>98.34</v>
      </c>
      <c r="N4" s="39" t="s">
        <v>63</v>
      </c>
      <c r="O4" s="31" t="s">
        <v>64</v>
      </c>
      <c r="Q4" s="31" t="s">
        <v>65</v>
      </c>
      <c r="R4" s="40" t="s">
        <v>66</v>
      </c>
      <c r="S4" s="31" t="s">
        <v>67</v>
      </c>
    </row>
    <row r="5" spans="1:331" s="29" customFormat="1" ht="21.75" customHeight="1" x14ac:dyDescent="0.25">
      <c r="A5" s="30" t="s">
        <v>60</v>
      </c>
      <c r="B5" s="31" t="s">
        <v>46</v>
      </c>
      <c r="C5" s="31" t="s">
        <v>47</v>
      </c>
      <c r="D5" s="32" t="s">
        <v>61</v>
      </c>
      <c r="E5" s="31" t="s">
        <v>62</v>
      </c>
      <c r="F5" s="33">
        <v>89.4</v>
      </c>
      <c r="G5" s="31">
        <v>0</v>
      </c>
      <c r="H5" s="34">
        <v>43831</v>
      </c>
      <c r="I5" s="35">
        <v>44196</v>
      </c>
      <c r="J5" s="36">
        <v>1.1000000000000001</v>
      </c>
      <c r="K5" s="37">
        <v>1.1000000000000001</v>
      </c>
      <c r="L5" s="36">
        <v>98.34</v>
      </c>
      <c r="M5" s="38">
        <f>L5</f>
        <v>98.34</v>
      </c>
      <c r="N5" s="39" t="s">
        <v>108</v>
      </c>
      <c r="O5" s="31" t="s">
        <v>64</v>
      </c>
      <c r="P5" s="63" t="s">
        <v>134</v>
      </c>
      <c r="Q5" s="31"/>
      <c r="R5" s="40"/>
      <c r="S5" s="31"/>
    </row>
    <row r="6" spans="1:331" s="74" customFormat="1" ht="23.25" customHeight="1" x14ac:dyDescent="0.25">
      <c r="A6" s="64" t="s">
        <v>45</v>
      </c>
      <c r="B6" s="65" t="s">
        <v>46</v>
      </c>
      <c r="C6" s="65" t="s">
        <v>47</v>
      </c>
      <c r="D6" s="65" t="s">
        <v>48</v>
      </c>
      <c r="E6" s="65" t="s">
        <v>49</v>
      </c>
      <c r="F6" s="66">
        <v>45.5</v>
      </c>
      <c r="G6" s="65">
        <v>0</v>
      </c>
      <c r="H6" s="67">
        <v>40213</v>
      </c>
      <c r="I6" s="67">
        <v>42490</v>
      </c>
      <c r="J6" s="68">
        <v>0</v>
      </c>
      <c r="K6" s="69">
        <f>J6*1.2</f>
        <v>0</v>
      </c>
      <c r="L6" s="68">
        <v>0</v>
      </c>
      <c r="M6" s="70"/>
      <c r="N6" s="71" t="s">
        <v>50</v>
      </c>
      <c r="O6" s="65" t="s">
        <v>51</v>
      </c>
      <c r="P6" s="72" t="s">
        <v>132</v>
      </c>
      <c r="Q6" s="65" t="s">
        <v>52</v>
      </c>
      <c r="R6" s="73" t="s">
        <v>53</v>
      </c>
      <c r="S6" s="65" t="s">
        <v>133</v>
      </c>
      <c r="T6" s="72" t="s">
        <v>54</v>
      </c>
    </row>
    <row r="7" spans="1:331" ht="21.75" customHeight="1" x14ac:dyDescent="0.25">
      <c r="A7" s="12" t="s">
        <v>41</v>
      </c>
      <c r="B7" s="13" t="s">
        <v>21</v>
      </c>
      <c r="C7" s="13" t="s">
        <v>21</v>
      </c>
      <c r="D7" s="14" t="s">
        <v>42</v>
      </c>
      <c r="E7" s="13" t="s">
        <v>43</v>
      </c>
      <c r="F7" s="15">
        <v>850</v>
      </c>
      <c r="G7" s="13"/>
      <c r="H7" s="16">
        <v>41822</v>
      </c>
      <c r="I7" s="17">
        <v>44742</v>
      </c>
      <c r="J7" s="18">
        <v>6</v>
      </c>
      <c r="K7" s="19">
        <f t="shared" ref="K7:K9" si="1">J7*1.2</f>
        <v>7.1999999999999993</v>
      </c>
      <c r="L7" s="18">
        <f>J7*F7</f>
        <v>5100</v>
      </c>
      <c r="M7" s="20">
        <f t="shared" ref="M7:M9" si="2">L7*1.2</f>
        <v>6120</v>
      </c>
      <c r="N7" s="21" t="s">
        <v>40</v>
      </c>
      <c r="O7" s="13"/>
      <c r="P7" s="27" t="s">
        <v>44</v>
      </c>
      <c r="Q7" s="13"/>
      <c r="R7" s="43"/>
      <c r="S7" s="13" t="s">
        <v>123</v>
      </c>
      <c r="T7" s="76" t="s">
        <v>124</v>
      </c>
    </row>
    <row r="8" spans="1:331" ht="21" customHeight="1" x14ac:dyDescent="0.25">
      <c r="A8" s="12" t="s">
        <v>68</v>
      </c>
      <c r="B8" s="13" t="s">
        <v>46</v>
      </c>
      <c r="C8" s="13" t="s">
        <v>69</v>
      </c>
      <c r="D8" s="14" t="s">
        <v>70</v>
      </c>
      <c r="E8" s="13" t="s">
        <v>71</v>
      </c>
      <c r="F8" s="15">
        <v>435</v>
      </c>
      <c r="G8" s="13">
        <v>0</v>
      </c>
      <c r="H8" s="16">
        <v>40868</v>
      </c>
      <c r="I8" s="17">
        <v>44551</v>
      </c>
      <c r="J8" s="18">
        <v>4.47</v>
      </c>
      <c r="K8" s="19">
        <f t="shared" si="1"/>
        <v>5.3639999999999999</v>
      </c>
      <c r="L8" s="18">
        <f>J8*F8</f>
        <v>1944.4499999999998</v>
      </c>
      <c r="M8" s="20">
        <f t="shared" si="2"/>
        <v>2333.3399999999997</v>
      </c>
      <c r="N8" s="21" t="s">
        <v>40</v>
      </c>
      <c r="P8" s="27" t="s">
        <v>72</v>
      </c>
      <c r="Q8" s="13" t="s">
        <v>73</v>
      </c>
      <c r="R8" s="27" t="s">
        <v>74</v>
      </c>
      <c r="S8" s="13" t="s">
        <v>75</v>
      </c>
      <c r="T8" s="41" t="s">
        <v>76</v>
      </c>
    </row>
    <row r="9" spans="1:331" ht="20.25" customHeight="1" x14ac:dyDescent="0.25">
      <c r="A9" s="12" t="s">
        <v>135</v>
      </c>
      <c r="B9" s="13" t="s">
        <v>21</v>
      </c>
      <c r="C9" s="13" t="s">
        <v>21</v>
      </c>
      <c r="D9" s="77" t="s">
        <v>136</v>
      </c>
      <c r="E9" s="13" t="s">
        <v>137</v>
      </c>
      <c r="F9" s="15">
        <v>259.5</v>
      </c>
      <c r="G9" s="13"/>
      <c r="H9" s="16">
        <v>43549</v>
      </c>
      <c r="I9" s="17">
        <v>44377</v>
      </c>
      <c r="J9" s="18">
        <f>L9/F9</f>
        <v>5.8381502890173413</v>
      </c>
      <c r="K9" s="19">
        <f t="shared" si="1"/>
        <v>7.0057803468208091</v>
      </c>
      <c r="L9" s="18">
        <v>1515</v>
      </c>
      <c r="M9" s="20">
        <f t="shared" si="2"/>
        <v>1818</v>
      </c>
      <c r="N9" s="21" t="s">
        <v>40</v>
      </c>
      <c r="O9" s="13"/>
      <c r="P9" s="22" t="s">
        <v>138</v>
      </c>
      <c r="Q9" s="14" t="s">
        <v>139</v>
      </c>
      <c r="R9" s="22" t="s">
        <v>140</v>
      </c>
      <c r="S9" s="23"/>
      <c r="T9" s="42"/>
      <c r="U9">
        <v>1</v>
      </c>
    </row>
    <row r="10" spans="1:331" s="29" customFormat="1" ht="30" x14ac:dyDescent="0.25">
      <c r="A10" s="81" t="s">
        <v>97</v>
      </c>
      <c r="B10" s="32" t="s">
        <v>46</v>
      </c>
      <c r="C10" s="32" t="s">
        <v>98</v>
      </c>
      <c r="D10" s="32" t="s">
        <v>99</v>
      </c>
      <c r="E10" s="32" t="s">
        <v>100</v>
      </c>
      <c r="F10" s="82">
        <v>973.3</v>
      </c>
      <c r="G10" s="32">
        <v>824</v>
      </c>
      <c r="H10" s="34">
        <v>41906</v>
      </c>
      <c r="I10" s="34" t="s">
        <v>88</v>
      </c>
      <c r="J10" s="83">
        <f>L10/F10</f>
        <v>0.51386006370081172</v>
      </c>
      <c r="K10" s="84">
        <f>J10*1.2</f>
        <v>0.61663207644097406</v>
      </c>
      <c r="L10" s="83">
        <v>500.14</v>
      </c>
      <c r="M10" s="85">
        <f>L10*1.2</f>
        <v>600.16800000000001</v>
      </c>
      <c r="N10" s="86" t="s">
        <v>101</v>
      </c>
      <c r="O10" s="32"/>
      <c r="P10" s="29" t="s">
        <v>151</v>
      </c>
      <c r="Q10" s="87" t="s">
        <v>102</v>
      </c>
      <c r="R10" s="32" t="s">
        <v>102</v>
      </c>
      <c r="S10" s="32" t="s">
        <v>103</v>
      </c>
      <c r="T10" s="88"/>
      <c r="U10" s="29" t="s">
        <v>152</v>
      </c>
    </row>
  </sheetData>
  <hyperlinks>
    <hyperlink ref="P2" r:id="rId1" display="notes://Data1/42256B6B002CDD1E/1A2BF24AC75B0E23C225700000470DA6/B99930293C43915EC2257C7D004BD720"/>
    <hyperlink ref="R2" r:id="rId2" display="notes://Data1/42256B6B002CDD1E/CAC7EDA0BE98D695C2256FF8003F3579/3017C34C818C0366C2257C61002F8E1B"/>
    <hyperlink ref="T2" r:id="rId3" display="notes://Data1/42256B6B002CDD1E/CAC7EDA0BE98D695C2256FF8003F3579/1C68A7ADA344F13EC2257C5B003B6252"/>
    <hyperlink ref="T3" r:id="rId4" display="notes://Data1/42256B6B002CDD1E/CAC7EDA0BE98D695C2256FF8003F3579/526140A4905248EEC22577340031452F"/>
    <hyperlink ref="R3" r:id="rId5" display="notes://Data1/42256B6B002CDD1E/D5A846DF0D88538EC2257DAF00612552/C1CAF691CB535F3BC2257773003C551E"/>
    <hyperlink ref="P3" r:id="rId6" display="notes://Dago2/C22581C40021DC41/81B68AAA20C8D51AC2256FEE0063978F/C22581C40021DC41C22571810045B394"/>
    <hyperlink ref="R4" r:id="rId7" display="notes://Data1/42256B6B002CDD1E/D5A846DF0D88538EC2257DAF00612552/EE21EEF0EF377E46C2256CC3004BB17E"/>
    <hyperlink ref="P5" r:id="rId8" display="notes://Dago1/C22581C40021DC41/FC121829E7915FB8C22573ED0035186A/C2258359006057E9C22584D3003ECBAC"/>
    <hyperlink ref="R6" r:id="rId9" display="notes://Data1/42256B6B002CDD1E/D5A846DF0D88538EC2257DAF00612552/3F6FA1B5FFC2AC13C22576A40031B99C"/>
    <hyperlink ref="P6" r:id="rId10" display="notes://Dago1/C22581C40021DC41/81B68AAA20C8D51AC2256FEE0063978F/C22581C40021DC41C22576C0002B8F84"/>
    <hyperlink ref="T6" r:id="rId11" display="notes://Dago1/42256B6B002CDD1E/CAC7EDA0BE98D695C2256FF8003F3579/B20E07DE088D14F2C2257686002BD952"/>
    <hyperlink ref="P7" r:id="rId12" display="notes://Data1/42256B6B002CDD1E/1A2BF24AC75B0E23C225700000470DA6/6D641AA3970AC438C2257D2300411730"/>
    <hyperlink ref="T7" r:id="rId13" display="notes://Dago1/42256B6B002CDD1E/CAC7EDA0BE98D695C2256FF8003F3579/6B429656C2E2D1FDC225851F004D0FC4"/>
    <hyperlink ref="R8" r:id="rId14" display="notes://Data1/42256B6B002CDD1E/CAC7EDA0BE98D695C2256FF8003F3579/CD4C0D54D497AAC6C2257965003EFE80"/>
    <hyperlink ref="T8" r:id="rId15" display="notes://Data1/42256B6B002CDD1E/CAC7EDA0BE98D695C2256FF8003F3579/BB6E5B2E15E59926C22578FD00379A81"/>
    <hyperlink ref="P8" r:id="rId16" display="notes://Data1/42256B6B002CDD1E/1A2BF24AC75B0E23C225700000470DA6/5CF60179B8554637C225796E002E6A9A"/>
    <hyperlink ref="P9" r:id="rId17" display="notes://Dago2/42256B6B002CDD1E/1A2BF24AC75B0E23C225700000470DA6/B8A92EA859C222BBC22583C9002AD228"/>
    <hyperlink ref="R9" r:id="rId18" display="notes://Dago2/42256B6B002CDD1E/CAC7EDA0BE98D695C2256FF8003F3579/371DA70603EB1556C22583AC0035697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Arhiiv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</dc:creator>
  <cp:lastModifiedBy>Admin</cp:lastModifiedBy>
  <dcterms:created xsi:type="dcterms:W3CDTF">2021-01-06T09:05:43Z</dcterms:created>
  <dcterms:modified xsi:type="dcterms:W3CDTF">2021-09-20T13:24:59Z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5e3ed1db-137e-4a33-8d8c-d50f2b0d2ec0</vt:lpwstr>
  </property>
</Properties>
</file>