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5" activeTab="1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 6 (kululiik)" sheetId="6" r:id="rId6"/>
  </sheets>
  <definedNames>
    <definedName name="_xlnm.Print_Titles" localSheetId="3">'lisa 4 (tulude,kulude jaotus)'!$4:$4</definedName>
    <definedName name="_xlnm.Print_Titles" localSheetId="4">'Lisa 5 (invest)'!$4:$5</definedName>
    <definedName name="Excel_BuiltIn__FilterDatabase_3">'lisa 3 (Kulud)'!$A$1:$E$27</definedName>
    <definedName name="Excel_BuiltIn__FilterDatabase_4">'lisa 4 (tulude,kulude jaotus)'!#REF!</definedName>
    <definedName name="Prinditiitlid_3">'lisa 3 (Kulud)'!$4:$4</definedName>
    <definedName name="Prinditiitlid_4">'lisa 4 (tulude,kulude jaotus)'!$4:$4</definedName>
  </definedNames>
  <calcPr fullCalcOnLoad="1"/>
</workbook>
</file>

<file path=xl/sharedStrings.xml><?xml version="1.0" encoding="utf-8"?>
<sst xmlns="http://schemas.openxmlformats.org/spreadsheetml/2006/main" count="610" uniqueCount="284">
  <si>
    <t>Tartu linna 2012. a  
II LISAEELARVE</t>
  </si>
  <si>
    <t>eurodes</t>
  </si>
  <si>
    <t>PÕHITEGEVUSE TULUD</t>
  </si>
  <si>
    <t>Maksud</t>
  </si>
  <si>
    <t>Kaupade ja teenuste müük</t>
  </si>
  <si>
    <t>PÕHITEGEVUSE KULUD</t>
  </si>
  <si>
    <t>Üldised valitsussektori teenused</t>
  </si>
  <si>
    <t>Majandus</t>
  </si>
  <si>
    <t>Keskkonnakaitse</t>
  </si>
  <si>
    <t>Vaba aeg ja kultuur</t>
  </si>
  <si>
    <t>Haridus</t>
  </si>
  <si>
    <t>Sotsiaalne kaitse</t>
  </si>
  <si>
    <t>INVESTEERIMISTEGEVUSE TULUD</t>
  </si>
  <si>
    <t>Saadavad toetused põhivara soetuseks</t>
  </si>
  <si>
    <t>INVESTEERIMISTEGEVUSE KULUD</t>
  </si>
  <si>
    <t>Elamu- ja kommunaalmajandus</t>
  </si>
  <si>
    <t>EELARVE TULEM (ülejääk (+), puudujääk (-))</t>
  </si>
  <si>
    <t>FINANTSEERIMISTEGEVUS</t>
  </si>
  <si>
    <t>Kohustuste võtmine</t>
  </si>
  <si>
    <t>EELARVE KOGUMAHT</t>
  </si>
  <si>
    <t>Tartu linna 2012. a II lisaeelarve</t>
  </si>
  <si>
    <t>T U L U B A A S</t>
  </si>
  <si>
    <t>jrk
nr*</t>
  </si>
  <si>
    <t>finantseerimis-
eelarve</t>
  </si>
  <si>
    <t>majandamis-
eelarve</t>
  </si>
  <si>
    <t>kokku</t>
  </si>
  <si>
    <t>1.1</t>
  </si>
  <si>
    <t xml:space="preserve">PÕHITEGEVUSE TULUD </t>
  </si>
  <si>
    <t>1.1.1</t>
  </si>
  <si>
    <t>1.1.1.1</t>
  </si>
  <si>
    <t xml:space="preserve">   Füüsilise isiku tulumaks</t>
  </si>
  <si>
    <t>1.1.1.3</t>
  </si>
  <si>
    <t xml:space="preserve">   Reklaamimaks</t>
  </si>
  <si>
    <t>1.1.1.5</t>
  </si>
  <si>
    <t xml:space="preserve">   Parkimistasu</t>
  </si>
  <si>
    <t>1.1.2</t>
  </si>
  <si>
    <t>1.1.2.2</t>
  </si>
  <si>
    <t xml:space="preserve">   Laekumised majandustegevusest</t>
  </si>
  <si>
    <t>1.1.2.2.1</t>
  </si>
  <si>
    <t xml:space="preserve">      Tulud haridusalasest tegevusest</t>
  </si>
  <si>
    <t>1.1.2.2.2</t>
  </si>
  <si>
    <t xml:space="preserve">     Tulud kultuuri- ja kunstialasest
      tegevusest</t>
  </si>
  <si>
    <t>1.1.2.2.3</t>
  </si>
  <si>
    <t xml:space="preserve">     Tulud spordi- ja puhkealasest 
     tegevusest</t>
  </si>
  <si>
    <t>1.1.2.2.5</t>
  </si>
  <si>
    <t xml:space="preserve">     Tulud sotsiaalabialasest tegevusest</t>
  </si>
  <si>
    <t>1.1.2.3</t>
  </si>
  <si>
    <t xml:space="preserve">   Üür ja rent</t>
  </si>
  <si>
    <t>1.1.2.5</t>
  </si>
  <si>
    <r>
      <t xml:space="preserve">   </t>
    </r>
    <r>
      <rPr>
        <sz val="11"/>
        <rFont val="Times New Roman"/>
        <family val="1"/>
      </rPr>
      <t>Muu toodete ja teenuste müük</t>
    </r>
  </si>
  <si>
    <t xml:space="preserve">1.2 </t>
  </si>
  <si>
    <t>1.2.2</t>
  </si>
  <si>
    <t>Saadavad toetused</t>
  </si>
  <si>
    <t>1.2.2.1</t>
  </si>
  <si>
    <t xml:space="preserve">  Põhivara soetuseks saadav sihtfinant-
   seerimine</t>
  </si>
  <si>
    <t>1.3</t>
  </si>
  <si>
    <t>1.3.1</t>
  </si>
  <si>
    <t xml:space="preserve">LINNA TULUBAAS  </t>
  </si>
  <si>
    <t>* järjekorra nr on vastavuses Tartu Linnavolikogu 22.12.2011. a määruses nr 53 esitatuga</t>
  </si>
  <si>
    <t>Tartu linna 2012. a II lisaeelarve kulud</t>
  </si>
  <si>
    <t>VALDKONDADE  JA VAHENDITE KÄSUTAJATE lõikes</t>
  </si>
  <si>
    <t>K U L U D KOKKU</t>
  </si>
  <si>
    <t>2.1</t>
  </si>
  <si>
    <t xml:space="preserve">    sh: linnakantselei</t>
  </si>
  <si>
    <t xml:space="preserve">         ettevõtluse osakond</t>
  </si>
  <si>
    <t xml:space="preserve">         linnavarade osakond</t>
  </si>
  <si>
    <t xml:space="preserve">         rahandusosakond</t>
  </si>
  <si>
    <t xml:space="preserve">         sotsiaalabi osakond</t>
  </si>
  <si>
    <t>2.3</t>
  </si>
  <si>
    <t xml:space="preserve">   sh: ettevõtluse osakond</t>
  </si>
  <si>
    <t xml:space="preserve">        linnamajanduse osakond</t>
  </si>
  <si>
    <t xml:space="preserve">        linnavarade osakond</t>
  </si>
  <si>
    <t>2.4</t>
  </si>
  <si>
    <t xml:space="preserve">   sh: linnamajanduse osakond</t>
  </si>
  <si>
    <t>2.5</t>
  </si>
  <si>
    <t xml:space="preserve">   sh: linnavarade osakond</t>
  </si>
  <si>
    <t>2.7</t>
  </si>
  <si>
    <t xml:space="preserve">   sh: kultuuriosakond</t>
  </si>
  <si>
    <t>2.8</t>
  </si>
  <si>
    <t xml:space="preserve">   sh: haridusosakond</t>
  </si>
  <si>
    <t>2.9</t>
  </si>
  <si>
    <t>Tartu linna 2012. a II lisaeelarve tulude ja kulude jaotus</t>
  </si>
  <si>
    <t>KASUTAJATE JA TEGEVUSALADE lõikes</t>
  </si>
  <si>
    <t>klassif</t>
  </si>
  <si>
    <t>TULUD, KULUD</t>
  </si>
  <si>
    <t>TULUBAAS KOKKU</t>
  </si>
  <si>
    <t>KULUD KOKKU</t>
  </si>
  <si>
    <t>sh: põhitegevuse kulud</t>
  </si>
  <si>
    <t xml:space="preserve">     investeerimistegevuse kulud</t>
  </si>
  <si>
    <t>3.2</t>
  </si>
  <si>
    <t>LINNAKANTSELEI</t>
  </si>
  <si>
    <t>Tulud kokku</t>
  </si>
  <si>
    <t>Kulud kokku</t>
  </si>
  <si>
    <t>3.2.1</t>
  </si>
  <si>
    <t>3.2.1.1</t>
  </si>
  <si>
    <t>01112</t>
  </si>
  <si>
    <t>Linnakantselei</t>
  </si>
  <si>
    <t>Tulud</t>
  </si>
  <si>
    <t>Finantseerimiseelarve</t>
  </si>
  <si>
    <t>Kulud</t>
  </si>
  <si>
    <t>põhitegevuse kulud</t>
  </si>
  <si>
    <t>3.5</t>
  </si>
  <si>
    <t>ETTEVÕTLUSE OSAKOND</t>
  </si>
  <si>
    <t>3.5.1</t>
  </si>
  <si>
    <t>3.5.1.1</t>
  </si>
  <si>
    <t>3.5.2</t>
  </si>
  <si>
    <t>3.5.2.1</t>
  </si>
  <si>
    <t>04740</t>
  </si>
  <si>
    <t>Üldmajanduslikud arendusprojektid</t>
  </si>
  <si>
    <t>3.6</t>
  </si>
  <si>
    <t>HARIDUSOSAKOND</t>
  </si>
  <si>
    <t>3.6.2</t>
  </si>
  <si>
    <t>3.6.2.1</t>
  </si>
  <si>
    <t>09110</t>
  </si>
  <si>
    <t>Lasteaiad</t>
  </si>
  <si>
    <t>3.6.2.2</t>
  </si>
  <si>
    <t>09212</t>
  </si>
  <si>
    <t>Põhikoolid</t>
  </si>
  <si>
    <t>Tulud haridusalasest tegevusest</t>
  </si>
  <si>
    <t>Üür ja rent</t>
  </si>
  <si>
    <t>Muu toodete ja teenuste müük</t>
  </si>
  <si>
    <t>3.6.2.3</t>
  </si>
  <si>
    <t>09220</t>
  </si>
  <si>
    <t>Gümnaasiumid</t>
  </si>
  <si>
    <t>3.6.2.4</t>
  </si>
  <si>
    <t>09221</t>
  </si>
  <si>
    <t>Täiskasvanute gümnaasium</t>
  </si>
  <si>
    <t>3.6.2.5</t>
  </si>
  <si>
    <t>09222</t>
  </si>
  <si>
    <t>Kutsehariduskeskus</t>
  </si>
  <si>
    <t>3.6.2.6</t>
  </si>
  <si>
    <t>09500</t>
  </si>
  <si>
    <t>Maarja Kool</t>
  </si>
  <si>
    <t>3.6.2.7</t>
  </si>
  <si>
    <t>09601</t>
  </si>
  <si>
    <t>Hariduse abiteenused (Tugiteenuste Keskus)</t>
  </si>
  <si>
    <t>3.7</t>
  </si>
  <si>
    <t>KULTUURIOSAKOND</t>
  </si>
  <si>
    <t>3.7.2</t>
  </si>
  <si>
    <t>3.7.2.5</t>
  </si>
  <si>
    <t>08106</t>
  </si>
  <si>
    <t>Laste huvialamajad ja -keskused</t>
  </si>
  <si>
    <t>Tulud spordi- ja puhkealasest tegevusest</t>
  </si>
  <si>
    <t>3.7.2.11</t>
  </si>
  <si>
    <t>08203</t>
  </si>
  <si>
    <t>Muuseumid</t>
  </si>
  <si>
    <t>Tulud kultuuri- ja kunstialasest tegevusest</t>
  </si>
  <si>
    <t>3.7.2.13</t>
  </si>
  <si>
    <t>08208</t>
  </si>
  <si>
    <t>Kultuuriüritused</t>
  </si>
  <si>
    <t>3.8</t>
  </si>
  <si>
    <t>LINNAMAJANDUSE OSAKOND</t>
  </si>
  <si>
    <t>3.8.3</t>
  </si>
  <si>
    <t>3.8.3.1</t>
  </si>
  <si>
    <t>04510</t>
  </si>
  <si>
    <t>Linna teede ja tänavate korrashoid</t>
  </si>
  <si>
    <t>sh toetus põhivara soetuseks</t>
  </si>
  <si>
    <t>investeerimistegevuse kulud</t>
  </si>
  <si>
    <t>3.8.3.2</t>
  </si>
  <si>
    <t>Liikluskorraldus</t>
  </si>
  <si>
    <t>3.8.4</t>
  </si>
  <si>
    <t>3.8.4.1</t>
  </si>
  <si>
    <t>05100</t>
  </si>
  <si>
    <t>Jäätmekäitlus</t>
  </si>
  <si>
    <t>3.8.4.3</t>
  </si>
  <si>
    <t>Tänavate puhastus</t>
  </si>
  <si>
    <t>3.8.4.5</t>
  </si>
  <si>
    <t>05400</t>
  </si>
  <si>
    <t>Haljastus</t>
  </si>
  <si>
    <t>3.10</t>
  </si>
  <si>
    <t>LINNAVARADE OSAKOND</t>
  </si>
  <si>
    <t>3.10.1</t>
  </si>
  <si>
    <t>3.10.1.1</t>
  </si>
  <si>
    <t>Osakonna teenistused</t>
  </si>
  <si>
    <t>3.10.2</t>
  </si>
  <si>
    <t>3.10.2.1</t>
  </si>
  <si>
    <t>04520</t>
  </si>
  <si>
    <t>Veetransport</t>
  </si>
  <si>
    <t>Toetus põhivara soetuseks</t>
  </si>
  <si>
    <t>3.10.2.4</t>
  </si>
  <si>
    <t>04900</t>
  </si>
  <si>
    <t>Muu majandus (linnavara haldamine)</t>
  </si>
  <si>
    <t>3.10.3</t>
  </si>
  <si>
    <t>3.10.3.1</t>
  </si>
  <si>
    <t>06100</t>
  </si>
  <si>
    <t>Elamumajanduse arendamine</t>
  </si>
  <si>
    <t>3.10.4</t>
  </si>
  <si>
    <t>3.10.4.1</t>
  </si>
  <si>
    <t>08102</t>
  </si>
  <si>
    <t>Spordibaasid</t>
  </si>
  <si>
    <t>3.10.5</t>
  </si>
  <si>
    <t>3.10.5.1</t>
  </si>
  <si>
    <t>Toetus investeeringuteks</t>
  </si>
  <si>
    <t>3.10.5.2</t>
  </si>
  <si>
    <t>3.10.5.3</t>
  </si>
  <si>
    <t>3.10.5.4</t>
  </si>
  <si>
    <t>Täiskasvanute Gümnaasium</t>
  </si>
  <si>
    <t>3.10.5.6</t>
  </si>
  <si>
    <t>09800</t>
  </si>
  <si>
    <t>Muu haridus</t>
  </si>
  <si>
    <t>3.10.6</t>
  </si>
  <si>
    <t>3.10.6.3</t>
  </si>
  <si>
    <t>Päevakeskused</t>
  </si>
  <si>
    <t>3.11</t>
  </si>
  <si>
    <t>RAHANDUSOSAKOND</t>
  </si>
  <si>
    <t>3.11.1</t>
  </si>
  <si>
    <t>3.11.1.1</t>
  </si>
  <si>
    <t>3.11.1.3</t>
  </si>
  <si>
    <t>01700</t>
  </si>
  <si>
    <t>Valitsussektori võla teenindamine</t>
  </si>
  <si>
    <t>3.12</t>
  </si>
  <si>
    <t>SOTSIAALABI OSAKOND</t>
  </si>
  <si>
    <t>3.12.2</t>
  </si>
  <si>
    <t>3.12.2.2</t>
  </si>
  <si>
    <t>Muu puuetega inimeste sotsiaalne kaitse</t>
  </si>
  <si>
    <t>3.12.2.3</t>
  </si>
  <si>
    <t>Koduteenused (Päevakeskus Kalda ja koduteenused)</t>
  </si>
  <si>
    <t>3.12.2.4</t>
  </si>
  <si>
    <t>Päevakeskused (Päevakeskus Tähtvere ja teenuse ost)</t>
  </si>
  <si>
    <t>Tulud sotsiaalabialasest tegevusest</t>
  </si>
  <si>
    <t>3.12.2.5</t>
  </si>
  <si>
    <t>Hooldekodud (Tartu Hooldekodu ja teenuse ost)</t>
  </si>
  <si>
    <t>3.12.2.6</t>
  </si>
  <si>
    <t>Muu eakate sotsiaalne kaitse</t>
  </si>
  <si>
    <t>Tartu linna 2012. a II lisaeelarve
INVESTEERIMISTEGEVUSE kulud</t>
  </si>
  <si>
    <t>Finantseerimisallikad</t>
  </si>
  <si>
    <t>Kokku</t>
  </si>
  <si>
    <t>linn</t>
  </si>
  <si>
    <t>toetused</t>
  </si>
  <si>
    <t>INVESTEERIMISTEGEVUS KOKKU</t>
  </si>
  <si>
    <t>Üldised valitsussektori tenused</t>
  </si>
  <si>
    <t>Elamu-ja kommunaalmajandus</t>
  </si>
  <si>
    <t>Investeerimistegevuse kulud kuluklassifikaatori lõikes</t>
  </si>
  <si>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</si>
  <si>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</si>
  <si>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</si>
  <si>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</si>
  <si>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</si>
  <si>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</si>
  <si>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kasutajate, objektide ja finantseerimisallikate lõikes</t>
  </si>
  <si>
    <t>Lisa 4
jrk nr</t>
  </si>
  <si>
    <t>KOKKU</t>
  </si>
  <si>
    <t xml:space="preserve"> Linna teed, tänavad ja sillad</t>
  </si>
  <si>
    <t>Tänavate rekonstrueerimine, ehitus</t>
  </si>
  <si>
    <t>Kalda-Lammi_mõisavahe ristmik</t>
  </si>
  <si>
    <t>Tänavate ülekatted ja pindamised</t>
  </si>
  <si>
    <t>Osalemine projektis  Traffic (Riia-Raja ristmik)</t>
  </si>
  <si>
    <t>Turu-Sepa ristmiku projekteerimine</t>
  </si>
  <si>
    <t>Narva mnt-Roosi tn ülekäiguraja ehitus</t>
  </si>
  <si>
    <t xml:space="preserve">   Haljastus</t>
  </si>
  <si>
    <t>2013. aastal ehitatava mänguväljaku projekteerimine</t>
  </si>
  <si>
    <t xml:space="preserve">Majandus </t>
  </si>
  <si>
    <t>Sõpruse silla paadisadama ehituse projekteerimine</t>
  </si>
  <si>
    <t xml:space="preserve">   Muu majandus</t>
  </si>
  <si>
    <t>Vabanenud rendipindade kohandamine bürooruumideks</t>
  </si>
  <si>
    <t>Raekoja plats 12 III-IV korruse ruumide remont</t>
  </si>
  <si>
    <t>Ettekirjutiste täitmiseks linna hoonetele (v.a.haridusasutused)</t>
  </si>
  <si>
    <t xml:space="preserve">   Elamumajanduse arendamine</t>
  </si>
  <si>
    <t xml:space="preserve">Linnale kuuluvate korterite remont </t>
  </si>
  <si>
    <t>Tamme staadioni kohvikuterrassi renoveerimine ja sadevete rennide uuendamine</t>
  </si>
  <si>
    <t xml:space="preserve">   Lasteaiad</t>
  </si>
  <si>
    <t>Täiendavate rühmade rajamine</t>
  </si>
  <si>
    <t>LA Meelespea (Ilmatsalu 46 lisarühmade mänguväljaku atraktsioonid)</t>
  </si>
  <si>
    <t>LA Ristikhein (sadeveetorustikud)</t>
  </si>
  <si>
    <t xml:space="preserve">   Põhikoolid</t>
  </si>
  <si>
    <t>Kesklinna Kooli (Kroonuaia 7) sadeveekanalisatsiooniga liitumine</t>
  </si>
  <si>
    <t xml:space="preserve">    Gümnaasiumid</t>
  </si>
  <si>
    <t>Annelinna Gümnaasium (Kaunase pst 68) A korpuse II ja IV korruse tualettruumid</t>
  </si>
  <si>
    <t>Vene Lütseum (Uus 54) köögiruumid ja A korpuse I kor tualettruumid</t>
  </si>
  <si>
    <t>Descartes1i Lütseumi A korpuse katuse remont</t>
  </si>
  <si>
    <t xml:space="preserve">   Täiskasvanute Gümnaasium</t>
  </si>
  <si>
    <t>Täiskasvanute Gümnaasium (Nooruse 9)</t>
  </si>
  <si>
    <t xml:space="preserve">   Muu haridus </t>
  </si>
  <si>
    <t>Ettekirjutiste täitmine</t>
  </si>
  <si>
    <t>Haridusobjektide projekteerimine</t>
  </si>
  <si>
    <t xml:space="preserve">Valitsussektori võla teenindamine </t>
  </si>
  <si>
    <t xml:space="preserve"> PÕHITEGEVUSE KULUD</t>
  </si>
  <si>
    <t>VALDKONDADE  JA KULULIIKIDE lõikes</t>
  </si>
  <si>
    <t>valdkonna ja kululiigi nimetus</t>
  </si>
  <si>
    <t>personalikulud</t>
  </si>
  <si>
    <t>majandamiskulud</t>
  </si>
  <si>
    <t>antavad toetused</t>
  </si>
  <si>
    <t>Üldised valitsussektori 
teenused</t>
  </si>
  <si>
    <t>Vabaaeg ja kultuur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</si>
</sst>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\ MMM"/>
    <numFmt numFmtId="167" formatCode="DD/MM/YYYY"/>
    <numFmt numFmtId="168" formatCode="#,##0.0"/>
    <numFmt numFmtId="169" formatCode="@"/>
  </numFmts>
  <fonts count="21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4" fontId="0" fillId="0" borderId="1" xfId="0" applyFont="1" applyBorder="1" applyAlignment="1">
      <alignment horizontal="left" wrapText="1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left"/>
    </xf>
    <xf numFmtId="164" fontId="4" fillId="0" borderId="2" xfId="0" applyFont="1" applyBorder="1" applyAlignment="1">
      <alignment/>
    </xf>
    <xf numFmtId="165" fontId="1" fillId="0" borderId="2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7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/>
    </xf>
    <xf numFmtId="164" fontId="6" fillId="0" borderId="3" xfId="0" applyFont="1" applyBorder="1" applyAlignment="1">
      <alignment wrapText="1"/>
    </xf>
    <xf numFmtId="167" fontId="3" fillId="0" borderId="3" xfId="0" applyNumberFormat="1" applyFont="1" applyFill="1" applyBorder="1" applyAlignment="1">
      <alignment/>
    </xf>
    <xf numFmtId="164" fontId="4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5" fontId="0" fillId="0" borderId="3" xfId="0" applyNumberFormat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5" fillId="0" borderId="4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wrapText="1"/>
    </xf>
    <xf numFmtId="164" fontId="9" fillId="0" borderId="0" xfId="0" applyFont="1" applyAlignment="1">
      <alignment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right"/>
    </xf>
    <xf numFmtId="164" fontId="4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/>
    </xf>
    <xf numFmtId="164" fontId="5" fillId="0" borderId="3" xfId="0" applyFont="1" applyBorder="1" applyAlignment="1">
      <alignment horizontal="right"/>
    </xf>
    <xf numFmtId="164" fontId="4" fillId="0" borderId="3" xfId="0" applyFont="1" applyBorder="1" applyAlignment="1">
      <alignment wrapText="1"/>
    </xf>
    <xf numFmtId="165" fontId="3" fillId="0" borderId="4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 horizontal="left"/>
    </xf>
    <xf numFmtId="164" fontId="3" fillId="0" borderId="3" xfId="0" applyFont="1" applyBorder="1" applyAlignment="1">
      <alignment horizontal="right"/>
    </xf>
    <xf numFmtId="164" fontId="3" fillId="0" borderId="3" xfId="0" applyFont="1" applyBorder="1" applyAlignment="1">
      <alignment horizontal="left"/>
    </xf>
    <xf numFmtId="164" fontId="10" fillId="0" borderId="3" xfId="0" applyFont="1" applyBorder="1" applyAlignment="1">
      <alignment horizontal="left"/>
    </xf>
    <xf numFmtId="164" fontId="10" fillId="0" borderId="3" xfId="0" applyFont="1" applyBorder="1" applyAlignment="1">
      <alignment horizontal="right"/>
    </xf>
    <xf numFmtId="165" fontId="10" fillId="0" borderId="3" xfId="0" applyNumberFormat="1" applyFont="1" applyBorder="1" applyAlignment="1">
      <alignment/>
    </xf>
    <xf numFmtId="164" fontId="1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11" fillId="0" borderId="1" xfId="0" applyFont="1" applyFill="1" applyBorder="1" applyAlignment="1">
      <alignment wrapText="1"/>
    </xf>
    <xf numFmtId="164" fontId="11" fillId="0" borderId="1" xfId="0" applyFont="1" applyFill="1" applyBorder="1" applyAlignment="1">
      <alignment/>
    </xf>
    <xf numFmtId="168" fontId="12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/>
    </xf>
    <xf numFmtId="164" fontId="12" fillId="0" borderId="1" xfId="0" applyFont="1" applyFill="1" applyBorder="1" applyAlignment="1">
      <alignment wrapText="1"/>
    </xf>
    <xf numFmtId="164" fontId="12" fillId="0" borderId="1" xfId="0" applyFont="1" applyFill="1" applyBorder="1" applyAlignment="1">
      <alignment/>
    </xf>
    <xf numFmtId="165" fontId="12" fillId="0" borderId="1" xfId="0" applyNumberFormat="1" applyFont="1" applyFill="1" applyBorder="1" applyAlignment="1">
      <alignment/>
    </xf>
    <xf numFmtId="164" fontId="11" fillId="0" borderId="5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164" fontId="11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/>
    </xf>
    <xf numFmtId="168" fontId="12" fillId="0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3" fillId="0" borderId="1" xfId="0" applyFont="1" applyFill="1" applyBorder="1" applyAlignment="1">
      <alignment horizontal="center" wrapText="1"/>
    </xf>
    <xf numFmtId="164" fontId="11" fillId="0" borderId="5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9" fontId="13" fillId="0" borderId="1" xfId="0" applyNumberFormat="1" applyFont="1" applyFill="1" applyBorder="1" applyAlignment="1">
      <alignment/>
    </xf>
    <xf numFmtId="169" fontId="12" fillId="0" borderId="5" xfId="0" applyNumberFormat="1" applyFont="1" applyFill="1" applyBorder="1" applyAlignment="1">
      <alignment wrapText="1"/>
    </xf>
    <xf numFmtId="169" fontId="12" fillId="0" borderId="1" xfId="0" applyNumberFormat="1" applyFont="1" applyFill="1" applyBorder="1" applyAlignment="1">
      <alignment/>
    </xf>
    <xf numFmtId="169" fontId="14" fillId="0" borderId="5" xfId="0" applyNumberFormat="1" applyFont="1" applyFill="1" applyBorder="1" applyAlignment="1">
      <alignment wrapText="1"/>
    </xf>
    <xf numFmtId="169" fontId="14" fillId="0" borderId="1" xfId="0" applyNumberFormat="1" applyFont="1" applyFill="1" applyBorder="1" applyAlignment="1">
      <alignment/>
    </xf>
    <xf numFmtId="165" fontId="12" fillId="2" borderId="1" xfId="0" applyNumberFormat="1" applyFont="1" applyFill="1" applyBorder="1" applyAlignment="1">
      <alignment/>
    </xf>
    <xf numFmtId="169" fontId="11" fillId="0" borderId="5" xfId="0" applyNumberFormat="1" applyFont="1" applyFill="1" applyBorder="1" applyAlignment="1">
      <alignment wrapText="1"/>
    </xf>
    <xf numFmtId="164" fontId="0" fillId="0" borderId="6" xfId="0" applyFill="1" applyBorder="1" applyAlignment="1">
      <alignment/>
    </xf>
    <xf numFmtId="169" fontId="13" fillId="0" borderId="7" xfId="0" applyNumberFormat="1" applyFont="1" applyFill="1" applyBorder="1" applyAlignment="1">
      <alignment/>
    </xf>
    <xf numFmtId="169" fontId="12" fillId="0" borderId="8" xfId="0" applyNumberFormat="1" applyFont="1" applyFill="1" applyBorder="1" applyAlignment="1">
      <alignment wrapText="1"/>
    </xf>
    <xf numFmtId="169" fontId="12" fillId="0" borderId="7" xfId="0" applyNumberFormat="1" applyFont="1" applyFill="1" applyBorder="1" applyAlignment="1">
      <alignment/>
    </xf>
    <xf numFmtId="165" fontId="12" fillId="0" borderId="7" xfId="0" applyNumberFormat="1" applyFont="1" applyFill="1" applyBorder="1" applyAlignment="1">
      <alignment/>
    </xf>
    <xf numFmtId="169" fontId="15" fillId="0" borderId="3" xfId="0" applyNumberFormat="1" applyFont="1" applyFill="1" applyBorder="1" applyAlignment="1">
      <alignment/>
    </xf>
    <xf numFmtId="169" fontId="11" fillId="0" borderId="1" xfId="0" applyNumberFormat="1" applyFont="1" applyFill="1" applyBorder="1" applyAlignment="1">
      <alignment wrapText="1"/>
    </xf>
    <xf numFmtId="164" fontId="12" fillId="0" borderId="5" xfId="0" applyFont="1" applyFill="1" applyBorder="1" applyAlignment="1">
      <alignment wrapText="1"/>
    </xf>
    <xf numFmtId="165" fontId="14" fillId="0" borderId="1" xfId="0" applyNumberFormat="1" applyFont="1" applyFill="1" applyBorder="1" applyAlignment="1">
      <alignment/>
    </xf>
    <xf numFmtId="164" fontId="14" fillId="0" borderId="5" xfId="0" applyFont="1" applyFill="1" applyBorder="1" applyAlignment="1">
      <alignment wrapText="1"/>
    </xf>
    <xf numFmtId="164" fontId="14" fillId="0" borderId="1" xfId="0" applyFont="1" applyFill="1" applyBorder="1" applyAlignment="1">
      <alignment/>
    </xf>
    <xf numFmtId="165" fontId="16" fillId="0" borderId="1" xfId="0" applyNumberFormat="1" applyFont="1" applyFill="1" applyBorder="1" applyAlignment="1">
      <alignment/>
    </xf>
    <xf numFmtId="165" fontId="17" fillId="0" borderId="1" xfId="0" applyNumberFormat="1" applyFont="1" applyFill="1" applyBorder="1" applyAlignment="1">
      <alignment/>
    </xf>
    <xf numFmtId="164" fontId="17" fillId="0" borderId="5" xfId="0" applyFont="1" applyFill="1" applyBorder="1" applyAlignment="1">
      <alignment wrapText="1"/>
    </xf>
    <xf numFmtId="164" fontId="17" fillId="0" borderId="1" xfId="0" applyFont="1" applyFill="1" applyBorder="1" applyAlignment="1">
      <alignment/>
    </xf>
    <xf numFmtId="165" fontId="18" fillId="0" borderId="1" xfId="0" applyNumberFormat="1" applyFont="1" applyFill="1" applyBorder="1" applyAlignment="1">
      <alignment/>
    </xf>
    <xf numFmtId="164" fontId="15" fillId="0" borderId="3" xfId="0" applyFont="1" applyFill="1" applyBorder="1" applyAlignment="1">
      <alignment/>
    </xf>
    <xf numFmtId="165" fontId="19" fillId="0" borderId="1" xfId="0" applyNumberFormat="1" applyFont="1" applyFill="1" applyBorder="1" applyAlignment="1">
      <alignment/>
    </xf>
    <xf numFmtId="164" fontId="13" fillId="0" borderId="1" xfId="0" applyFont="1" applyFill="1" applyBorder="1" applyAlignment="1">
      <alignment/>
    </xf>
    <xf numFmtId="169" fontId="13" fillId="0" borderId="9" xfId="0" applyNumberFormat="1" applyFont="1" applyFill="1" applyBorder="1" applyAlignment="1">
      <alignment/>
    </xf>
    <xf numFmtId="164" fontId="11" fillId="0" borderId="9" xfId="0" applyFont="1" applyFill="1" applyBorder="1" applyAlignment="1">
      <alignment wrapText="1"/>
    </xf>
    <xf numFmtId="165" fontId="11" fillId="0" borderId="9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64" fontId="11" fillId="0" borderId="0" xfId="0" applyFont="1" applyFill="1" applyAlignment="1">
      <alignment wrapText="1"/>
    </xf>
    <xf numFmtId="165" fontId="20" fillId="0" borderId="0" xfId="0" applyNumberFormat="1" applyFont="1" applyFill="1" applyBorder="1" applyAlignment="1">
      <alignment/>
    </xf>
    <xf numFmtId="164" fontId="11" fillId="0" borderId="0" xfId="0" applyFont="1" applyBorder="1" applyAlignment="1">
      <alignment horizontal="right"/>
    </xf>
    <xf numFmtId="164" fontId="1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2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/>
    </xf>
    <xf numFmtId="164" fontId="11" fillId="0" borderId="3" xfId="0" applyFont="1" applyBorder="1" applyAlignment="1">
      <alignment/>
    </xf>
    <xf numFmtId="164" fontId="12" fillId="0" borderId="3" xfId="0" applyFont="1" applyBorder="1" applyAlignment="1">
      <alignment wrapText="1"/>
    </xf>
    <xf numFmtId="164" fontId="1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Zeros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4.00390625" style="0" customWidth="1"/>
    <col min="4" max="4" width="9.7109375" style="0" customWidth="1"/>
  </cols>
  <sheetData>
    <row r="1" spans="1:2" ht="28.5" customHeight="1">
      <c r="A1" s="1" t="s">
        <v>0</v>
      </c>
      <c r="B1" s="1"/>
    </row>
    <row r="3" ht="12.75">
      <c r="B3" s="2" t="s">
        <v>1</v>
      </c>
    </row>
    <row r="4" spans="1:2" ht="12.75">
      <c r="A4" s="3" t="s">
        <v>2</v>
      </c>
      <c r="B4" s="4">
        <f>SUM(B5:B6)</f>
        <v>1766771</v>
      </c>
    </row>
    <row r="5" spans="1:2" ht="12.75">
      <c r="A5" t="s">
        <v>3</v>
      </c>
      <c r="B5" s="5">
        <f>'lisa 2 (Tulubaas)'!E6</f>
        <v>1140000</v>
      </c>
    </row>
    <row r="6" spans="1:2" ht="12.75">
      <c r="A6" t="s">
        <v>4</v>
      </c>
      <c r="B6" s="5">
        <f>'lisa 2 (Tulubaas)'!E10</f>
        <v>626771</v>
      </c>
    </row>
    <row r="7" ht="12.75">
      <c r="B7" s="5"/>
    </row>
    <row r="8" spans="1:2" ht="12.75">
      <c r="A8" s="3" t="s">
        <v>5</v>
      </c>
      <c r="B8" s="4">
        <f>SUM(B9,B10:B14)</f>
        <v>783387</v>
      </c>
    </row>
    <row r="9" spans="1:2" ht="12.75">
      <c r="A9" t="s">
        <v>6</v>
      </c>
      <c r="B9" s="5">
        <f>'Lisa 6 (kululiik)'!D11</f>
        <v>85268</v>
      </c>
    </row>
    <row r="10" spans="1:2" ht="12.75">
      <c r="A10" t="s">
        <v>7</v>
      </c>
      <c r="B10" s="5">
        <f>'Lisa 6 (kululiik)'!D14</f>
        <v>170209</v>
      </c>
    </row>
    <row r="11" spans="1:2" ht="12.75">
      <c r="A11" t="s">
        <v>8</v>
      </c>
      <c r="B11" s="5">
        <f>'Lisa 6 (kululiik)'!D16</f>
        <v>0</v>
      </c>
    </row>
    <row r="12" spans="1:2" ht="12.75">
      <c r="A12" t="s">
        <v>9</v>
      </c>
      <c r="B12" s="5">
        <f>'Lisa 6 (kululiik)'!D19</f>
        <v>30790</v>
      </c>
    </row>
    <row r="13" spans="1:2" ht="12.75">
      <c r="A13" t="s">
        <v>10</v>
      </c>
      <c r="B13" s="5">
        <f>'Lisa 6 (kululiik)'!D22</f>
        <v>466620</v>
      </c>
    </row>
    <row r="14" spans="1:2" ht="12.75">
      <c r="A14" t="s">
        <v>11</v>
      </c>
      <c r="B14" s="5">
        <f>'Lisa 6 (kululiik)'!D25</f>
        <v>30500</v>
      </c>
    </row>
    <row r="15" ht="12.75">
      <c r="B15" s="5"/>
    </row>
    <row r="16" spans="1:2" ht="12.75">
      <c r="A16" s="3" t="s">
        <v>12</v>
      </c>
      <c r="B16" s="4">
        <f>SUM(B17:B17)</f>
        <v>-74000</v>
      </c>
    </row>
    <row r="17" spans="1:2" ht="12.75">
      <c r="A17" s="6" t="s">
        <v>13</v>
      </c>
      <c r="B17" s="5">
        <f>'lisa 2 (Tulubaas)'!E20</f>
        <v>-74000</v>
      </c>
    </row>
    <row r="18" ht="12.75">
      <c r="B18" s="5"/>
    </row>
    <row r="19" spans="1:2" ht="12.75">
      <c r="A19" s="3" t="s">
        <v>14</v>
      </c>
      <c r="B19" s="4">
        <f>SUM(B20:B25)</f>
        <v>-77616</v>
      </c>
    </row>
    <row r="20" spans="1:2" ht="12.75">
      <c r="A20" t="s">
        <v>6</v>
      </c>
      <c r="B20" s="7">
        <f>'Lisa 5 (invest)'!F7</f>
        <v>-250000</v>
      </c>
    </row>
    <row r="21" spans="1:2" ht="12.75">
      <c r="A21" t="s">
        <v>7</v>
      </c>
      <c r="B21" s="5">
        <f>'Lisa 5 (invest)'!F8</f>
        <v>465318</v>
      </c>
    </row>
    <row r="22" spans="1:2" ht="12.75">
      <c r="A22" t="s">
        <v>8</v>
      </c>
      <c r="B22" s="5">
        <f>'Lisa 5 (invest)'!F9</f>
        <v>7500</v>
      </c>
    </row>
    <row r="23" spans="1:2" ht="12.75">
      <c r="A23" t="s">
        <v>15</v>
      </c>
      <c r="B23" s="5">
        <f>'Lisa 5 (invest)'!F10</f>
        <v>25000</v>
      </c>
    </row>
    <row r="24" spans="1:2" ht="12.75">
      <c r="A24" s="6" t="s">
        <v>9</v>
      </c>
      <c r="B24" s="5">
        <f>'Lisa 5 (invest)'!F11</f>
        <v>31000</v>
      </c>
    </row>
    <row r="25" spans="1:2" ht="12.75">
      <c r="A25" t="s">
        <v>10</v>
      </c>
      <c r="B25" s="5">
        <f>'Lisa 5 (invest)'!F12</f>
        <v>-356434</v>
      </c>
    </row>
    <row r="26" ht="12.75">
      <c r="B26" s="5"/>
    </row>
    <row r="27" spans="1:2" ht="12.75">
      <c r="A27" s="8" t="s">
        <v>16</v>
      </c>
      <c r="B27" s="4">
        <f>B4+B16-B8-B19</f>
        <v>987000</v>
      </c>
    </row>
    <row r="28" ht="12.75">
      <c r="B28" s="5"/>
    </row>
    <row r="29" spans="1:2" ht="12.75">
      <c r="A29" s="3" t="s">
        <v>17</v>
      </c>
      <c r="B29" s="4">
        <f>B30</f>
        <v>-987000</v>
      </c>
    </row>
    <row r="30" spans="1:2" ht="12.75">
      <c r="A30" s="6" t="s">
        <v>18</v>
      </c>
      <c r="B30" s="5">
        <v>-987000</v>
      </c>
    </row>
    <row r="31" ht="12.75">
      <c r="B31" s="5"/>
    </row>
    <row r="32" spans="1:2" ht="12.75">
      <c r="A32" s="3" t="s">
        <v>19</v>
      </c>
      <c r="B32" s="4">
        <f>B4+B16+B30</f>
        <v>705771</v>
      </c>
    </row>
  </sheetData>
  <sheetProtection selectLockedCells="1" selectUnlockedCells="1"/>
  <mergeCells count="1">
    <mergeCell ref="A1:B1"/>
  </mergeCells>
  <printOptions/>
  <pageMargins left="1.4958333333333333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&amp;RLisa 1
Tartu Linnavolikogu 11.10.2012.a
määruse nr 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workbookViewId="0" topLeftCell="A1">
      <selection activeCell="B31" sqref="B31"/>
    </sheetView>
  </sheetViews>
  <sheetFormatPr defaultColWidth="9.140625" defaultRowHeight="12.75"/>
  <cols>
    <col min="1" max="1" width="8.8515625" style="0" customWidth="1"/>
    <col min="2" max="2" width="38.8515625" style="0" customWidth="1"/>
    <col min="3" max="3" width="10.140625" style="0" customWidth="1"/>
    <col min="4" max="4" width="11.421875" style="0" customWidth="1"/>
    <col min="5" max="5" width="11.140625" style="0" customWidth="1"/>
  </cols>
  <sheetData>
    <row r="1" spans="2:5" ht="15.75">
      <c r="B1" s="9" t="s">
        <v>20</v>
      </c>
      <c r="C1" s="9"/>
      <c r="D1" s="9"/>
      <c r="E1" s="9"/>
    </row>
    <row r="2" spans="2:5" ht="15.75">
      <c r="B2" s="9" t="s">
        <v>21</v>
      </c>
      <c r="C2" s="9"/>
      <c r="D2" s="9"/>
      <c r="E2" s="9"/>
    </row>
    <row r="3" spans="3:5" ht="12.75">
      <c r="C3" s="5"/>
      <c r="D3" s="5"/>
      <c r="E3" s="10" t="s">
        <v>1</v>
      </c>
    </row>
    <row r="4" spans="1:5" ht="38.25">
      <c r="A4" s="11" t="s">
        <v>22</v>
      </c>
      <c r="B4" s="12"/>
      <c r="C4" s="13" t="s">
        <v>23</v>
      </c>
      <c r="D4" s="13" t="s">
        <v>24</v>
      </c>
      <c r="E4" s="14" t="s">
        <v>25</v>
      </c>
    </row>
    <row r="5" spans="1:5" ht="14.25">
      <c r="A5" s="15" t="s">
        <v>26</v>
      </c>
      <c r="B5" s="16" t="s">
        <v>27</v>
      </c>
      <c r="C5" s="17">
        <f>SUM(C10,C6)</f>
        <v>1175200</v>
      </c>
      <c r="D5" s="17">
        <f>SUM(D10,D6)</f>
        <v>591571</v>
      </c>
      <c r="E5" s="18">
        <f>SUM(C5:D5)</f>
        <v>1766771</v>
      </c>
    </row>
    <row r="6" spans="1:5" ht="14.25">
      <c r="A6" s="19" t="s">
        <v>28</v>
      </c>
      <c r="B6" s="20" t="s">
        <v>3</v>
      </c>
      <c r="C6" s="21">
        <f>SUM(C7:C9)</f>
        <v>1140000</v>
      </c>
      <c r="D6" s="21">
        <f>SUM(D7:D7)</f>
        <v>0</v>
      </c>
      <c r="E6" s="21">
        <f>SUM(C6:D6)</f>
        <v>1140000</v>
      </c>
    </row>
    <row r="7" spans="1:5" ht="15">
      <c r="A7" s="22" t="s">
        <v>29</v>
      </c>
      <c r="B7" s="23" t="s">
        <v>30</v>
      </c>
      <c r="C7" s="24">
        <v>1100000</v>
      </c>
      <c r="D7" s="24"/>
      <c r="E7" s="24">
        <f aca="true" t="shared" si="0" ref="E7:E17">SUM(C7:D7)</f>
        <v>1100000</v>
      </c>
    </row>
    <row r="8" spans="1:5" ht="15">
      <c r="A8" s="22" t="s">
        <v>31</v>
      </c>
      <c r="B8" s="23" t="s">
        <v>32</v>
      </c>
      <c r="C8" s="24">
        <v>10000</v>
      </c>
      <c r="D8" s="24"/>
      <c r="E8" s="24">
        <f t="shared" si="0"/>
        <v>10000</v>
      </c>
    </row>
    <row r="9" spans="1:5" ht="15">
      <c r="A9" s="22" t="s">
        <v>33</v>
      </c>
      <c r="B9" s="23" t="s">
        <v>34</v>
      </c>
      <c r="C9" s="24">
        <v>30000</v>
      </c>
      <c r="D9" s="24"/>
      <c r="E9" s="24">
        <f t="shared" si="0"/>
        <v>30000</v>
      </c>
    </row>
    <row r="10" spans="1:5" ht="14.25">
      <c r="A10" s="25" t="s">
        <v>35</v>
      </c>
      <c r="B10" s="20" t="s">
        <v>4</v>
      </c>
      <c r="C10" s="21">
        <f>C11+C16+C17</f>
        <v>35200</v>
      </c>
      <c r="D10" s="21">
        <f>D11+D16+D17</f>
        <v>591571</v>
      </c>
      <c r="E10" s="21">
        <f t="shared" si="0"/>
        <v>626771</v>
      </c>
    </row>
    <row r="11" spans="1:5" ht="15">
      <c r="A11" s="22" t="s">
        <v>36</v>
      </c>
      <c r="B11" s="23" t="s">
        <v>37</v>
      </c>
      <c r="C11" s="24">
        <f>SUM(C12:C12)</f>
        <v>0</v>
      </c>
      <c r="D11" s="24">
        <f>SUM(D12:D15)</f>
        <v>505260</v>
      </c>
      <c r="E11" s="24">
        <f t="shared" si="0"/>
        <v>505260</v>
      </c>
    </row>
    <row r="12" spans="1:5" ht="15">
      <c r="A12" s="22" t="s">
        <v>38</v>
      </c>
      <c r="B12" s="26" t="s">
        <v>39</v>
      </c>
      <c r="C12" s="27"/>
      <c r="D12" s="27">
        <v>449560</v>
      </c>
      <c r="E12" s="27">
        <f t="shared" si="0"/>
        <v>449560</v>
      </c>
    </row>
    <row r="13" spans="1:5" ht="30">
      <c r="A13" s="22" t="s">
        <v>40</v>
      </c>
      <c r="B13" s="26" t="s">
        <v>41</v>
      </c>
      <c r="C13" s="27"/>
      <c r="D13" s="27">
        <v>26000</v>
      </c>
      <c r="E13" s="27">
        <f t="shared" si="0"/>
        <v>26000</v>
      </c>
    </row>
    <row r="14" spans="1:5" ht="30">
      <c r="A14" s="22" t="s">
        <v>42</v>
      </c>
      <c r="B14" s="26" t="s">
        <v>43</v>
      </c>
      <c r="C14" s="27"/>
      <c r="D14" s="27">
        <v>1700</v>
      </c>
      <c r="E14" s="27">
        <f t="shared" si="0"/>
        <v>1700</v>
      </c>
    </row>
    <row r="15" spans="1:5" ht="15">
      <c r="A15" s="22" t="s">
        <v>44</v>
      </c>
      <c r="B15" s="26" t="s">
        <v>45</v>
      </c>
      <c r="C15" s="27"/>
      <c r="D15" s="27">
        <v>28000</v>
      </c>
      <c r="E15" s="27">
        <f t="shared" si="0"/>
        <v>28000</v>
      </c>
    </row>
    <row r="16" spans="1:5" ht="15">
      <c r="A16" s="22" t="s">
        <v>46</v>
      </c>
      <c r="B16" s="28" t="s">
        <v>47</v>
      </c>
      <c r="C16" s="24">
        <v>35200</v>
      </c>
      <c r="D16" s="24">
        <v>81565</v>
      </c>
      <c r="E16" s="27">
        <f t="shared" si="0"/>
        <v>116765</v>
      </c>
    </row>
    <row r="17" spans="1:5" ht="15">
      <c r="A17" s="22" t="s">
        <v>48</v>
      </c>
      <c r="B17" s="26" t="s">
        <v>49</v>
      </c>
      <c r="C17" s="24"/>
      <c r="D17" s="24">
        <v>4746</v>
      </c>
      <c r="E17" s="24">
        <f t="shared" si="0"/>
        <v>4746</v>
      </c>
    </row>
    <row r="18" spans="1:5" ht="12.75">
      <c r="A18" s="25" t="s">
        <v>50</v>
      </c>
      <c r="B18" s="3" t="s">
        <v>12</v>
      </c>
      <c r="C18" s="21">
        <f>SUM(C19)</f>
        <v>0</v>
      </c>
      <c r="D18" s="21">
        <f>SUM(D19)</f>
        <v>-74000</v>
      </c>
      <c r="E18" s="21">
        <f aca="true" t="shared" si="1" ref="E18:E23">SUM(C18:D18)</f>
        <v>-74000</v>
      </c>
    </row>
    <row r="19" spans="1:5" ht="14.25">
      <c r="A19" s="29" t="s">
        <v>51</v>
      </c>
      <c r="B19" s="30" t="s">
        <v>52</v>
      </c>
      <c r="C19" s="21">
        <f>SUM(C20)</f>
        <v>0</v>
      </c>
      <c r="D19" s="21">
        <f>SUM(D20)</f>
        <v>-74000</v>
      </c>
      <c r="E19" s="31">
        <f t="shared" si="1"/>
        <v>-74000</v>
      </c>
    </row>
    <row r="20" spans="1:5" ht="25.5">
      <c r="A20" s="32" t="s">
        <v>53</v>
      </c>
      <c r="B20" s="33" t="s">
        <v>54</v>
      </c>
      <c r="C20" s="34"/>
      <c r="D20" s="34">
        <v>-74000</v>
      </c>
      <c r="E20" s="35">
        <f t="shared" si="1"/>
        <v>-74000</v>
      </c>
    </row>
    <row r="21" spans="1:5" ht="12.75">
      <c r="A21" s="36" t="s">
        <v>55</v>
      </c>
      <c r="B21" s="37" t="s">
        <v>17</v>
      </c>
      <c r="C21" s="21">
        <f>C22</f>
        <v>-987000</v>
      </c>
      <c r="D21" s="21">
        <f>D22</f>
        <v>0</v>
      </c>
      <c r="E21" s="31">
        <f t="shared" si="1"/>
        <v>-987000</v>
      </c>
    </row>
    <row r="22" spans="1:5" ht="12.75">
      <c r="A22" s="32" t="s">
        <v>56</v>
      </c>
      <c r="B22" s="33" t="s">
        <v>18</v>
      </c>
      <c r="C22" s="34">
        <v>-987000</v>
      </c>
      <c r="D22" s="34"/>
      <c r="E22" s="35">
        <f t="shared" si="1"/>
        <v>-987000</v>
      </c>
    </row>
    <row r="23" spans="1:5" ht="14.25">
      <c r="A23" s="22"/>
      <c r="B23" s="20" t="s">
        <v>57</v>
      </c>
      <c r="C23" s="21">
        <f>C5+C18+C21</f>
        <v>188200</v>
      </c>
      <c r="D23" s="21">
        <f>D5+D18+D21</f>
        <v>517571</v>
      </c>
      <c r="E23" s="21">
        <f t="shared" si="1"/>
        <v>705771</v>
      </c>
    </row>
    <row r="25" ht="12.75">
      <c r="A25" s="38" t="s">
        <v>58</v>
      </c>
    </row>
  </sheetData>
  <sheetProtection selectLockedCells="1" selectUnlockedCells="1"/>
  <mergeCells count="2">
    <mergeCell ref="B1:E1"/>
    <mergeCell ref="B2:E2"/>
  </mergeCells>
  <printOptions/>
  <pageMargins left="0.9840277777777777" right="0.7479166666666667" top="0.9840277777777777" bottom="0.9840277777777777" header="0.5118055555555555" footer="0.5118055555555555"/>
  <pageSetup horizontalDpi="300" verticalDpi="300" orientation="portrait" paperSize="9" scale="85"/>
  <headerFooter alignWithMargins="0">
    <oddHeader>&amp;RLisa 2
Tartu Linnavolikogu11.10.2012.a
määruse 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B1" sqref="B1"/>
    </sheetView>
  </sheetViews>
  <sheetFormatPr defaultColWidth="9.140625" defaultRowHeight="12.75"/>
  <cols>
    <col min="1" max="1" width="6.00390625" style="39" customWidth="1"/>
    <col min="2" max="2" width="42.57421875" style="0" customWidth="1"/>
    <col min="3" max="3" width="12.7109375" style="5" customWidth="1"/>
    <col min="4" max="4" width="13.421875" style="5" customWidth="1"/>
    <col min="5" max="5" width="12.7109375" style="5" customWidth="1"/>
  </cols>
  <sheetData>
    <row r="1" spans="2:5" ht="15.75">
      <c r="B1" s="9" t="s">
        <v>59</v>
      </c>
      <c r="C1" s="9"/>
      <c r="D1" s="9"/>
      <c r="E1" s="9"/>
    </row>
    <row r="2" spans="2:5" ht="15.75">
      <c r="B2" s="9" t="s">
        <v>60</v>
      </c>
      <c r="C2" s="9"/>
      <c r="D2" s="9"/>
      <c r="E2" s="9"/>
    </row>
    <row r="3" ht="12.75">
      <c r="E3" s="10" t="s">
        <v>1</v>
      </c>
    </row>
    <row r="4" spans="1:5" ht="25.5">
      <c r="A4" s="11" t="s">
        <v>22</v>
      </c>
      <c r="B4" s="12"/>
      <c r="C4" s="13" t="s">
        <v>23</v>
      </c>
      <c r="D4" s="13" t="s">
        <v>24</v>
      </c>
      <c r="E4" s="14" t="s">
        <v>25</v>
      </c>
    </row>
    <row r="5" spans="1:5" ht="14.25">
      <c r="A5" s="40">
        <v>2</v>
      </c>
      <c r="B5" s="16" t="s">
        <v>61</v>
      </c>
      <c r="C5" s="41">
        <f>SUM(C6,C12,C16,C18,C20,C22,C25)</f>
        <v>188200</v>
      </c>
      <c r="D5" s="41">
        <f>SUM(D6,D12,D16,D18,D20,D22,D25)</f>
        <v>517571</v>
      </c>
      <c r="E5" s="42">
        <f>SUM(C5:D5)</f>
        <v>705771</v>
      </c>
    </row>
    <row r="6" spans="1:5" ht="14.25">
      <c r="A6" s="43" t="s">
        <v>62</v>
      </c>
      <c r="B6" s="20" t="s">
        <v>6</v>
      </c>
      <c r="C6" s="21">
        <f>SUM(C7:C11)</f>
        <v>-164732</v>
      </c>
      <c r="D6" s="21">
        <f>SUM(D7:D11)</f>
        <v>0</v>
      </c>
      <c r="E6" s="21">
        <f>SUM(C6:D6)</f>
        <v>-164732</v>
      </c>
    </row>
    <row r="7" spans="1:5" ht="15">
      <c r="A7" s="44"/>
      <c r="B7" s="23" t="s">
        <v>63</v>
      </c>
      <c r="C7" s="24">
        <f>SUM('lisa 4 (tulude,kulude jaotus)'!D18)</f>
        <v>62020</v>
      </c>
      <c r="D7" s="24">
        <f>SUM('lisa 4 (tulude,kulude jaotus)'!E13)</f>
        <v>0</v>
      </c>
      <c r="E7" s="24">
        <f aca="true" t="shared" si="0" ref="E7:E27">SUM(C7:D7)</f>
        <v>62020</v>
      </c>
    </row>
    <row r="8" spans="1:5" ht="15">
      <c r="A8" s="44"/>
      <c r="B8" s="23" t="s">
        <v>64</v>
      </c>
      <c r="C8" s="24">
        <f>'lisa 4 (tulude,kulude jaotus)'!D25</f>
        <v>-5120</v>
      </c>
      <c r="D8" s="24">
        <f>'lisa 4 (tulude,kulude jaotus)'!E25</f>
        <v>0</v>
      </c>
      <c r="E8" s="24">
        <f t="shared" si="0"/>
        <v>-5120</v>
      </c>
    </row>
    <row r="9" spans="1:5" ht="15">
      <c r="A9" s="44"/>
      <c r="B9" s="23" t="s">
        <v>65</v>
      </c>
      <c r="C9" s="24">
        <f>'lisa 4 (tulude,kulude jaotus)'!D177</f>
        <v>12849</v>
      </c>
      <c r="D9" s="24">
        <f>'lisa 4 (tulude,kulude jaotus)'!E177</f>
        <v>0</v>
      </c>
      <c r="E9" s="24">
        <f t="shared" si="0"/>
        <v>12849</v>
      </c>
    </row>
    <row r="10" spans="1:5" ht="15">
      <c r="A10" s="44"/>
      <c r="B10" s="23" t="s">
        <v>66</v>
      </c>
      <c r="C10" s="24">
        <f>'lisa 4 (tulude,kulude jaotus)'!D269</f>
        <v>-233481</v>
      </c>
      <c r="D10" s="24">
        <f>'lisa 4 (tulude,kulude jaotus)'!E269</f>
        <v>0</v>
      </c>
      <c r="E10" s="24">
        <f t="shared" si="0"/>
        <v>-233481</v>
      </c>
    </row>
    <row r="11" spans="1:5" ht="15">
      <c r="A11" s="44"/>
      <c r="B11" s="23" t="s">
        <v>67</v>
      </c>
      <c r="C11" s="24">
        <f>'lisa 4 (tulude,kulude jaotus)'!D288</f>
        <v>-1000</v>
      </c>
      <c r="D11" s="24">
        <f>'lisa 4 (tulude,kulude jaotus)'!E288</f>
        <v>0</v>
      </c>
      <c r="E11" s="24">
        <f t="shared" si="0"/>
        <v>-1000</v>
      </c>
    </row>
    <row r="12" spans="1:5" ht="14.25">
      <c r="A12" s="44" t="s">
        <v>68</v>
      </c>
      <c r="B12" s="20" t="s">
        <v>7</v>
      </c>
      <c r="C12" s="21">
        <f>SUM(C13:C15)</f>
        <v>709527</v>
      </c>
      <c r="D12" s="21">
        <f>SUM(D13:D15)</f>
        <v>-74000</v>
      </c>
      <c r="E12" s="21">
        <f t="shared" si="0"/>
        <v>635527</v>
      </c>
    </row>
    <row r="13" spans="1:5" ht="15">
      <c r="A13" s="44"/>
      <c r="B13" s="23" t="s">
        <v>69</v>
      </c>
      <c r="C13" s="24">
        <f>'lisa 4 (tulude,kulude jaotus)'!D33</f>
        <v>5120</v>
      </c>
      <c r="D13" s="24">
        <f>'lisa 4 (tulude,kulude jaotus)'!E33</f>
        <v>0</v>
      </c>
      <c r="E13" s="24">
        <f t="shared" si="0"/>
        <v>5120</v>
      </c>
    </row>
    <row r="14" spans="1:5" ht="15">
      <c r="A14" s="44"/>
      <c r="B14" s="23" t="s">
        <v>70</v>
      </c>
      <c r="C14" s="24">
        <f>SUM('lisa 4 (tulude,kulude jaotus)'!D132)</f>
        <v>448318</v>
      </c>
      <c r="D14" s="24">
        <f>SUM('lisa 4 (tulude,kulude jaotus)'!E132)</f>
        <v>0</v>
      </c>
      <c r="E14" s="24">
        <f t="shared" si="0"/>
        <v>448318</v>
      </c>
    </row>
    <row r="15" spans="1:5" ht="15">
      <c r="A15" s="44"/>
      <c r="B15" s="23" t="s">
        <v>71</v>
      </c>
      <c r="C15" s="24">
        <f>'lisa 4 (tulude,kulude jaotus)'!D185</f>
        <v>256089</v>
      </c>
      <c r="D15" s="24">
        <f>'lisa 4 (tulude,kulude jaotus)'!E185</f>
        <v>-74000</v>
      </c>
      <c r="E15" s="24">
        <f t="shared" si="0"/>
        <v>182089</v>
      </c>
    </row>
    <row r="16" spans="1:5" ht="14.25">
      <c r="A16" s="44" t="s">
        <v>72</v>
      </c>
      <c r="B16" s="20" t="s">
        <v>8</v>
      </c>
      <c r="C16" s="21">
        <f>SUM(C17:C17)</f>
        <v>7500</v>
      </c>
      <c r="D16" s="21">
        <f>SUM(D17:D17)</f>
        <v>0</v>
      </c>
      <c r="E16" s="21">
        <f t="shared" si="0"/>
        <v>7500</v>
      </c>
    </row>
    <row r="17" spans="1:5" ht="15">
      <c r="A17" s="44"/>
      <c r="B17" s="23" t="s">
        <v>73</v>
      </c>
      <c r="C17" s="24">
        <f>SUM('lisa 4 (tulude,kulude jaotus)'!D150)</f>
        <v>7500</v>
      </c>
      <c r="D17" s="24">
        <f>SUM('lisa 4 (tulude,kulude jaotus)'!E150)</f>
        <v>0</v>
      </c>
      <c r="E17" s="24">
        <f t="shared" si="0"/>
        <v>7500</v>
      </c>
    </row>
    <row r="18" spans="1:5" ht="14.25">
      <c r="A18" s="44" t="s">
        <v>74</v>
      </c>
      <c r="B18" s="20" t="s">
        <v>15</v>
      </c>
      <c r="C18" s="21">
        <f>SUM(C19:C19)</f>
        <v>25000</v>
      </c>
      <c r="D18" s="21">
        <f>SUM(D19:D19)</f>
        <v>0</v>
      </c>
      <c r="E18" s="21">
        <f t="shared" si="0"/>
        <v>25000</v>
      </c>
    </row>
    <row r="19" spans="1:5" ht="15">
      <c r="A19" s="44"/>
      <c r="B19" s="23" t="s">
        <v>75</v>
      </c>
      <c r="C19" s="24">
        <f>'lisa 4 (tulude,kulude jaotus)'!D202</f>
        <v>25000</v>
      </c>
      <c r="D19" s="24">
        <f>'lisa 4 (tulude,kulude jaotus)'!E202</f>
        <v>0</v>
      </c>
      <c r="E19" s="24">
        <f t="shared" si="0"/>
        <v>25000</v>
      </c>
    </row>
    <row r="20" spans="1:5" ht="14.25">
      <c r="A20" s="44" t="s">
        <v>76</v>
      </c>
      <c r="B20" s="20" t="s">
        <v>9</v>
      </c>
      <c r="C20" s="21">
        <f>SUM(C21:C21)</f>
        <v>34090</v>
      </c>
      <c r="D20" s="21">
        <f>SUM(D21:D21)</f>
        <v>27700</v>
      </c>
      <c r="E20" s="21">
        <f t="shared" si="0"/>
        <v>61790</v>
      </c>
    </row>
    <row r="21" spans="1:5" ht="15">
      <c r="A21" s="44"/>
      <c r="B21" s="23" t="s">
        <v>77</v>
      </c>
      <c r="C21" s="24">
        <f>SUM('lisa 4 (tulude,kulude jaotus)'!D104)+'lisa 4 (tulude,kulude jaotus)'!D210</f>
        <v>34090</v>
      </c>
      <c r="D21" s="24">
        <f>SUM('lisa 4 (tulude,kulude jaotus)'!E104)+'lisa 4 (tulude,kulude jaotus)'!E210</f>
        <v>27700</v>
      </c>
      <c r="E21" s="24">
        <f t="shared" si="0"/>
        <v>61790</v>
      </c>
    </row>
    <row r="22" spans="1:5" ht="14.25">
      <c r="A22" s="44" t="s">
        <v>78</v>
      </c>
      <c r="B22" s="20" t="s">
        <v>10</v>
      </c>
      <c r="C22" s="21">
        <f>SUM(C23:C24)</f>
        <v>-421685</v>
      </c>
      <c r="D22" s="21">
        <f>SUM(D23:D24)</f>
        <v>531871</v>
      </c>
      <c r="E22" s="21">
        <f t="shared" si="0"/>
        <v>110186</v>
      </c>
    </row>
    <row r="23" spans="1:5" ht="15">
      <c r="A23" s="44"/>
      <c r="B23" s="23" t="s">
        <v>79</v>
      </c>
      <c r="C23" s="24">
        <f>'lisa 4 (tulude,kulude jaotus)'!D45</f>
        <v>-127231</v>
      </c>
      <c r="D23" s="24">
        <f>'lisa 4 (tulude,kulude jaotus)'!E45</f>
        <v>531871</v>
      </c>
      <c r="E23" s="24">
        <f t="shared" si="0"/>
        <v>404640</v>
      </c>
    </row>
    <row r="24" spans="1:5" ht="15">
      <c r="A24" s="44"/>
      <c r="B24" s="23" t="s">
        <v>71</v>
      </c>
      <c r="C24" s="24">
        <f>'lisa 4 (tulude,kulude jaotus)'!D218</f>
        <v>-294454</v>
      </c>
      <c r="D24" s="24">
        <f>'lisa 4 (tulude,kulude jaotus)'!E218</f>
        <v>0</v>
      </c>
      <c r="E24" s="24">
        <f t="shared" si="0"/>
        <v>-294454</v>
      </c>
    </row>
    <row r="25" spans="1:5" ht="14.25">
      <c r="A25" s="44" t="s">
        <v>80</v>
      </c>
      <c r="B25" s="20" t="s">
        <v>11</v>
      </c>
      <c r="C25" s="21">
        <f>SUM(C26:C27)</f>
        <v>-1500</v>
      </c>
      <c r="D25" s="21">
        <f>SUM(D26:D27)</f>
        <v>32000</v>
      </c>
      <c r="E25" s="21">
        <f t="shared" si="0"/>
        <v>30500</v>
      </c>
    </row>
    <row r="26" spans="1:5" ht="15">
      <c r="A26" s="44"/>
      <c r="B26" s="23" t="s">
        <v>75</v>
      </c>
      <c r="C26" s="24">
        <f>'lisa 4 (tulude,kulude jaotus)'!D256</f>
        <v>2500</v>
      </c>
      <c r="D26" s="24">
        <f>'lisa 4 (tulude,kulude jaotus)'!E256</f>
        <v>0</v>
      </c>
      <c r="E26" s="24">
        <f t="shared" si="0"/>
        <v>2500</v>
      </c>
    </row>
    <row r="27" spans="1:5" ht="15">
      <c r="A27" s="44"/>
      <c r="B27" s="23" t="s">
        <v>67</v>
      </c>
      <c r="C27" s="24">
        <f>SUM('lisa 4 (tulude,kulude jaotus)'!D296)</f>
        <v>-4000</v>
      </c>
      <c r="D27" s="24">
        <f>SUM('lisa 4 (tulude,kulude jaotus)'!E296)</f>
        <v>32000</v>
      </c>
      <c r="E27" s="24">
        <f t="shared" si="0"/>
        <v>28000</v>
      </c>
    </row>
    <row r="29" ht="12.75">
      <c r="A29" s="38" t="s">
        <v>58</v>
      </c>
    </row>
  </sheetData>
  <sheetProtection selectLockedCells="1" selectUnlockedCells="1"/>
  <mergeCells count="2">
    <mergeCell ref="B1:E1"/>
    <mergeCell ref="B2:E2"/>
  </mergeCells>
  <printOptions/>
  <pageMargins left="0.9451388888888889" right="0.7479166666666667" top="0.9840277777777777" bottom="0.9840277777777777" header="0.5118055555555555" footer="0.5118055555555555"/>
  <pageSetup horizontalDpi="300" verticalDpi="300" orientation="portrait" paperSize="9" scale="85"/>
  <headerFooter alignWithMargins="0">
    <oddHeader xml:space="preserve">&amp;RLisa  3
Tartu Linnavolikogu 11.10.2012.a
 määruse nr 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2"/>
  <sheetViews>
    <sheetView showZeros="0" workbookViewId="0" topLeftCell="A1">
      <selection activeCell="A1" sqref="A1"/>
    </sheetView>
  </sheetViews>
  <sheetFormatPr defaultColWidth="9.140625" defaultRowHeight="12.75"/>
  <cols>
    <col min="1" max="1" width="8.8515625" style="39" customWidth="1"/>
    <col min="2" max="2" width="6.57421875" style="45" customWidth="1"/>
    <col min="3" max="3" width="38.7109375" style="46" customWidth="1"/>
    <col min="4" max="4" width="13.421875" style="5" customWidth="1"/>
    <col min="5" max="5" width="11.57421875" style="5" customWidth="1"/>
    <col min="6" max="6" width="10.7109375" style="5" customWidth="1"/>
    <col min="7" max="7" width="10.00390625" style="0" customWidth="1"/>
    <col min="8" max="8" width="11.140625" style="0" customWidth="1"/>
    <col min="11" max="11" width="8.28125" style="0" customWidth="1"/>
  </cols>
  <sheetData>
    <row r="1" spans="1:11" s="47" customFormat="1" ht="15.75" customHeight="1">
      <c r="A1" s="9" t="s">
        <v>81</v>
      </c>
      <c r="B1" s="9"/>
      <c r="C1" s="9"/>
      <c r="D1" s="9"/>
      <c r="E1" s="9"/>
      <c r="F1" s="9"/>
      <c r="G1"/>
      <c r="H1"/>
      <c r="K1"/>
    </row>
    <row r="2" spans="1:11" s="47" customFormat="1" ht="15.75">
      <c r="A2" s="9" t="s">
        <v>82</v>
      </c>
      <c r="B2" s="9"/>
      <c r="C2" s="9"/>
      <c r="D2" s="9"/>
      <c r="E2" s="9"/>
      <c r="F2" s="9"/>
      <c r="G2"/>
      <c r="H2"/>
      <c r="K2"/>
    </row>
    <row r="3" spans="1:11" s="47" customFormat="1" ht="12.75">
      <c r="A3" s="39"/>
      <c r="B3" s="45"/>
      <c r="C3" s="46"/>
      <c r="D3" s="5"/>
      <c r="E3" s="5"/>
      <c r="F3" s="10" t="s">
        <v>1</v>
      </c>
      <c r="G3"/>
      <c r="H3"/>
      <c r="K3"/>
    </row>
    <row r="4" spans="1:11" s="47" customFormat="1" ht="30">
      <c r="A4" s="11" t="s">
        <v>22</v>
      </c>
      <c r="B4" s="48" t="s">
        <v>83</v>
      </c>
      <c r="C4" s="49" t="s">
        <v>84</v>
      </c>
      <c r="D4" s="50" t="s">
        <v>23</v>
      </c>
      <c r="E4" s="50" t="s">
        <v>24</v>
      </c>
      <c r="F4" s="51" t="s">
        <v>25</v>
      </c>
      <c r="G4"/>
      <c r="H4"/>
      <c r="K4"/>
    </row>
    <row r="5" spans="1:11" s="47" customFormat="1" ht="14.25">
      <c r="A5" s="52"/>
      <c r="B5" s="53"/>
      <c r="C5" s="54" t="s">
        <v>85</v>
      </c>
      <c r="D5" s="55">
        <f>SUMIF($C$9:$C$341,$C$15,D$9:D$341)</f>
        <v>188200</v>
      </c>
      <c r="E5" s="55">
        <f>SUMIF($C$9:$C$341,$C$15,E$9:E$341)</f>
        <v>517571</v>
      </c>
      <c r="F5" s="55">
        <f>SUM(D5:E5)</f>
        <v>705771</v>
      </c>
      <c r="G5"/>
      <c r="H5"/>
      <c r="K5"/>
    </row>
    <row r="6" spans="1:11" s="47" customFormat="1" ht="14.25">
      <c r="A6" s="44"/>
      <c r="B6" s="56"/>
      <c r="C6" s="57" t="s">
        <v>86</v>
      </c>
      <c r="D6" s="58">
        <f>SUM(D7:D8)</f>
        <v>188200</v>
      </c>
      <c r="E6" s="58">
        <f>SUM(E7:E8)</f>
        <v>517571</v>
      </c>
      <c r="F6" s="59">
        <f>SUM(D6:E6)</f>
        <v>705771</v>
      </c>
      <c r="G6"/>
      <c r="H6"/>
      <c r="K6"/>
    </row>
    <row r="7" spans="1:11" s="47" customFormat="1" ht="15">
      <c r="A7" s="44"/>
      <c r="B7" s="56"/>
      <c r="C7" s="28" t="s">
        <v>87</v>
      </c>
      <c r="D7" s="60">
        <f>SUMIF($C$9:$C$573,$C$19,D$9:D$573)</f>
        <v>191816</v>
      </c>
      <c r="E7" s="60">
        <f>SUMIF($C$9:$C$573,$C$19,E$9:E$573)</f>
        <v>591571</v>
      </c>
      <c r="F7" s="60">
        <f>SUM(D7:E7)</f>
        <v>783387</v>
      </c>
      <c r="G7"/>
      <c r="H7"/>
      <c r="K7"/>
    </row>
    <row r="8" spans="1:11" s="47" customFormat="1" ht="15">
      <c r="A8" s="44"/>
      <c r="B8" s="56"/>
      <c r="C8" s="28" t="s">
        <v>88</v>
      </c>
      <c r="D8" s="60">
        <f>SUMIF($C$9:$C$573,$C140,D$9:D$573)</f>
        <v>-3616</v>
      </c>
      <c r="E8" s="60">
        <f>SUMIF($C$9:$C$573,$C140,E$9:E$573)</f>
        <v>-74000</v>
      </c>
      <c r="F8" s="60">
        <f>SUM(D8:E8)</f>
        <v>-77616</v>
      </c>
      <c r="G8"/>
      <c r="H8" s="5"/>
      <c r="K8"/>
    </row>
    <row r="9" spans="1:11" s="47" customFormat="1" ht="14.25">
      <c r="A9" s="61" t="s">
        <v>89</v>
      </c>
      <c r="B9" s="62"/>
      <c r="C9" s="57" t="s">
        <v>90</v>
      </c>
      <c r="D9" s="59"/>
      <c r="E9" s="59"/>
      <c r="F9" s="59"/>
      <c r="G9"/>
      <c r="H9"/>
      <c r="K9"/>
    </row>
    <row r="10" spans="1:11" s="47" customFormat="1" ht="14.25">
      <c r="A10" s="63"/>
      <c r="B10" s="62"/>
      <c r="C10" s="57" t="s">
        <v>91</v>
      </c>
      <c r="D10" s="59">
        <f>SUM(D15)</f>
        <v>62020</v>
      </c>
      <c r="E10" s="59">
        <f>SUM(E15)</f>
        <v>0</v>
      </c>
      <c r="F10" s="59">
        <f>SUM(D10:E10)</f>
        <v>62020</v>
      </c>
      <c r="G10"/>
      <c r="H10"/>
      <c r="K10"/>
    </row>
    <row r="11" spans="1:11" s="47" customFormat="1" ht="14.25">
      <c r="A11" s="63"/>
      <c r="B11" s="62"/>
      <c r="C11" s="57" t="s">
        <v>92</v>
      </c>
      <c r="D11" s="59">
        <f>SUM(D12:D12)</f>
        <v>62020</v>
      </c>
      <c r="E11" s="59">
        <f>SUM(E12:E12)</f>
        <v>0</v>
      </c>
      <c r="F11" s="59">
        <f>SUM(D11:E11)</f>
        <v>62020</v>
      </c>
      <c r="G11"/>
      <c r="H11"/>
      <c r="K11"/>
    </row>
    <row r="12" spans="1:11" s="47" customFormat="1" ht="15">
      <c r="A12" s="44"/>
      <c r="B12" s="56"/>
      <c r="C12" s="28" t="s">
        <v>87</v>
      </c>
      <c r="D12" s="60">
        <f>SUMIF($C$13:$C$20,$C$19,D13:D20)</f>
        <v>62020</v>
      </c>
      <c r="E12" s="60">
        <f>SUMIF($C$13:$C$20,$C$19,E13:E20)</f>
        <v>0</v>
      </c>
      <c r="F12" s="60">
        <f>SUM(D12:E12)</f>
        <v>62020</v>
      </c>
      <c r="G12"/>
      <c r="H12"/>
      <c r="K12"/>
    </row>
    <row r="13" spans="1:11" s="47" customFormat="1" ht="14.25">
      <c r="A13" s="63" t="s">
        <v>93</v>
      </c>
      <c r="B13" s="56"/>
      <c r="C13" s="57" t="s">
        <v>6</v>
      </c>
      <c r="D13" s="59">
        <f>SUM(D18)</f>
        <v>62020</v>
      </c>
      <c r="E13" s="59">
        <f>SUM(E18)</f>
        <v>0</v>
      </c>
      <c r="F13" s="59">
        <f>SUM(D13:E13)</f>
        <v>62020</v>
      </c>
      <c r="G13"/>
      <c r="H13"/>
      <c r="K13"/>
    </row>
    <row r="14" spans="1:11" s="47" customFormat="1" ht="15">
      <c r="A14" s="64" t="s">
        <v>94</v>
      </c>
      <c r="B14" s="65" t="s">
        <v>95</v>
      </c>
      <c r="C14" s="26" t="s">
        <v>96</v>
      </c>
      <c r="D14" s="66"/>
      <c r="E14" s="66"/>
      <c r="F14" s="66"/>
      <c r="G14"/>
      <c r="H14"/>
      <c r="K14"/>
    </row>
    <row r="15" spans="1:11" s="47" customFormat="1" ht="14.25">
      <c r="A15" s="44"/>
      <c r="B15" s="56"/>
      <c r="C15" s="57" t="s">
        <v>97</v>
      </c>
      <c r="D15" s="59">
        <f>SUM(D16:D16)</f>
        <v>62020</v>
      </c>
      <c r="E15" s="59">
        <f>SUM(E16:E16)</f>
        <v>0</v>
      </c>
      <c r="F15" s="59">
        <f>SUM(D15:E15)</f>
        <v>62020</v>
      </c>
      <c r="G15"/>
      <c r="H15"/>
      <c r="K15"/>
    </row>
    <row r="16" spans="1:11" s="47" customFormat="1" ht="15">
      <c r="A16" s="44"/>
      <c r="B16" s="56"/>
      <c r="C16" s="28" t="s">
        <v>98</v>
      </c>
      <c r="D16" s="60">
        <f>SUM(D18)</f>
        <v>62020</v>
      </c>
      <c r="E16" s="60"/>
      <c r="F16" s="60">
        <f>SUM(D16:E16)</f>
        <v>62020</v>
      </c>
      <c r="G16"/>
      <c r="H16"/>
      <c r="K16"/>
    </row>
    <row r="17" spans="1:11" s="47" customFormat="1" ht="15">
      <c r="A17" s="44"/>
      <c r="B17" s="56"/>
      <c r="C17" s="28"/>
      <c r="D17" s="60"/>
      <c r="E17" s="60"/>
      <c r="F17" s="60"/>
      <c r="G17"/>
      <c r="H17"/>
      <c r="K17"/>
    </row>
    <row r="18" spans="1:11" s="47" customFormat="1" ht="14.25">
      <c r="A18" s="44"/>
      <c r="B18" s="56"/>
      <c r="C18" s="57" t="s">
        <v>99</v>
      </c>
      <c r="D18" s="59">
        <f>SUM(D19:D19)</f>
        <v>62020</v>
      </c>
      <c r="E18" s="59">
        <f>SUM(E19:E19)</f>
        <v>0</v>
      </c>
      <c r="F18" s="59">
        <f>SUM(D18:E18)</f>
        <v>62020</v>
      </c>
      <c r="G18"/>
      <c r="H18"/>
      <c r="K18"/>
    </row>
    <row r="19" spans="1:11" s="47" customFormat="1" ht="15">
      <c r="A19" s="44"/>
      <c r="B19" s="56"/>
      <c r="C19" s="28" t="s">
        <v>100</v>
      </c>
      <c r="D19" s="60">
        <f>29600+13920+18500</f>
        <v>62020</v>
      </c>
      <c r="E19" s="60"/>
      <c r="F19" s="60">
        <f>SUM(D19:E19)</f>
        <v>62020</v>
      </c>
      <c r="G19"/>
      <c r="H19"/>
      <c r="K19"/>
    </row>
    <row r="20" spans="1:11" s="47" customFormat="1" ht="15">
      <c r="A20" s="44"/>
      <c r="B20" s="56"/>
      <c r="C20" s="28"/>
      <c r="D20" s="60"/>
      <c r="E20" s="60"/>
      <c r="F20" s="60"/>
      <c r="G20"/>
      <c r="H20"/>
      <c r="K20"/>
    </row>
    <row r="21" spans="1:11" s="47" customFormat="1" ht="14.25">
      <c r="A21" s="63" t="s">
        <v>101</v>
      </c>
      <c r="B21" s="62"/>
      <c r="C21" s="57" t="s">
        <v>102</v>
      </c>
      <c r="D21" s="60"/>
      <c r="E21" s="60"/>
      <c r="F21" s="60"/>
      <c r="G21"/>
      <c r="H21"/>
      <c r="K21"/>
    </row>
    <row r="22" spans="1:11" s="47" customFormat="1" ht="14.25">
      <c r="A22" s="44"/>
      <c r="B22" s="56"/>
      <c r="C22" s="57" t="s">
        <v>91</v>
      </c>
      <c r="D22" s="59">
        <f>D27+D35</f>
        <v>0</v>
      </c>
      <c r="E22" s="59">
        <f>E35+E27</f>
        <v>0</v>
      </c>
      <c r="F22" s="59">
        <f>SUM(D22:E22)</f>
        <v>0</v>
      </c>
      <c r="G22"/>
      <c r="H22"/>
      <c r="K22"/>
    </row>
    <row r="23" spans="1:11" s="47" customFormat="1" ht="14.25">
      <c r="A23" s="44"/>
      <c r="B23" s="56"/>
      <c r="C23" s="57" t="s">
        <v>92</v>
      </c>
      <c r="D23" s="59">
        <f>SUM(D24:D24)</f>
        <v>0</v>
      </c>
      <c r="E23" s="59">
        <f>SUM(E24:E24)</f>
        <v>0</v>
      </c>
      <c r="F23" s="59">
        <f>SUM(D23:E23)</f>
        <v>0</v>
      </c>
      <c r="G23"/>
      <c r="H23"/>
      <c r="K23"/>
    </row>
    <row r="24" spans="1:11" s="47" customFormat="1" ht="15">
      <c r="A24" s="44"/>
      <c r="B24" s="56"/>
      <c r="C24" s="28" t="s">
        <v>87</v>
      </c>
      <c r="D24" s="60">
        <f>D31+D39</f>
        <v>0</v>
      </c>
      <c r="E24" s="60">
        <f>E31+E39</f>
        <v>0</v>
      </c>
      <c r="F24" s="60">
        <f>SUM(D24:E24)</f>
        <v>0</v>
      </c>
      <c r="G24"/>
      <c r="H24"/>
      <c r="K24"/>
    </row>
    <row r="25" spans="1:11" s="47" customFormat="1" ht="14.25">
      <c r="A25" s="63" t="s">
        <v>103</v>
      </c>
      <c r="B25" s="56"/>
      <c r="C25" s="57" t="s">
        <v>6</v>
      </c>
      <c r="D25" s="59">
        <f>SUM(D30)</f>
        <v>-5120</v>
      </c>
      <c r="E25" s="59">
        <f>SUM(E30)</f>
        <v>0</v>
      </c>
      <c r="F25" s="59">
        <f>SUM(D25:E25)</f>
        <v>-5120</v>
      </c>
      <c r="G25"/>
      <c r="H25"/>
      <c r="K25"/>
    </row>
    <row r="26" spans="1:11" s="47" customFormat="1" ht="15">
      <c r="A26" s="64" t="s">
        <v>104</v>
      </c>
      <c r="B26" s="65" t="s">
        <v>95</v>
      </c>
      <c r="C26" s="26" t="s">
        <v>96</v>
      </c>
      <c r="D26" s="66"/>
      <c r="E26" s="66"/>
      <c r="F26" s="66"/>
      <c r="G26"/>
      <c r="H26"/>
      <c r="K26"/>
    </row>
    <row r="27" spans="1:11" s="47" customFormat="1" ht="14.25">
      <c r="A27" s="44"/>
      <c r="B27" s="56"/>
      <c r="C27" s="57" t="s">
        <v>97</v>
      </c>
      <c r="D27" s="59">
        <f>SUM(D28:D28)</f>
        <v>-5120</v>
      </c>
      <c r="E27" s="59">
        <f>SUM(E28:E28)</f>
        <v>0</v>
      </c>
      <c r="F27" s="59">
        <f>SUM(D27:E27)</f>
        <v>-5120</v>
      </c>
      <c r="G27"/>
      <c r="H27"/>
      <c r="K27"/>
    </row>
    <row r="28" spans="1:11" s="47" customFormat="1" ht="15">
      <c r="A28" s="44"/>
      <c r="B28" s="56"/>
      <c r="C28" s="28" t="s">
        <v>98</v>
      </c>
      <c r="D28" s="60">
        <f>SUM(D30)</f>
        <v>-5120</v>
      </c>
      <c r="E28" s="60"/>
      <c r="F28" s="60">
        <f>SUM(D28:E28)</f>
        <v>-5120</v>
      </c>
      <c r="G28"/>
      <c r="H28"/>
      <c r="K28"/>
    </row>
    <row r="29" spans="1:11" s="47" customFormat="1" ht="15">
      <c r="A29" s="44"/>
      <c r="B29" s="56"/>
      <c r="C29" s="28"/>
      <c r="D29" s="60"/>
      <c r="E29" s="60"/>
      <c r="F29" s="60"/>
      <c r="G29"/>
      <c r="H29"/>
      <c r="K29"/>
    </row>
    <row r="30" spans="1:11" s="47" customFormat="1" ht="14.25">
      <c r="A30" s="44"/>
      <c r="B30" s="56"/>
      <c r="C30" s="57" t="s">
        <v>99</v>
      </c>
      <c r="D30" s="59">
        <f>SUM(D31:D31)</f>
        <v>-5120</v>
      </c>
      <c r="E30" s="59">
        <f>SUM(E31:E31)</f>
        <v>0</v>
      </c>
      <c r="F30" s="59">
        <f>SUM(D30:E30)</f>
        <v>-5120</v>
      </c>
      <c r="G30"/>
      <c r="H30"/>
      <c r="K30"/>
    </row>
    <row r="31" spans="1:11" s="47" customFormat="1" ht="15">
      <c r="A31" s="44"/>
      <c r="B31" s="56"/>
      <c r="C31" s="28" t="s">
        <v>100</v>
      </c>
      <c r="D31" s="60">
        <v>-5120</v>
      </c>
      <c r="E31" s="60"/>
      <c r="F31" s="60">
        <f>SUM(D31:E31)</f>
        <v>-5120</v>
      </c>
      <c r="G31"/>
      <c r="H31"/>
      <c r="K31"/>
    </row>
    <row r="32" spans="1:11" s="47" customFormat="1" ht="15">
      <c r="A32" s="44"/>
      <c r="B32" s="56"/>
      <c r="C32" s="28"/>
      <c r="D32" s="60"/>
      <c r="E32" s="60"/>
      <c r="F32" s="60"/>
      <c r="G32"/>
      <c r="H32"/>
      <c r="K32"/>
    </row>
    <row r="33" spans="1:11" s="47" customFormat="1" ht="14.25">
      <c r="A33" s="63" t="s">
        <v>105</v>
      </c>
      <c r="B33" s="62"/>
      <c r="C33" s="57" t="s">
        <v>7</v>
      </c>
      <c r="D33" s="59">
        <f>SUM(D38)</f>
        <v>5120</v>
      </c>
      <c r="E33" s="59">
        <f>SUM(E38)</f>
        <v>0</v>
      </c>
      <c r="F33" s="59">
        <f>SUM(D33:E33)</f>
        <v>5120</v>
      </c>
      <c r="G33"/>
      <c r="H33"/>
      <c r="K33"/>
    </row>
    <row r="34" spans="1:11" s="47" customFormat="1" ht="15">
      <c r="A34" s="64" t="s">
        <v>106</v>
      </c>
      <c r="B34" s="65" t="s">
        <v>107</v>
      </c>
      <c r="C34" s="26" t="s">
        <v>108</v>
      </c>
      <c r="D34" s="66"/>
      <c r="E34" s="66"/>
      <c r="F34" s="66"/>
      <c r="G34"/>
      <c r="H34"/>
      <c r="K34"/>
    </row>
    <row r="35" spans="1:11" s="47" customFormat="1" ht="14.25">
      <c r="A35" s="44"/>
      <c r="B35" s="56"/>
      <c r="C35" s="57" t="s">
        <v>97</v>
      </c>
      <c r="D35" s="59">
        <f>SUM(D36:D36)</f>
        <v>5120</v>
      </c>
      <c r="E35" s="59">
        <f>SUM(E36:E36)</f>
        <v>0</v>
      </c>
      <c r="F35" s="59">
        <f>SUM(D35:E35)</f>
        <v>5120</v>
      </c>
      <c r="G35"/>
      <c r="H35"/>
      <c r="K35"/>
    </row>
    <row r="36" spans="1:11" s="47" customFormat="1" ht="15">
      <c r="A36" s="44"/>
      <c r="B36" s="56"/>
      <c r="C36" s="28" t="s">
        <v>98</v>
      </c>
      <c r="D36" s="60">
        <f>SUM(D38)</f>
        <v>5120</v>
      </c>
      <c r="E36" s="60"/>
      <c r="F36" s="60">
        <f>SUM(D36:E36)</f>
        <v>5120</v>
      </c>
      <c r="G36"/>
      <c r="H36"/>
      <c r="K36"/>
    </row>
    <row r="37" spans="1:11" s="47" customFormat="1" ht="15">
      <c r="A37" s="44"/>
      <c r="B37" s="56"/>
      <c r="C37" s="28"/>
      <c r="D37" s="60"/>
      <c r="E37" s="60"/>
      <c r="F37" s="60"/>
      <c r="G37"/>
      <c r="H37"/>
      <c r="K37"/>
    </row>
    <row r="38" spans="1:11" s="47" customFormat="1" ht="14.25">
      <c r="A38" s="44"/>
      <c r="B38" s="56"/>
      <c r="C38" s="57" t="s">
        <v>99</v>
      </c>
      <c r="D38" s="59">
        <f>SUM(D39:D39)</f>
        <v>5120</v>
      </c>
      <c r="E38" s="59">
        <f>SUM(E39:E39)</f>
        <v>0</v>
      </c>
      <c r="F38" s="59">
        <f>SUM(D38:E38)</f>
        <v>5120</v>
      </c>
      <c r="G38"/>
      <c r="H38"/>
      <c r="K38"/>
    </row>
    <row r="39" spans="1:11" s="47" customFormat="1" ht="15">
      <c r="A39" s="44"/>
      <c r="B39" s="56"/>
      <c r="C39" s="28" t="s">
        <v>100</v>
      </c>
      <c r="D39" s="60">
        <v>5120</v>
      </c>
      <c r="E39" s="60"/>
      <c r="F39" s="60">
        <f>SUM(D39:E39)</f>
        <v>5120</v>
      </c>
      <c r="G39"/>
      <c r="H39"/>
      <c r="K39"/>
    </row>
    <row r="40" spans="1:11" s="47" customFormat="1" ht="15">
      <c r="A40" s="44"/>
      <c r="B40" s="56"/>
      <c r="C40" s="28"/>
      <c r="D40" s="60"/>
      <c r="E40" s="60"/>
      <c r="F40" s="60"/>
      <c r="G40"/>
      <c r="H40"/>
      <c r="K40"/>
    </row>
    <row r="41" spans="1:11" s="47" customFormat="1" ht="14.25">
      <c r="A41" s="63" t="s">
        <v>109</v>
      </c>
      <c r="B41" s="62"/>
      <c r="C41" s="57" t="s">
        <v>110</v>
      </c>
      <c r="D41" s="60"/>
      <c r="E41" s="60"/>
      <c r="F41" s="60"/>
      <c r="G41"/>
      <c r="H41"/>
      <c r="K41"/>
    </row>
    <row r="42" spans="1:11" s="47" customFormat="1" ht="14.25">
      <c r="A42" s="44"/>
      <c r="B42" s="56"/>
      <c r="C42" s="57" t="s">
        <v>91</v>
      </c>
      <c r="D42" s="59">
        <f>SUM(D47,D54,D63,D73,D80,D87,D94)</f>
        <v>-127231</v>
      </c>
      <c r="E42" s="59">
        <f>SUM(E47,E54,E63,E73,E80,E87,E94)</f>
        <v>531871</v>
      </c>
      <c r="F42" s="59">
        <f>SUM(D42:E42)</f>
        <v>404640</v>
      </c>
      <c r="G42"/>
      <c r="H42"/>
      <c r="K42"/>
    </row>
    <row r="43" spans="1:11" s="47" customFormat="1" ht="14.25">
      <c r="A43" s="44"/>
      <c r="B43" s="56"/>
      <c r="C43" s="57" t="s">
        <v>92</v>
      </c>
      <c r="D43" s="59">
        <f>SUM(D44:D44)</f>
        <v>-127231</v>
      </c>
      <c r="E43" s="59">
        <f>SUM(E44:E44)</f>
        <v>531871</v>
      </c>
      <c r="F43" s="59">
        <f>SUM(D43:E43)</f>
        <v>404640</v>
      </c>
      <c r="G43"/>
      <c r="H43"/>
      <c r="K43"/>
    </row>
    <row r="44" spans="1:11" s="47" customFormat="1" ht="15">
      <c r="A44" s="44"/>
      <c r="B44" s="56"/>
      <c r="C44" s="28" t="s">
        <v>87</v>
      </c>
      <c r="D44" s="60">
        <f>SUMIF($C$41:$C$99,$C70,D41:D99)</f>
        <v>-127231</v>
      </c>
      <c r="E44" s="60">
        <f>SUMIF($C$41:$C$99,$C70,E41:E99)</f>
        <v>531871</v>
      </c>
      <c r="F44" s="60">
        <f>SUM(D44:E44)</f>
        <v>404640</v>
      </c>
      <c r="G44"/>
      <c r="H44"/>
      <c r="K44"/>
    </row>
    <row r="45" spans="1:11" s="47" customFormat="1" ht="14.25">
      <c r="A45" s="63" t="s">
        <v>111</v>
      </c>
      <c r="B45" s="62"/>
      <c r="C45" s="57" t="s">
        <v>10</v>
      </c>
      <c r="D45" s="59">
        <f>SUM(D50,D59,D69,D76,D83,D90,D97)</f>
        <v>-127231</v>
      </c>
      <c r="E45" s="59">
        <f>SUM(E50,E59,E69,E76,E83,E90,E97)</f>
        <v>531871</v>
      </c>
      <c r="F45" s="59">
        <f>SUM(D45:E45)</f>
        <v>404640</v>
      </c>
      <c r="G45"/>
      <c r="H45"/>
      <c r="K45"/>
    </row>
    <row r="46" spans="1:11" s="47" customFormat="1" ht="15">
      <c r="A46" s="64" t="s">
        <v>112</v>
      </c>
      <c r="B46" s="65" t="s">
        <v>113</v>
      </c>
      <c r="C46" s="26" t="s">
        <v>114</v>
      </c>
      <c r="D46" s="66"/>
      <c r="E46" s="66"/>
      <c r="F46" s="66"/>
      <c r="G46"/>
      <c r="H46"/>
      <c r="K46"/>
    </row>
    <row r="47" spans="1:11" s="47" customFormat="1" ht="14.25">
      <c r="A47" s="44"/>
      <c r="B47" s="56"/>
      <c r="C47" s="57" t="s">
        <v>97</v>
      </c>
      <c r="D47" s="59">
        <f>SUM(D48:D48)</f>
        <v>-138800</v>
      </c>
      <c r="E47" s="59">
        <f>SUM(E48:E48)</f>
        <v>0</v>
      </c>
      <c r="F47" s="59">
        <f>SUM(D47:E47)</f>
        <v>-138800</v>
      </c>
      <c r="G47"/>
      <c r="H47"/>
      <c r="K47"/>
    </row>
    <row r="48" spans="1:11" s="47" customFormat="1" ht="15">
      <c r="A48" s="44"/>
      <c r="B48" s="56"/>
      <c r="C48" s="28" t="s">
        <v>98</v>
      </c>
      <c r="D48" s="60">
        <f>SUM(D50)</f>
        <v>-138800</v>
      </c>
      <c r="E48" s="60"/>
      <c r="F48" s="60">
        <f>SUM(D48:E48)</f>
        <v>-138800</v>
      </c>
      <c r="G48"/>
      <c r="H48"/>
      <c r="K48"/>
    </row>
    <row r="49" spans="1:11" s="47" customFormat="1" ht="15">
      <c r="A49" s="44"/>
      <c r="B49" s="56"/>
      <c r="C49" s="28"/>
      <c r="D49" s="60"/>
      <c r="E49" s="60"/>
      <c r="F49" s="60"/>
      <c r="G49"/>
      <c r="H49"/>
      <c r="K49"/>
    </row>
    <row r="50" spans="1:11" s="47" customFormat="1" ht="14.25">
      <c r="A50" s="44"/>
      <c r="B50" s="56"/>
      <c r="C50" s="57" t="s">
        <v>99</v>
      </c>
      <c r="D50" s="59">
        <f>SUM(D51:D51)</f>
        <v>-138800</v>
      </c>
      <c r="E50" s="59">
        <f>SUM(E51:E51)</f>
        <v>0</v>
      </c>
      <c r="F50" s="59">
        <f>SUM(D50:E50)</f>
        <v>-138800</v>
      </c>
      <c r="G50"/>
      <c r="H50"/>
      <c r="K50"/>
    </row>
    <row r="51" spans="1:11" s="47" customFormat="1" ht="15">
      <c r="A51" s="44"/>
      <c r="B51" s="56"/>
      <c r="C51" s="28" t="s">
        <v>100</v>
      </c>
      <c r="D51" s="60">
        <v>-138800</v>
      </c>
      <c r="E51" s="60"/>
      <c r="F51" s="60">
        <f>SUM(D51:E51)</f>
        <v>-138800</v>
      </c>
      <c r="G51"/>
      <c r="H51"/>
      <c r="K51"/>
    </row>
    <row r="52" spans="1:11" s="47" customFormat="1" ht="14.25">
      <c r="A52" s="63"/>
      <c r="B52" s="62"/>
      <c r="C52" s="57"/>
      <c r="D52" s="59"/>
      <c r="E52" s="59"/>
      <c r="F52" s="59"/>
      <c r="G52"/>
      <c r="H52"/>
      <c r="K52"/>
    </row>
    <row r="53" spans="1:11" s="47" customFormat="1" ht="15">
      <c r="A53" s="64" t="s">
        <v>115</v>
      </c>
      <c r="B53" s="65" t="s">
        <v>116</v>
      </c>
      <c r="C53" s="26" t="s">
        <v>117</v>
      </c>
      <c r="D53" s="66"/>
      <c r="E53" s="66"/>
      <c r="F53" s="66"/>
      <c r="G53"/>
      <c r="H53"/>
      <c r="K53"/>
    </row>
    <row r="54" spans="1:11" s="47" customFormat="1" ht="14.25">
      <c r="A54" s="44"/>
      <c r="B54" s="56"/>
      <c r="C54" s="57" t="s">
        <v>97</v>
      </c>
      <c r="D54" s="59">
        <f>SUM(D55:D57)</f>
        <v>0</v>
      </c>
      <c r="E54" s="59">
        <f>SUM(E55:E57)</f>
        <v>147865</v>
      </c>
      <c r="F54" s="59">
        <f>SUM(D54:E54)</f>
        <v>147865</v>
      </c>
      <c r="G54"/>
      <c r="H54"/>
      <c r="K54"/>
    </row>
    <row r="55" spans="1:11" s="47" customFormat="1" ht="15">
      <c r="A55" s="44"/>
      <c r="B55" s="56"/>
      <c r="C55" s="28" t="s">
        <v>118</v>
      </c>
      <c r="D55" s="60"/>
      <c r="E55" s="60">
        <v>141385</v>
      </c>
      <c r="F55" s="60">
        <f>SUM(D55:E55)</f>
        <v>141385</v>
      </c>
      <c r="G55"/>
      <c r="H55"/>
      <c r="K55"/>
    </row>
    <row r="56" spans="1:11" s="47" customFormat="1" ht="15">
      <c r="A56" s="44"/>
      <c r="B56" s="56"/>
      <c r="C56" s="28" t="s">
        <v>119</v>
      </c>
      <c r="D56" s="60"/>
      <c r="E56" s="60">
        <v>6047</v>
      </c>
      <c r="F56" s="60">
        <f>SUM(D56:E56)</f>
        <v>6047</v>
      </c>
      <c r="G56"/>
      <c r="H56"/>
      <c r="K56"/>
    </row>
    <row r="57" spans="1:11" s="47" customFormat="1" ht="15">
      <c r="A57" s="44"/>
      <c r="B57" s="56"/>
      <c r="C57" s="28" t="s">
        <v>120</v>
      </c>
      <c r="D57" s="60"/>
      <c r="E57" s="60">
        <v>433</v>
      </c>
      <c r="F57" s="60">
        <f>SUM(D57:E57)</f>
        <v>433</v>
      </c>
      <c r="G57"/>
      <c r="H57"/>
      <c r="K57"/>
    </row>
    <row r="58" spans="1:11" s="47" customFormat="1" ht="15">
      <c r="A58" s="44"/>
      <c r="B58" s="56"/>
      <c r="C58" s="28"/>
      <c r="D58" s="60"/>
      <c r="E58" s="60"/>
      <c r="F58" s="60"/>
      <c r="G58"/>
      <c r="H58"/>
      <c r="K58"/>
    </row>
    <row r="59" spans="1:11" s="47" customFormat="1" ht="14.25">
      <c r="A59" s="44"/>
      <c r="B59" s="56"/>
      <c r="C59" s="57" t="s">
        <v>99</v>
      </c>
      <c r="D59" s="59">
        <f>SUM(D60:D60)</f>
        <v>0</v>
      </c>
      <c r="E59" s="59">
        <f>SUM(E60:E60)</f>
        <v>147865</v>
      </c>
      <c r="F59" s="59">
        <f>SUM(D59:E59)</f>
        <v>147865</v>
      </c>
      <c r="G59"/>
      <c r="H59"/>
      <c r="K59"/>
    </row>
    <row r="60" spans="1:11" s="47" customFormat="1" ht="15">
      <c r="A60" s="44"/>
      <c r="B60" s="56"/>
      <c r="C60" s="28" t="s">
        <v>100</v>
      </c>
      <c r="D60" s="60"/>
      <c r="E60" s="60">
        <v>147865</v>
      </c>
      <c r="F60" s="60">
        <f>SUM(D60:E60)</f>
        <v>147865</v>
      </c>
      <c r="G60"/>
      <c r="H60"/>
      <c r="K60"/>
    </row>
    <row r="61" spans="1:11" s="47" customFormat="1" ht="15">
      <c r="A61" s="44"/>
      <c r="B61" s="56"/>
      <c r="C61" s="28"/>
      <c r="D61" s="60"/>
      <c r="E61" s="60"/>
      <c r="F61" s="60"/>
      <c r="G61"/>
      <c r="H61"/>
      <c r="K61"/>
    </row>
    <row r="62" spans="1:11" s="47" customFormat="1" ht="15">
      <c r="A62" s="64" t="s">
        <v>121</v>
      </c>
      <c r="B62" s="65" t="s">
        <v>122</v>
      </c>
      <c r="C62" s="26" t="s">
        <v>123</v>
      </c>
      <c r="D62" s="66"/>
      <c r="E62" s="66"/>
      <c r="F62" s="66"/>
      <c r="G62"/>
      <c r="H62"/>
      <c r="K62"/>
    </row>
    <row r="63" spans="1:11" s="47" customFormat="1" ht="14.25">
      <c r="A63" s="44"/>
      <c r="B63" s="56"/>
      <c r="C63" s="57" t="s">
        <v>97</v>
      </c>
      <c r="D63" s="59">
        <f>SUM(D64:D67)</f>
        <v>11569</v>
      </c>
      <c r="E63" s="59">
        <f>SUM(E64:E67)</f>
        <v>196406</v>
      </c>
      <c r="F63" s="59">
        <f>SUM(D63:E63)</f>
        <v>207975</v>
      </c>
      <c r="G63"/>
      <c r="H63"/>
      <c r="K63"/>
    </row>
    <row r="64" spans="1:11" s="47" customFormat="1" ht="15">
      <c r="A64" s="44"/>
      <c r="B64" s="56"/>
      <c r="C64" s="28" t="s">
        <v>98</v>
      </c>
      <c r="D64" s="60">
        <f>SUM(D69)</f>
        <v>11569</v>
      </c>
      <c r="E64" s="60"/>
      <c r="F64" s="60">
        <f>SUM(D64:E64)</f>
        <v>11569</v>
      </c>
      <c r="G64"/>
      <c r="H64"/>
      <c r="K64"/>
    </row>
    <row r="65" spans="1:11" s="47" customFormat="1" ht="15">
      <c r="A65" s="44"/>
      <c r="B65" s="56"/>
      <c r="C65" s="28" t="s">
        <v>118</v>
      </c>
      <c r="D65" s="60"/>
      <c r="E65" s="60">
        <f>112524+2114+7737</f>
        <v>122375</v>
      </c>
      <c r="F65" s="60">
        <f>SUM(D65:E65)</f>
        <v>122375</v>
      </c>
      <c r="G65"/>
      <c r="H65"/>
      <c r="K65"/>
    </row>
    <row r="66" spans="1:11" s="47" customFormat="1" ht="15">
      <c r="A66" s="44"/>
      <c r="B66" s="56"/>
      <c r="C66" s="28" t="s">
        <v>119</v>
      </c>
      <c r="D66" s="60"/>
      <c r="E66" s="60">
        <f>21354+48364</f>
        <v>69718</v>
      </c>
      <c r="F66" s="60">
        <f>SUM(D66:E66)</f>
        <v>69718</v>
      </c>
      <c r="G66"/>
      <c r="H66"/>
      <c r="K66"/>
    </row>
    <row r="67" spans="1:11" s="47" customFormat="1" ht="15">
      <c r="A67" s="44"/>
      <c r="B67" s="56"/>
      <c r="C67" s="28" t="s">
        <v>120</v>
      </c>
      <c r="D67" s="60"/>
      <c r="E67" s="60">
        <v>4313</v>
      </c>
      <c r="F67" s="60">
        <f>SUM(D67:E67)</f>
        <v>4313</v>
      </c>
      <c r="G67"/>
      <c r="H67"/>
      <c r="K67"/>
    </row>
    <row r="68" spans="1:11" s="47" customFormat="1" ht="15">
      <c r="A68" s="44"/>
      <c r="B68" s="56"/>
      <c r="C68" s="28"/>
      <c r="D68" s="60"/>
      <c r="E68" s="60"/>
      <c r="F68" s="60"/>
      <c r="G68"/>
      <c r="H68"/>
      <c r="K68"/>
    </row>
    <row r="69" spans="1:11" s="47" customFormat="1" ht="14.25">
      <c r="A69" s="44"/>
      <c r="B69" s="56"/>
      <c r="C69" s="57" t="s">
        <v>99</v>
      </c>
      <c r="D69" s="59">
        <f>SUM(D70:D70)</f>
        <v>11569</v>
      </c>
      <c r="E69" s="59">
        <f>SUM(E70:E70)</f>
        <v>196406</v>
      </c>
      <c r="F69" s="59">
        <f>SUM(D69:E69)</f>
        <v>207975</v>
      </c>
      <c r="G69"/>
      <c r="H69"/>
      <c r="K69"/>
    </row>
    <row r="70" spans="1:11" s="47" customFormat="1" ht="15">
      <c r="A70" s="44"/>
      <c r="B70" s="56"/>
      <c r="C70" s="28" t="s">
        <v>100</v>
      </c>
      <c r="D70" s="60">
        <f>41501+1055-32187+1200</f>
        <v>11569</v>
      </c>
      <c r="E70" s="60">
        <v>196406</v>
      </c>
      <c r="F70" s="60">
        <f>SUM(D70:E70)</f>
        <v>207975</v>
      </c>
      <c r="G70"/>
      <c r="H70"/>
      <c r="K70"/>
    </row>
    <row r="71" spans="1:11" s="47" customFormat="1" ht="15">
      <c r="A71" s="44"/>
      <c r="B71" s="56"/>
      <c r="C71" s="28"/>
      <c r="D71" s="60"/>
      <c r="E71" s="60"/>
      <c r="F71" s="60"/>
      <c r="G71"/>
      <c r="H71"/>
      <c r="K71"/>
    </row>
    <row r="72" spans="1:11" s="47" customFormat="1" ht="15">
      <c r="A72" s="64" t="s">
        <v>124</v>
      </c>
      <c r="B72" s="65" t="s">
        <v>125</v>
      </c>
      <c r="C72" s="26" t="s">
        <v>126</v>
      </c>
      <c r="D72" s="66"/>
      <c r="E72" s="66"/>
      <c r="F72" s="66"/>
      <c r="G72"/>
      <c r="H72"/>
      <c r="K72"/>
    </row>
    <row r="73" spans="1:11" s="47" customFormat="1" ht="14.25">
      <c r="A73" s="44"/>
      <c r="B73" s="56"/>
      <c r="C73" s="57" t="s">
        <v>97</v>
      </c>
      <c r="D73" s="59">
        <f>SUM(D74)</f>
        <v>0</v>
      </c>
      <c r="E73" s="59">
        <f>SUM(E74)</f>
        <v>1800</v>
      </c>
      <c r="F73" s="59">
        <f>SUM(D73:E73)</f>
        <v>1800</v>
      </c>
      <c r="G73"/>
      <c r="H73"/>
      <c r="K73"/>
    </row>
    <row r="74" spans="1:11" s="47" customFormat="1" ht="15">
      <c r="A74" s="44"/>
      <c r="B74" s="56"/>
      <c r="C74" s="28" t="s">
        <v>119</v>
      </c>
      <c r="D74" s="60"/>
      <c r="E74" s="60">
        <v>1800</v>
      </c>
      <c r="F74" s="60">
        <f>SUM(D74:E74)</f>
        <v>1800</v>
      </c>
      <c r="G74"/>
      <c r="H74"/>
      <c r="K74"/>
    </row>
    <row r="75" spans="1:11" s="47" customFormat="1" ht="15">
      <c r="A75" s="44"/>
      <c r="B75" s="56"/>
      <c r="C75" s="28"/>
      <c r="D75" s="60"/>
      <c r="E75" s="60"/>
      <c r="F75" s="60"/>
      <c r="G75"/>
      <c r="H75"/>
      <c r="K75"/>
    </row>
    <row r="76" spans="1:11" s="47" customFormat="1" ht="14.25">
      <c r="A76" s="44"/>
      <c r="B76" s="56"/>
      <c r="C76" s="57" t="s">
        <v>99</v>
      </c>
      <c r="D76" s="59">
        <f>SUM(D77:D77)</f>
        <v>0</v>
      </c>
      <c r="E76" s="59">
        <f>SUM(E77:E77)</f>
        <v>1800</v>
      </c>
      <c r="F76" s="59">
        <f>SUM(D76:E76)</f>
        <v>1800</v>
      </c>
      <c r="G76"/>
      <c r="H76"/>
      <c r="K76"/>
    </row>
    <row r="77" spans="1:11" s="47" customFormat="1" ht="15">
      <c r="A77" s="44"/>
      <c r="B77" s="56"/>
      <c r="C77" s="28" t="s">
        <v>100</v>
      </c>
      <c r="D77" s="60"/>
      <c r="E77" s="60">
        <v>1800</v>
      </c>
      <c r="F77" s="60">
        <f>SUM(D77:E77)</f>
        <v>1800</v>
      </c>
      <c r="G77"/>
      <c r="H77"/>
      <c r="K77"/>
    </row>
    <row r="78" spans="1:11" s="47" customFormat="1" ht="15">
      <c r="A78" s="44"/>
      <c r="B78" s="56"/>
      <c r="C78" s="28"/>
      <c r="D78" s="60"/>
      <c r="E78" s="60"/>
      <c r="F78" s="60"/>
      <c r="G78"/>
      <c r="H78"/>
      <c r="K78"/>
    </row>
    <row r="79" spans="1:11" s="47" customFormat="1" ht="15">
      <c r="A79" s="64" t="s">
        <v>127</v>
      </c>
      <c r="B79" s="65" t="s">
        <v>128</v>
      </c>
      <c r="C79" s="26" t="s">
        <v>129</v>
      </c>
      <c r="D79" s="66"/>
      <c r="E79" s="66"/>
      <c r="F79" s="66"/>
      <c r="G79"/>
      <c r="H79"/>
      <c r="K79"/>
    </row>
    <row r="80" spans="1:11" s="47" customFormat="1" ht="14.25">
      <c r="A80" s="44"/>
      <c r="B80" s="56"/>
      <c r="C80" s="57" t="s">
        <v>97</v>
      </c>
      <c r="D80" s="59">
        <f>SUM(D81:D81)</f>
        <v>0</v>
      </c>
      <c r="E80" s="59">
        <f>SUM(E81:E81)</f>
        <v>176000</v>
      </c>
      <c r="F80" s="59">
        <f>SUM(D80:E80)</f>
        <v>176000</v>
      </c>
      <c r="G80"/>
      <c r="H80"/>
      <c r="K80"/>
    </row>
    <row r="81" spans="1:11" s="47" customFormat="1" ht="15">
      <c r="A81" s="44"/>
      <c r="B81" s="56"/>
      <c r="C81" s="28" t="s">
        <v>118</v>
      </c>
      <c r="D81" s="60"/>
      <c r="E81" s="60">
        <v>176000</v>
      </c>
      <c r="F81" s="60">
        <f>SUM(D81:E81)</f>
        <v>176000</v>
      </c>
      <c r="G81"/>
      <c r="H81"/>
      <c r="K81"/>
    </row>
    <row r="82" spans="1:11" s="47" customFormat="1" ht="15">
      <c r="A82" s="44"/>
      <c r="B82" s="56"/>
      <c r="C82" s="28"/>
      <c r="D82" s="60"/>
      <c r="E82" s="60"/>
      <c r="F82" s="60"/>
      <c r="G82"/>
      <c r="H82"/>
      <c r="K82"/>
    </row>
    <row r="83" spans="1:11" s="47" customFormat="1" ht="14.25">
      <c r="A83" s="44"/>
      <c r="B83" s="56"/>
      <c r="C83" s="57" t="s">
        <v>99</v>
      </c>
      <c r="D83" s="59">
        <f>SUM(D84:D84)</f>
        <v>0</v>
      </c>
      <c r="E83" s="59">
        <f>SUM(E84:E84)</f>
        <v>176000</v>
      </c>
      <c r="F83" s="59">
        <f>SUM(D83:E83)</f>
        <v>176000</v>
      </c>
      <c r="G83"/>
      <c r="H83"/>
      <c r="K83"/>
    </row>
    <row r="84" spans="1:11" s="47" customFormat="1" ht="15">
      <c r="A84" s="44"/>
      <c r="B84" s="56"/>
      <c r="C84" s="28" t="s">
        <v>100</v>
      </c>
      <c r="D84" s="60"/>
      <c r="E84" s="60">
        <v>176000</v>
      </c>
      <c r="F84" s="60">
        <f>SUM(D84:E84)</f>
        <v>176000</v>
      </c>
      <c r="G84"/>
      <c r="H84"/>
      <c r="K84"/>
    </row>
    <row r="85" spans="1:11" s="47" customFormat="1" ht="15">
      <c r="A85" s="44"/>
      <c r="B85" s="56"/>
      <c r="C85" s="28"/>
      <c r="D85" s="60"/>
      <c r="E85" s="60"/>
      <c r="F85" s="60"/>
      <c r="G85"/>
      <c r="H85"/>
      <c r="K85"/>
    </row>
    <row r="86" spans="1:11" s="47" customFormat="1" ht="15">
      <c r="A86" s="64" t="s">
        <v>130</v>
      </c>
      <c r="B86" s="65" t="s">
        <v>131</v>
      </c>
      <c r="C86" s="26" t="s">
        <v>132</v>
      </c>
      <c r="D86" s="66"/>
      <c r="E86" s="66"/>
      <c r="F86" s="66"/>
      <c r="G86"/>
      <c r="H86"/>
      <c r="K86"/>
    </row>
    <row r="87" spans="1:11" s="47" customFormat="1" ht="14.25">
      <c r="A87" s="44"/>
      <c r="B87" s="56"/>
      <c r="C87" s="57" t="s">
        <v>97</v>
      </c>
      <c r="D87" s="59">
        <f>SUM(D88:D88)</f>
        <v>0</v>
      </c>
      <c r="E87" s="59">
        <f>SUM(E88:E88)</f>
        <v>4800</v>
      </c>
      <c r="F87" s="59">
        <f>SUM(D87:E87)</f>
        <v>4800</v>
      </c>
      <c r="G87"/>
      <c r="H87"/>
      <c r="K87"/>
    </row>
    <row r="88" spans="1:11" s="47" customFormat="1" ht="15">
      <c r="A88" s="44"/>
      <c r="B88" s="56"/>
      <c r="C88" s="28" t="s">
        <v>118</v>
      </c>
      <c r="D88" s="60"/>
      <c r="E88" s="60">
        <v>4800</v>
      </c>
      <c r="F88" s="60">
        <f>SUM(D88:E88)</f>
        <v>4800</v>
      </c>
      <c r="G88"/>
      <c r="H88"/>
      <c r="K88"/>
    </row>
    <row r="89" spans="1:11" s="47" customFormat="1" ht="15">
      <c r="A89" s="44"/>
      <c r="B89" s="56"/>
      <c r="C89" s="28"/>
      <c r="D89" s="60"/>
      <c r="E89" s="60"/>
      <c r="F89" s="60"/>
      <c r="G89"/>
      <c r="H89"/>
      <c r="K89"/>
    </row>
    <row r="90" spans="1:11" s="47" customFormat="1" ht="14.25">
      <c r="A90" s="44"/>
      <c r="B90" s="56"/>
      <c r="C90" s="57" t="s">
        <v>99</v>
      </c>
      <c r="D90" s="59">
        <f>SUM(D91:D91)</f>
        <v>0</v>
      </c>
      <c r="E90" s="59">
        <f>SUM(E91:E91)</f>
        <v>4800</v>
      </c>
      <c r="F90" s="59">
        <f>SUM(D90:E90)</f>
        <v>4800</v>
      </c>
      <c r="G90"/>
      <c r="H90"/>
      <c r="K90"/>
    </row>
    <row r="91" spans="1:11" s="47" customFormat="1" ht="15">
      <c r="A91" s="44"/>
      <c r="B91" s="56"/>
      <c r="C91" s="28" t="s">
        <v>100</v>
      </c>
      <c r="D91" s="60"/>
      <c r="E91" s="60">
        <v>4800</v>
      </c>
      <c r="F91" s="60">
        <f>SUM(D91:E91)</f>
        <v>4800</v>
      </c>
      <c r="G91"/>
      <c r="H91"/>
      <c r="K91"/>
    </row>
    <row r="92" spans="1:11" s="47" customFormat="1" ht="15">
      <c r="A92" s="44"/>
      <c r="B92" s="56"/>
      <c r="C92" s="28"/>
      <c r="D92" s="60"/>
      <c r="E92" s="60"/>
      <c r="F92" s="60"/>
      <c r="G92"/>
      <c r="H92"/>
      <c r="K92"/>
    </row>
    <row r="93" spans="1:11" s="47" customFormat="1" ht="30">
      <c r="A93" s="64" t="s">
        <v>133</v>
      </c>
      <c r="B93" s="65" t="s">
        <v>134</v>
      </c>
      <c r="C93" s="26" t="s">
        <v>135</v>
      </c>
      <c r="D93" s="66"/>
      <c r="E93" s="66"/>
      <c r="F93" s="66"/>
      <c r="G93"/>
      <c r="H93"/>
      <c r="K93"/>
    </row>
    <row r="94" spans="1:11" s="47" customFormat="1" ht="14.25">
      <c r="A94" s="44"/>
      <c r="B94" s="56"/>
      <c r="C94" s="57" t="s">
        <v>97</v>
      </c>
      <c r="D94" s="59">
        <f>SUM(D95:D95)</f>
        <v>0</v>
      </c>
      <c r="E94" s="59">
        <f>SUM(E95:E95)</f>
        <v>5000</v>
      </c>
      <c r="F94" s="59">
        <f>SUM(D94:E94)</f>
        <v>5000</v>
      </c>
      <c r="G94"/>
      <c r="H94"/>
      <c r="K94"/>
    </row>
    <row r="95" spans="1:11" s="47" customFormat="1" ht="15">
      <c r="A95" s="44"/>
      <c r="B95" s="56"/>
      <c r="C95" s="28" t="s">
        <v>118</v>
      </c>
      <c r="D95" s="60"/>
      <c r="E95" s="60">
        <v>5000</v>
      </c>
      <c r="F95" s="60">
        <f>SUM(D95:E95)</f>
        <v>5000</v>
      </c>
      <c r="G95"/>
      <c r="H95"/>
      <c r="K95"/>
    </row>
    <row r="96" spans="1:11" s="47" customFormat="1" ht="15">
      <c r="A96" s="44"/>
      <c r="B96" s="56"/>
      <c r="C96" s="28"/>
      <c r="D96" s="60"/>
      <c r="E96" s="60"/>
      <c r="F96" s="60"/>
      <c r="G96"/>
      <c r="H96"/>
      <c r="K96"/>
    </row>
    <row r="97" spans="1:11" s="47" customFormat="1" ht="14.25">
      <c r="A97" s="44"/>
      <c r="B97" s="56"/>
      <c r="C97" s="57" t="s">
        <v>99</v>
      </c>
      <c r="D97" s="59">
        <f>SUM(D98:D98)</f>
        <v>0</v>
      </c>
      <c r="E97" s="59">
        <f>SUM(E98:E98)</f>
        <v>5000</v>
      </c>
      <c r="F97" s="59">
        <f>SUM(D97:E97)</f>
        <v>5000</v>
      </c>
      <c r="G97"/>
      <c r="H97"/>
      <c r="K97"/>
    </row>
    <row r="98" spans="1:11" s="47" customFormat="1" ht="15">
      <c r="A98" s="44"/>
      <c r="B98" s="56"/>
      <c r="C98" s="28" t="s">
        <v>100</v>
      </c>
      <c r="D98" s="60"/>
      <c r="E98" s="60">
        <v>5000</v>
      </c>
      <c r="F98" s="60">
        <f>SUM(D98:E98)</f>
        <v>5000</v>
      </c>
      <c r="G98"/>
      <c r="H98"/>
      <c r="K98"/>
    </row>
    <row r="99" spans="1:11" s="47" customFormat="1" ht="15">
      <c r="A99" s="44"/>
      <c r="B99" s="56"/>
      <c r="C99" s="28"/>
      <c r="D99" s="60"/>
      <c r="E99" s="60"/>
      <c r="F99" s="60"/>
      <c r="G99"/>
      <c r="H99"/>
      <c r="K99"/>
    </row>
    <row r="100" spans="1:11" s="47" customFormat="1" ht="14.25">
      <c r="A100" s="63" t="s">
        <v>136</v>
      </c>
      <c r="B100" s="62"/>
      <c r="C100" s="57" t="s">
        <v>137</v>
      </c>
      <c r="D100" s="60"/>
      <c r="E100" s="60"/>
      <c r="F100" s="60"/>
      <c r="G100"/>
      <c r="H100"/>
      <c r="K100"/>
    </row>
    <row r="101" spans="1:11" s="47" customFormat="1" ht="14.25">
      <c r="A101" s="44"/>
      <c r="B101" s="56"/>
      <c r="C101" s="57" t="s">
        <v>91</v>
      </c>
      <c r="D101" s="59">
        <f>SUM(D106,D113,D121)</f>
        <v>3090</v>
      </c>
      <c r="E101" s="59">
        <f>SUM(E106,E113,E121)</f>
        <v>27700</v>
      </c>
      <c r="F101" s="59">
        <f>SUM(D101:E101)</f>
        <v>30790</v>
      </c>
      <c r="G101"/>
      <c r="H101"/>
      <c r="K101"/>
    </row>
    <row r="102" spans="1:11" s="47" customFormat="1" ht="14.25">
      <c r="A102" s="44"/>
      <c r="B102" s="56"/>
      <c r="C102" s="57" t="s">
        <v>92</v>
      </c>
      <c r="D102" s="59">
        <f>SUM(D103:D103)</f>
        <v>3090</v>
      </c>
      <c r="E102" s="59">
        <f>SUM(E103:E103)</f>
        <v>27700</v>
      </c>
      <c r="F102" s="59">
        <f>SUM(D102:E102)</f>
        <v>30790</v>
      </c>
      <c r="G102"/>
      <c r="H102"/>
      <c r="K102"/>
    </row>
    <row r="103" spans="1:11" s="47" customFormat="1" ht="15">
      <c r="A103" s="44"/>
      <c r="B103" s="56"/>
      <c r="C103" s="28" t="s">
        <v>87</v>
      </c>
      <c r="D103" s="60">
        <f>SUM(D110,D118,D125)</f>
        <v>3090</v>
      </c>
      <c r="E103" s="60">
        <f>SUM(E110,E118,E125)</f>
        <v>27700</v>
      </c>
      <c r="F103" s="60">
        <f>SUM(D103:E103)</f>
        <v>30790</v>
      </c>
      <c r="G103"/>
      <c r="H103"/>
      <c r="K103"/>
    </row>
    <row r="104" spans="1:11" s="47" customFormat="1" ht="14.25">
      <c r="A104" s="63" t="s">
        <v>138</v>
      </c>
      <c r="B104" s="62"/>
      <c r="C104" s="57" t="s">
        <v>9</v>
      </c>
      <c r="D104" s="59">
        <f>SUM(D109,,D117,D124)</f>
        <v>3090</v>
      </c>
      <c r="E104" s="59">
        <f>SUM(E109,,E117,E124)</f>
        <v>27700</v>
      </c>
      <c r="F104" s="59">
        <f>SUM(D104:E104)</f>
        <v>30790</v>
      </c>
      <c r="G104"/>
      <c r="H104"/>
      <c r="K104"/>
    </row>
    <row r="105" spans="1:11" s="47" customFormat="1" ht="15">
      <c r="A105" s="64" t="s">
        <v>139</v>
      </c>
      <c r="B105" s="65" t="s">
        <v>140</v>
      </c>
      <c r="C105" s="26" t="s">
        <v>141</v>
      </c>
      <c r="D105" s="66"/>
      <c r="E105" s="66"/>
      <c r="F105" s="66"/>
      <c r="G105"/>
      <c r="H105"/>
      <c r="K105"/>
    </row>
    <row r="106" spans="1:11" s="47" customFormat="1" ht="14.25">
      <c r="A106" s="44"/>
      <c r="B106" s="56"/>
      <c r="C106" s="57" t="s">
        <v>97</v>
      </c>
      <c r="D106" s="59">
        <f>SUM(D107:D107)</f>
        <v>0</v>
      </c>
      <c r="E106" s="59">
        <f>SUM(E107:E107)</f>
        <v>1700</v>
      </c>
      <c r="F106" s="59">
        <f>SUM(D106:E106)</f>
        <v>1700</v>
      </c>
      <c r="G106"/>
      <c r="H106"/>
      <c r="K106"/>
    </row>
    <row r="107" spans="1:11" s="47" customFormat="1" ht="15">
      <c r="A107" s="44"/>
      <c r="B107" s="56"/>
      <c r="C107" s="28" t="s">
        <v>142</v>
      </c>
      <c r="D107" s="60"/>
      <c r="E107" s="60">
        <v>1700</v>
      </c>
      <c r="F107" s="60">
        <f>SUM(D107:E107)</f>
        <v>1700</v>
      </c>
      <c r="G107"/>
      <c r="H107"/>
      <c r="K107"/>
    </row>
    <row r="108" spans="1:11" s="47" customFormat="1" ht="15">
      <c r="A108" s="44"/>
      <c r="B108" s="56"/>
      <c r="C108" s="28"/>
      <c r="D108" s="60"/>
      <c r="E108" s="60"/>
      <c r="F108" s="60"/>
      <c r="G108"/>
      <c r="H108"/>
      <c r="K108"/>
    </row>
    <row r="109" spans="1:11" s="47" customFormat="1" ht="14.25">
      <c r="A109" s="44"/>
      <c r="B109" s="56"/>
      <c r="C109" s="57" t="s">
        <v>99</v>
      </c>
      <c r="D109" s="59">
        <f>SUM(D110:D110)</f>
        <v>0</v>
      </c>
      <c r="E109" s="59">
        <f>SUM(E110:E110)</f>
        <v>1700</v>
      </c>
      <c r="F109" s="59">
        <f>SUM(D109:E109)</f>
        <v>1700</v>
      </c>
      <c r="G109"/>
      <c r="H109"/>
      <c r="K109"/>
    </row>
    <row r="110" spans="1:11" s="47" customFormat="1" ht="15">
      <c r="A110" s="44"/>
      <c r="B110" s="56"/>
      <c r="C110" s="28" t="s">
        <v>100</v>
      </c>
      <c r="D110" s="60"/>
      <c r="E110" s="60">
        <v>1700</v>
      </c>
      <c r="F110" s="60">
        <f>SUM(D110:E110)</f>
        <v>1700</v>
      </c>
      <c r="G110"/>
      <c r="H110"/>
      <c r="K110"/>
    </row>
    <row r="111" spans="1:11" s="47" customFormat="1" ht="15.75" customHeight="1">
      <c r="A111" s="44"/>
      <c r="B111" s="56"/>
      <c r="C111" s="28"/>
      <c r="D111" s="60"/>
      <c r="E111" s="60"/>
      <c r="F111" s="60"/>
      <c r="G111"/>
      <c r="H111"/>
      <c r="K111"/>
    </row>
    <row r="112" spans="1:11" s="47" customFormat="1" ht="15">
      <c r="A112" s="64" t="s">
        <v>143</v>
      </c>
      <c r="B112" s="65" t="s">
        <v>144</v>
      </c>
      <c r="C112" s="26" t="s">
        <v>145</v>
      </c>
      <c r="D112" s="66"/>
      <c r="E112" s="66"/>
      <c r="F112" s="66"/>
      <c r="G112"/>
      <c r="H112"/>
      <c r="K112"/>
    </row>
    <row r="113" spans="1:11" s="47" customFormat="1" ht="14.25">
      <c r="A113" s="44"/>
      <c r="B113" s="56"/>
      <c r="C113" s="57" t="s">
        <v>97</v>
      </c>
      <c r="D113" s="59">
        <f>SUM(D114:D115)</f>
        <v>0</v>
      </c>
      <c r="E113" s="59">
        <f>SUM(E114:E115)</f>
        <v>26000</v>
      </c>
      <c r="F113" s="59">
        <f>SUM(D113:E113)</f>
        <v>26000</v>
      </c>
      <c r="G113"/>
      <c r="H113"/>
      <c r="K113"/>
    </row>
    <row r="114" spans="1:11" s="47" customFormat="1" ht="15">
      <c r="A114" s="44"/>
      <c r="B114" s="56"/>
      <c r="C114" s="28" t="s">
        <v>98</v>
      </c>
      <c r="D114" s="60">
        <f>SUM(D117)</f>
        <v>0</v>
      </c>
      <c r="E114" s="60"/>
      <c r="F114" s="60">
        <f>SUM(D114:E114)</f>
        <v>0</v>
      </c>
      <c r="G114"/>
      <c r="H114"/>
      <c r="K114"/>
    </row>
    <row r="115" spans="1:11" s="47" customFormat="1" ht="15">
      <c r="A115" s="44"/>
      <c r="B115" s="56"/>
      <c r="C115" s="28" t="s">
        <v>146</v>
      </c>
      <c r="D115" s="60"/>
      <c r="E115" s="60">
        <v>26000</v>
      </c>
      <c r="F115" s="60">
        <f>SUM(D115:E115)</f>
        <v>26000</v>
      </c>
      <c r="G115"/>
      <c r="H115"/>
      <c r="K115"/>
    </row>
    <row r="116" spans="1:11" s="47" customFormat="1" ht="15">
      <c r="A116" s="44"/>
      <c r="B116" s="56"/>
      <c r="C116" s="28"/>
      <c r="D116" s="60"/>
      <c r="E116" s="60"/>
      <c r="F116" s="60"/>
      <c r="G116"/>
      <c r="H116"/>
      <c r="K116"/>
    </row>
    <row r="117" spans="1:11" s="47" customFormat="1" ht="14.25">
      <c r="A117" s="44"/>
      <c r="B117" s="56"/>
      <c r="C117" s="57" t="s">
        <v>99</v>
      </c>
      <c r="D117" s="59">
        <f>SUM(D118:D118)</f>
        <v>0</v>
      </c>
      <c r="E117" s="59">
        <f>SUM(E118:E118)</f>
        <v>26000</v>
      </c>
      <c r="F117" s="59">
        <f>SUM(D117:E117)</f>
        <v>26000</v>
      </c>
      <c r="G117"/>
      <c r="H117"/>
      <c r="K117"/>
    </row>
    <row r="118" spans="1:11" s="47" customFormat="1" ht="15">
      <c r="A118" s="44"/>
      <c r="B118" s="56"/>
      <c r="C118" s="28" t="s">
        <v>100</v>
      </c>
      <c r="D118" s="60"/>
      <c r="E118" s="60">
        <v>26000</v>
      </c>
      <c r="F118" s="60">
        <f>SUM(D118:E118)</f>
        <v>26000</v>
      </c>
      <c r="G118"/>
      <c r="H118"/>
      <c r="K118"/>
    </row>
    <row r="119" spans="1:11" s="47" customFormat="1" ht="15">
      <c r="A119" s="44"/>
      <c r="B119" s="56"/>
      <c r="C119" s="28"/>
      <c r="D119" s="60"/>
      <c r="E119" s="60"/>
      <c r="F119" s="60"/>
      <c r="G119"/>
      <c r="H119"/>
      <c r="K119"/>
    </row>
    <row r="120" spans="1:11" s="47" customFormat="1" ht="15">
      <c r="A120" s="64" t="s">
        <v>147</v>
      </c>
      <c r="B120" s="65" t="s">
        <v>148</v>
      </c>
      <c r="C120" s="26" t="s">
        <v>149</v>
      </c>
      <c r="D120" s="66"/>
      <c r="E120" s="66"/>
      <c r="F120" s="66"/>
      <c r="G120"/>
      <c r="H120"/>
      <c r="K120"/>
    </row>
    <row r="121" spans="1:11" s="47" customFormat="1" ht="14.25">
      <c r="A121" s="44"/>
      <c r="B121" s="56"/>
      <c r="C121" s="57" t="s">
        <v>97</v>
      </c>
      <c r="D121" s="59">
        <f>SUM(D122:D122)</f>
        <v>3090</v>
      </c>
      <c r="E121" s="59">
        <f>SUM(E122:E122)</f>
        <v>0</v>
      </c>
      <c r="F121" s="59">
        <f>SUM(D121:E121)</f>
        <v>3090</v>
      </c>
      <c r="G121"/>
      <c r="H121"/>
      <c r="K121"/>
    </row>
    <row r="122" spans="1:11" s="47" customFormat="1" ht="15">
      <c r="A122" s="44"/>
      <c r="B122" s="56"/>
      <c r="C122" s="28" t="s">
        <v>98</v>
      </c>
      <c r="D122" s="60">
        <f>SUM(D124)</f>
        <v>3090</v>
      </c>
      <c r="E122" s="60"/>
      <c r="F122" s="60">
        <f>SUM(D122:E122)</f>
        <v>3090</v>
      </c>
      <c r="G122"/>
      <c r="H122"/>
      <c r="K122"/>
    </row>
    <row r="123" spans="1:11" s="47" customFormat="1" ht="15">
      <c r="A123" s="44"/>
      <c r="B123" s="56"/>
      <c r="C123" s="28"/>
      <c r="D123" s="60"/>
      <c r="E123" s="60"/>
      <c r="F123" s="60"/>
      <c r="G123"/>
      <c r="H123"/>
      <c r="K123"/>
    </row>
    <row r="124" spans="1:11" s="47" customFormat="1" ht="14.25">
      <c r="A124" s="44"/>
      <c r="B124" s="56"/>
      <c r="C124" s="57" t="s">
        <v>99</v>
      </c>
      <c r="D124" s="59">
        <f>SUM(D125:D125)</f>
        <v>3090</v>
      </c>
      <c r="E124" s="59">
        <f>SUM(E125:E125)</f>
        <v>0</v>
      </c>
      <c r="F124" s="59">
        <f>SUM(D124:E124)</f>
        <v>3090</v>
      </c>
      <c r="G124"/>
      <c r="H124"/>
      <c r="K124"/>
    </row>
    <row r="125" spans="1:11" s="47" customFormat="1" ht="15">
      <c r="A125" s="44"/>
      <c r="B125" s="56"/>
      <c r="C125" s="28" t="s">
        <v>100</v>
      </c>
      <c r="D125" s="60">
        <v>3090</v>
      </c>
      <c r="E125" s="60"/>
      <c r="F125" s="60">
        <f>SUM(D125:E125)</f>
        <v>3090</v>
      </c>
      <c r="G125"/>
      <c r="H125"/>
      <c r="K125"/>
    </row>
    <row r="126" spans="1:11" s="47" customFormat="1" ht="15">
      <c r="A126" s="44"/>
      <c r="B126" s="56"/>
      <c r="C126" s="28"/>
      <c r="D126" s="60"/>
      <c r="E126" s="60"/>
      <c r="F126" s="60"/>
      <c r="G126"/>
      <c r="H126"/>
      <c r="K126"/>
    </row>
    <row r="127" spans="1:11" s="47" customFormat="1" ht="14.25">
      <c r="A127" s="63" t="s">
        <v>150</v>
      </c>
      <c r="B127" s="62"/>
      <c r="C127" s="57" t="s">
        <v>151</v>
      </c>
      <c r="D127" s="60"/>
      <c r="E127" s="60"/>
      <c r="F127" s="60"/>
      <c r="G127"/>
      <c r="H127"/>
      <c r="K127"/>
    </row>
    <row r="128" spans="1:11" s="47" customFormat="1" ht="14.25">
      <c r="A128" s="44"/>
      <c r="B128" s="56"/>
      <c r="C128" s="57" t="s">
        <v>91</v>
      </c>
      <c r="D128" s="59">
        <f>SUM(D134,D143,D152,D166,D159)</f>
        <v>455818</v>
      </c>
      <c r="E128" s="59">
        <f>SUM(E134,E143,E152,E166,E159)</f>
        <v>0</v>
      </c>
      <c r="F128" s="59">
        <f>SUM(D128:E128)</f>
        <v>455818</v>
      </c>
      <c r="G128"/>
      <c r="H128"/>
      <c r="K128"/>
    </row>
    <row r="129" spans="1:11" s="47" customFormat="1" ht="14.25">
      <c r="A129" s="44"/>
      <c r="B129" s="56"/>
      <c r="C129" s="57" t="s">
        <v>92</v>
      </c>
      <c r="D129" s="59">
        <f>SUM(D130:D131)</f>
        <v>455818</v>
      </c>
      <c r="E129" s="59">
        <f>SUM(E130:E131)</f>
        <v>0</v>
      </c>
      <c r="F129" s="59">
        <f>SUM(D129:E129)</f>
        <v>455818</v>
      </c>
      <c r="G129"/>
      <c r="H129"/>
      <c r="K129"/>
    </row>
    <row r="130" spans="1:11" s="47" customFormat="1" ht="15">
      <c r="A130" s="44"/>
      <c r="B130" s="56"/>
      <c r="C130" s="28" t="s">
        <v>87</v>
      </c>
      <c r="D130" s="60">
        <f>D156+D147+D139+D163</f>
        <v>149000</v>
      </c>
      <c r="E130" s="60">
        <f>E156+E147+E139+E163</f>
        <v>0</v>
      </c>
      <c r="F130" s="60">
        <f>SUM(D130:E130)</f>
        <v>149000</v>
      </c>
      <c r="G130"/>
      <c r="H130"/>
      <c r="K130"/>
    </row>
    <row r="131" spans="1:11" s="47" customFormat="1" ht="15">
      <c r="A131" s="44"/>
      <c r="B131" s="56"/>
      <c r="C131" s="28" t="s">
        <v>88</v>
      </c>
      <c r="D131" s="60">
        <f>SUM(D140,D148,D170)</f>
        <v>306818</v>
      </c>
      <c r="E131" s="60">
        <f>SUM(E140,E148,E170)</f>
        <v>0</v>
      </c>
      <c r="F131" s="60">
        <f>SUM(D131:E131)</f>
        <v>306818</v>
      </c>
      <c r="G131"/>
      <c r="H131"/>
      <c r="K131"/>
    </row>
    <row r="132" spans="1:11" s="47" customFormat="1" ht="14.25">
      <c r="A132" s="63" t="s">
        <v>152</v>
      </c>
      <c r="B132" s="62"/>
      <c r="C132" s="57" t="s">
        <v>7</v>
      </c>
      <c r="D132" s="59">
        <f>SUM(D138,D146)</f>
        <v>448318</v>
      </c>
      <c r="E132" s="59">
        <f>SUM(E138,E146)</f>
        <v>0</v>
      </c>
      <c r="F132" s="59">
        <f>SUM(D132:E132)</f>
        <v>448318</v>
      </c>
      <c r="G132"/>
      <c r="H132"/>
      <c r="K132"/>
    </row>
    <row r="133" spans="1:11" s="47" customFormat="1" ht="15">
      <c r="A133" s="64" t="s">
        <v>153</v>
      </c>
      <c r="B133" s="65" t="s">
        <v>154</v>
      </c>
      <c r="C133" s="26" t="s">
        <v>155</v>
      </c>
      <c r="D133" s="66"/>
      <c r="E133" s="66"/>
      <c r="F133" s="66"/>
      <c r="G133"/>
      <c r="H133"/>
      <c r="K133"/>
    </row>
    <row r="134" spans="1:11" s="47" customFormat="1" ht="14.25">
      <c r="A134" s="44"/>
      <c r="B134" s="56"/>
      <c r="C134" s="57" t="s">
        <v>97</v>
      </c>
      <c r="D134" s="59">
        <f>SUM(D135)</f>
        <v>521500</v>
      </c>
      <c r="E134" s="59">
        <f>SUM(E135)</f>
        <v>0</v>
      </c>
      <c r="F134" s="59">
        <f>SUM(D134:E134)</f>
        <v>521500</v>
      </c>
      <c r="G134"/>
      <c r="H134"/>
      <c r="K134"/>
    </row>
    <row r="135" spans="1:11" s="47" customFormat="1" ht="15">
      <c r="A135" s="44"/>
      <c r="B135" s="56"/>
      <c r="C135" s="28" t="s">
        <v>98</v>
      </c>
      <c r="D135" s="60">
        <f>SUM(D138)</f>
        <v>521500</v>
      </c>
      <c r="E135" s="60"/>
      <c r="F135" s="60">
        <f>SUM(D135:E135)</f>
        <v>521500</v>
      </c>
      <c r="G135"/>
      <c r="H135"/>
      <c r="K135"/>
    </row>
    <row r="136" spans="1:11" s="47" customFormat="1" ht="15">
      <c r="A136" s="44"/>
      <c r="B136" s="56"/>
      <c r="C136" s="28" t="s">
        <v>156</v>
      </c>
      <c r="D136" s="60"/>
      <c r="E136" s="60"/>
      <c r="F136" s="60">
        <f>SUM(D136:E136)</f>
        <v>0</v>
      </c>
      <c r="G136"/>
      <c r="H136"/>
      <c r="K136"/>
    </row>
    <row r="137" spans="1:11" s="47" customFormat="1" ht="15">
      <c r="A137" s="44"/>
      <c r="B137" s="56"/>
      <c r="C137" s="28"/>
      <c r="D137" s="60"/>
      <c r="E137" s="60"/>
      <c r="F137" s="60"/>
      <c r="G137"/>
      <c r="H137"/>
      <c r="K137"/>
    </row>
    <row r="138" spans="1:11" s="47" customFormat="1" ht="14.25">
      <c r="A138" s="44"/>
      <c r="B138" s="56"/>
      <c r="C138" s="57" t="s">
        <v>99</v>
      </c>
      <c r="D138" s="59">
        <f>SUM(D139:D140)</f>
        <v>521500</v>
      </c>
      <c r="E138" s="59">
        <f>SUM(E139:E140)</f>
        <v>0</v>
      </c>
      <c r="F138" s="59">
        <f>SUM(D138:E138)</f>
        <v>521500</v>
      </c>
      <c r="G138"/>
      <c r="H138"/>
      <c r="K138"/>
    </row>
    <row r="139" spans="1:11" s="47" customFormat="1" ht="15">
      <c r="A139" s="44"/>
      <c r="B139" s="56"/>
      <c r="C139" s="28" t="s">
        <v>100</v>
      </c>
      <c r="D139" s="60">
        <v>140000</v>
      </c>
      <c r="E139" s="59"/>
      <c r="F139" s="60">
        <f>SUM(D139:E139)</f>
        <v>140000</v>
      </c>
      <c r="G139"/>
      <c r="H139"/>
      <c r="K139"/>
    </row>
    <row r="140" spans="1:11" s="47" customFormat="1" ht="15">
      <c r="A140" s="44"/>
      <c r="B140" s="56"/>
      <c r="C140" s="28" t="s">
        <v>157</v>
      </c>
      <c r="D140" s="60">
        <f>240000+141500</f>
        <v>381500</v>
      </c>
      <c r="E140" s="60"/>
      <c r="F140" s="60">
        <f>SUM(D140:E140)</f>
        <v>381500</v>
      </c>
      <c r="G140"/>
      <c r="H140"/>
      <c r="K140"/>
    </row>
    <row r="141" spans="1:11" s="47" customFormat="1" ht="15">
      <c r="A141" s="44"/>
      <c r="B141" s="56"/>
      <c r="C141" s="28"/>
      <c r="D141" s="60"/>
      <c r="E141" s="60"/>
      <c r="F141" s="60"/>
      <c r="G141"/>
      <c r="H141"/>
      <c r="K141"/>
    </row>
    <row r="142" spans="1:11" s="47" customFormat="1" ht="15">
      <c r="A142" s="64" t="s">
        <v>158</v>
      </c>
      <c r="B142" s="65" t="s">
        <v>154</v>
      </c>
      <c r="C142" s="26" t="s">
        <v>159</v>
      </c>
      <c r="D142" s="66"/>
      <c r="E142" s="66"/>
      <c r="F142" s="66"/>
      <c r="G142"/>
      <c r="H142"/>
      <c r="K142"/>
    </row>
    <row r="143" spans="1:11" s="47" customFormat="1" ht="14.25">
      <c r="A143" s="44"/>
      <c r="B143" s="56"/>
      <c r="C143" s="57" t="s">
        <v>97</v>
      </c>
      <c r="D143" s="59">
        <f>SUM(D144:D144)</f>
        <v>-73182</v>
      </c>
      <c r="E143" s="59">
        <f>SUM(E144:E144)</f>
        <v>0</v>
      </c>
      <c r="F143" s="59">
        <f>SUM(D143:E143)</f>
        <v>-73182</v>
      </c>
      <c r="G143"/>
      <c r="H143"/>
      <c r="K143"/>
    </row>
    <row r="144" spans="1:11" s="47" customFormat="1" ht="15">
      <c r="A144" s="44"/>
      <c r="B144" s="56"/>
      <c r="C144" s="28" t="s">
        <v>98</v>
      </c>
      <c r="D144" s="60">
        <f>SUM(D146)</f>
        <v>-73182</v>
      </c>
      <c r="E144" s="60"/>
      <c r="F144" s="60">
        <f>SUM(D144:E144)</f>
        <v>-73182</v>
      </c>
      <c r="G144"/>
      <c r="H144"/>
      <c r="K144"/>
    </row>
    <row r="145" spans="1:11" s="47" customFormat="1" ht="15">
      <c r="A145" s="44"/>
      <c r="B145" s="56"/>
      <c r="C145" s="28"/>
      <c r="D145" s="60"/>
      <c r="E145" s="60"/>
      <c r="F145" s="60"/>
      <c r="G145"/>
      <c r="H145"/>
      <c r="K145"/>
    </row>
    <row r="146" spans="1:11" s="47" customFormat="1" ht="14.25">
      <c r="A146" s="44"/>
      <c r="B146" s="56"/>
      <c r="C146" s="57" t="s">
        <v>99</v>
      </c>
      <c r="D146" s="59">
        <f>SUM(D147:D148)</f>
        <v>-73182</v>
      </c>
      <c r="E146" s="59">
        <f>SUM(E147:E148)</f>
        <v>0</v>
      </c>
      <c r="F146" s="59">
        <f>SUM(D146:E146)</f>
        <v>-73182</v>
      </c>
      <c r="G146"/>
      <c r="H146"/>
      <c r="K146"/>
    </row>
    <row r="147" spans="1:11" s="47" customFormat="1" ht="15">
      <c r="A147" s="44"/>
      <c r="B147" s="56"/>
      <c r="C147" s="28" t="s">
        <v>100</v>
      </c>
      <c r="D147" s="60">
        <v>9000</v>
      </c>
      <c r="E147" s="60"/>
      <c r="F147" s="60">
        <f>SUM(D147:E147)</f>
        <v>9000</v>
      </c>
      <c r="G147"/>
      <c r="H147"/>
      <c r="K147"/>
    </row>
    <row r="148" spans="1:11" s="47" customFormat="1" ht="15">
      <c r="A148" s="44"/>
      <c r="B148" s="56"/>
      <c r="C148" s="28" t="s">
        <v>157</v>
      </c>
      <c r="D148" s="60">
        <f>-140000+3184+54634</f>
        <v>-82182</v>
      </c>
      <c r="E148" s="60"/>
      <c r="F148" s="60">
        <f>SUM(D148:E148)</f>
        <v>-82182</v>
      </c>
      <c r="G148"/>
      <c r="H148"/>
      <c r="K148"/>
    </row>
    <row r="149" spans="1:11" s="47" customFormat="1" ht="15">
      <c r="A149" s="44"/>
      <c r="B149" s="56"/>
      <c r="C149" s="28"/>
      <c r="D149" s="60"/>
      <c r="E149" s="60"/>
      <c r="F149" s="60"/>
      <c r="G149"/>
      <c r="H149"/>
      <c r="K149"/>
    </row>
    <row r="150" spans="1:11" s="47" customFormat="1" ht="14.25">
      <c r="A150" s="63" t="s">
        <v>160</v>
      </c>
      <c r="B150" s="62"/>
      <c r="C150" s="57" t="s">
        <v>8</v>
      </c>
      <c r="D150" s="59">
        <f>SUM(D155,D162,D169)</f>
        <v>7500</v>
      </c>
      <c r="E150" s="59">
        <f>SUM(E155,E169)</f>
        <v>0</v>
      </c>
      <c r="F150" s="59">
        <f>SUM(D150:E150)</f>
        <v>7500</v>
      </c>
      <c r="G150"/>
      <c r="H150"/>
      <c r="K150"/>
    </row>
    <row r="151" spans="1:11" s="47" customFormat="1" ht="15">
      <c r="A151" s="64" t="s">
        <v>161</v>
      </c>
      <c r="B151" s="65" t="s">
        <v>162</v>
      </c>
      <c r="C151" s="26" t="s">
        <v>163</v>
      </c>
      <c r="D151" s="66"/>
      <c r="E151" s="66"/>
      <c r="F151" s="66"/>
      <c r="G151"/>
      <c r="H151"/>
      <c r="K151"/>
    </row>
    <row r="152" spans="1:11" s="47" customFormat="1" ht="14.25">
      <c r="A152" s="44"/>
      <c r="B152" s="56"/>
      <c r="C152" s="57" t="s">
        <v>97</v>
      </c>
      <c r="D152" s="59">
        <f>SUM(D153:D153)</f>
        <v>-12700</v>
      </c>
      <c r="E152" s="59">
        <f>SUM(E153:E153)</f>
        <v>0</v>
      </c>
      <c r="F152" s="59">
        <f>SUM(D152:E152)</f>
        <v>-12700</v>
      </c>
      <c r="G152"/>
      <c r="H152"/>
      <c r="K152"/>
    </row>
    <row r="153" spans="1:6" s="47" customFormat="1" ht="15">
      <c r="A153" s="44"/>
      <c r="B153" s="56"/>
      <c r="C153" s="28" t="s">
        <v>98</v>
      </c>
      <c r="D153" s="60">
        <f>SUM(D155)</f>
        <v>-12700</v>
      </c>
      <c r="E153" s="60"/>
      <c r="F153" s="60">
        <f>SUM(D153:E153)</f>
        <v>-12700</v>
      </c>
    </row>
    <row r="154" spans="1:6" ht="15">
      <c r="A154" s="44"/>
      <c r="B154" s="56"/>
      <c r="C154" s="28"/>
      <c r="D154" s="60"/>
      <c r="E154" s="60"/>
      <c r="F154" s="60"/>
    </row>
    <row r="155" spans="1:6" ht="14.25">
      <c r="A155" s="44"/>
      <c r="B155" s="56"/>
      <c r="C155" s="57" t="s">
        <v>99</v>
      </c>
      <c r="D155" s="59">
        <f>SUM(D156:D156)</f>
        <v>-12700</v>
      </c>
      <c r="E155" s="59">
        <f>SUM(E156:E156)</f>
        <v>0</v>
      </c>
      <c r="F155" s="59">
        <f>SUM(D155:E155)</f>
        <v>-12700</v>
      </c>
    </row>
    <row r="156" spans="1:6" ht="15">
      <c r="A156" s="44"/>
      <c r="B156" s="56"/>
      <c r="C156" s="28" t="s">
        <v>100</v>
      </c>
      <c r="D156" s="60">
        <v>-12700</v>
      </c>
      <c r="E156" s="60"/>
      <c r="F156" s="60">
        <f>SUM(D156:E156)</f>
        <v>-12700</v>
      </c>
    </row>
    <row r="157" spans="1:6" ht="15">
      <c r="A157" s="44"/>
      <c r="B157" s="56"/>
      <c r="C157" s="28"/>
      <c r="D157" s="60"/>
      <c r="E157" s="60"/>
      <c r="F157" s="60"/>
    </row>
    <row r="158" spans="1:6" ht="15">
      <c r="A158" s="64" t="s">
        <v>164</v>
      </c>
      <c r="B158" s="65" t="s">
        <v>162</v>
      </c>
      <c r="C158" s="26" t="s">
        <v>165</v>
      </c>
      <c r="D158" s="60"/>
      <c r="E158" s="60"/>
      <c r="F158" s="60"/>
    </row>
    <row r="159" spans="1:6" ht="14.25">
      <c r="A159" s="44"/>
      <c r="B159" s="56"/>
      <c r="C159" s="57" t="s">
        <v>97</v>
      </c>
      <c r="D159" s="59">
        <f>SUM(D160:D160)</f>
        <v>12700</v>
      </c>
      <c r="E159" s="59">
        <f>SUM(E160:E160)</f>
        <v>0</v>
      </c>
      <c r="F159" s="59">
        <f>SUM(D159:E159)</f>
        <v>12700</v>
      </c>
    </row>
    <row r="160" spans="1:6" ht="15">
      <c r="A160" s="44"/>
      <c r="B160" s="56"/>
      <c r="C160" s="28" t="s">
        <v>98</v>
      </c>
      <c r="D160" s="60">
        <f>SUM(D162)</f>
        <v>12700</v>
      </c>
      <c r="E160" s="60"/>
      <c r="F160" s="60">
        <f>SUM(D160:E160)</f>
        <v>12700</v>
      </c>
    </row>
    <row r="161" spans="1:6" ht="15">
      <c r="A161" s="44"/>
      <c r="B161" s="56"/>
      <c r="C161" s="28"/>
      <c r="D161" s="60"/>
      <c r="E161" s="60"/>
      <c r="F161" s="60"/>
    </row>
    <row r="162" spans="1:6" ht="14.25">
      <c r="A162" s="44"/>
      <c r="B162" s="56"/>
      <c r="C162" s="57" t="s">
        <v>99</v>
      </c>
      <c r="D162" s="59">
        <f>SUM(D163:D163)</f>
        <v>12700</v>
      </c>
      <c r="E162" s="59">
        <f>SUM(E163:E163)</f>
        <v>0</v>
      </c>
      <c r="F162" s="59">
        <f>SUM(D162:E162)</f>
        <v>12700</v>
      </c>
    </row>
    <row r="163" spans="1:6" ht="15">
      <c r="A163" s="44"/>
      <c r="B163" s="56"/>
      <c r="C163" s="28" t="s">
        <v>100</v>
      </c>
      <c r="D163" s="60">
        <v>12700</v>
      </c>
      <c r="E163" s="60"/>
      <c r="F163" s="60">
        <f>SUM(D163:E163)</f>
        <v>12700</v>
      </c>
    </row>
    <row r="164" spans="1:6" ht="15">
      <c r="A164" s="44"/>
      <c r="B164" s="56"/>
      <c r="C164" s="28"/>
      <c r="D164" s="60"/>
      <c r="E164" s="60"/>
      <c r="F164" s="60"/>
    </row>
    <row r="165" spans="1:6" ht="15">
      <c r="A165" s="64" t="s">
        <v>166</v>
      </c>
      <c r="B165" s="65" t="s">
        <v>167</v>
      </c>
      <c r="C165" s="26" t="s">
        <v>168</v>
      </c>
      <c r="D165" s="66"/>
      <c r="E165" s="66"/>
      <c r="F165" s="66"/>
    </row>
    <row r="166" spans="1:6" ht="14.25">
      <c r="A166" s="44"/>
      <c r="B166" s="56"/>
      <c r="C166" s="57" t="s">
        <v>97</v>
      </c>
      <c r="D166" s="59">
        <f>SUM(D167:D167)</f>
        <v>7500</v>
      </c>
      <c r="E166" s="59">
        <f>SUM(E167:E167)</f>
        <v>0</v>
      </c>
      <c r="F166" s="59">
        <f>SUM(D166:E166)</f>
        <v>7500</v>
      </c>
    </row>
    <row r="167" spans="1:6" ht="15">
      <c r="A167" s="44"/>
      <c r="B167" s="56"/>
      <c r="C167" s="28" t="s">
        <v>98</v>
      </c>
      <c r="D167" s="60">
        <f>SUM(D169)</f>
        <v>7500</v>
      </c>
      <c r="E167" s="60"/>
      <c r="F167" s="60">
        <f>SUM(D167:E167)</f>
        <v>7500</v>
      </c>
    </row>
    <row r="168" spans="1:6" ht="15">
      <c r="A168" s="44"/>
      <c r="B168" s="56"/>
      <c r="C168" s="28"/>
      <c r="D168" s="60"/>
      <c r="E168" s="60"/>
      <c r="F168" s="60"/>
    </row>
    <row r="169" spans="1:6" ht="14.25">
      <c r="A169" s="44"/>
      <c r="B169" s="56"/>
      <c r="C169" s="57" t="s">
        <v>99</v>
      </c>
      <c r="D169" s="59">
        <f>SUM(D170:D170)</f>
        <v>7500</v>
      </c>
      <c r="E169" s="59">
        <f>SUM(E170:E170)</f>
        <v>0</v>
      </c>
      <c r="F169" s="59">
        <f>SUM(D169:E169)</f>
        <v>7500</v>
      </c>
    </row>
    <row r="170" spans="1:6" ht="15">
      <c r="A170" s="44"/>
      <c r="B170" s="56"/>
      <c r="C170" s="28" t="s">
        <v>157</v>
      </c>
      <c r="D170" s="60">
        <v>7500</v>
      </c>
      <c r="E170" s="60"/>
      <c r="F170" s="60">
        <f>SUM(D170:E170)</f>
        <v>7500</v>
      </c>
    </row>
    <row r="171" spans="1:6" ht="15">
      <c r="A171" s="44"/>
      <c r="B171" s="56"/>
      <c r="C171" s="28"/>
      <c r="D171" s="60"/>
      <c r="E171" s="60"/>
      <c r="F171" s="60"/>
    </row>
    <row r="172" spans="1:6" ht="14.25">
      <c r="A172" s="63" t="s">
        <v>169</v>
      </c>
      <c r="B172" s="62"/>
      <c r="C172" s="57" t="s">
        <v>170</v>
      </c>
      <c r="D172" s="60"/>
      <c r="E172" s="60"/>
      <c r="F172" s="60"/>
    </row>
    <row r="173" spans="1:6" ht="14.25">
      <c r="A173" s="44"/>
      <c r="B173" s="56"/>
      <c r="C173" s="57" t="s">
        <v>91</v>
      </c>
      <c r="D173" s="59">
        <f>D179+D187+D195+D204+D212+D220+D228+D235+D242+D249+D258</f>
        <v>32984</v>
      </c>
      <c r="E173" s="59">
        <f>E179+E187+E195+E204+E220+E228+E235+E242+E249+E258</f>
        <v>-74000</v>
      </c>
      <c r="F173" s="59">
        <f>SUM(D173:E173)</f>
        <v>-41016</v>
      </c>
    </row>
    <row r="174" spans="1:6" ht="14.25">
      <c r="A174" s="44"/>
      <c r="B174" s="56"/>
      <c r="C174" s="57" t="s">
        <v>92</v>
      </c>
      <c r="D174" s="59">
        <f>SUM(D175:D176)</f>
        <v>32984</v>
      </c>
      <c r="E174" s="59">
        <f>SUM(E175:E176)</f>
        <v>-74000</v>
      </c>
      <c r="F174" s="59">
        <f>SUM(D174:E174)</f>
        <v>-41016</v>
      </c>
    </row>
    <row r="175" spans="1:6" ht="15">
      <c r="A175" s="44"/>
      <c r="B175" s="56"/>
      <c r="C175" s="28" t="s">
        <v>87</v>
      </c>
      <c r="D175" s="60">
        <f>D183+D199+D262+D253</f>
        <v>93418</v>
      </c>
      <c r="E175" s="60">
        <f>E183+E199+E262+E253</f>
        <v>0</v>
      </c>
      <c r="F175" s="60">
        <f>SUM(D175:E175)</f>
        <v>93418</v>
      </c>
    </row>
    <row r="176" spans="1:6" ht="15">
      <c r="A176" s="44"/>
      <c r="B176" s="56"/>
      <c r="C176" s="28" t="s">
        <v>88</v>
      </c>
      <c r="D176" s="60">
        <f>SUMIF($C$172:$C$263,$C192,D$172:D$263)</f>
        <v>-60434</v>
      </c>
      <c r="E176" s="60">
        <f>SUMIF($C$172:$C$263,$C192,E$172:E$263)</f>
        <v>-74000</v>
      </c>
      <c r="F176" s="60">
        <f>SUM(D176:E176)</f>
        <v>-134434</v>
      </c>
    </row>
    <row r="177" spans="1:6" ht="14.25">
      <c r="A177" s="63" t="s">
        <v>171</v>
      </c>
      <c r="B177" s="56"/>
      <c r="C177" s="57" t="s">
        <v>6</v>
      </c>
      <c r="D177" s="59">
        <f>SUM(D182)</f>
        <v>12849</v>
      </c>
      <c r="E177" s="59">
        <f>SUM(E182)</f>
        <v>0</v>
      </c>
      <c r="F177" s="59">
        <f>SUM(D177:E177)</f>
        <v>12849</v>
      </c>
    </row>
    <row r="178" spans="1:6" ht="15">
      <c r="A178" s="64" t="s">
        <v>172</v>
      </c>
      <c r="B178" s="65" t="s">
        <v>95</v>
      </c>
      <c r="C178" s="26" t="s">
        <v>173</v>
      </c>
      <c r="D178" s="66"/>
      <c r="E178" s="66"/>
      <c r="F178" s="66"/>
    </row>
    <row r="179" spans="1:6" ht="14.25">
      <c r="A179" s="44"/>
      <c r="B179" s="56"/>
      <c r="C179" s="57" t="s">
        <v>97</v>
      </c>
      <c r="D179" s="59">
        <f>SUM(D180:D180)</f>
        <v>12849</v>
      </c>
      <c r="E179" s="59">
        <f>SUM(E180:E180)</f>
        <v>0</v>
      </c>
      <c r="F179" s="59">
        <f>SUM(D179:E179)</f>
        <v>12849</v>
      </c>
    </row>
    <row r="180" spans="1:6" ht="15">
      <c r="A180" s="44"/>
      <c r="B180" s="56"/>
      <c r="C180" s="28" t="s">
        <v>98</v>
      </c>
      <c r="D180" s="60">
        <f>SUM(D182)</f>
        <v>12849</v>
      </c>
      <c r="E180" s="60"/>
      <c r="F180" s="60">
        <f>SUM(D180:E180)</f>
        <v>12849</v>
      </c>
    </row>
    <row r="181" spans="1:6" ht="15">
      <c r="A181" s="44"/>
      <c r="B181" s="56"/>
      <c r="C181" s="28"/>
      <c r="D181" s="60"/>
      <c r="E181" s="60"/>
      <c r="F181" s="60"/>
    </row>
    <row r="182" spans="1:6" ht="14.25">
      <c r="A182" s="44"/>
      <c r="B182" s="56"/>
      <c r="C182" s="57" t="s">
        <v>99</v>
      </c>
      <c r="D182" s="59">
        <f>SUM(D183:D183)</f>
        <v>12849</v>
      </c>
      <c r="E182" s="59">
        <f>SUM(E183:E183)</f>
        <v>0</v>
      </c>
      <c r="F182" s="59">
        <f>SUM(D182:E182)</f>
        <v>12849</v>
      </c>
    </row>
    <row r="183" spans="1:6" ht="15">
      <c r="A183" s="44"/>
      <c r="B183" s="56"/>
      <c r="C183" s="28" t="s">
        <v>100</v>
      </c>
      <c r="D183" s="60">
        <v>12849</v>
      </c>
      <c r="E183" s="60"/>
      <c r="F183" s="60">
        <f>SUM(D183:E183)</f>
        <v>12849</v>
      </c>
    </row>
    <row r="184" spans="1:6" ht="15">
      <c r="A184" s="44"/>
      <c r="B184" s="56"/>
      <c r="C184" s="28"/>
      <c r="D184" s="60"/>
      <c r="E184" s="60"/>
      <c r="F184" s="60"/>
    </row>
    <row r="185" spans="1:6" ht="14.25">
      <c r="A185" s="63" t="s">
        <v>174</v>
      </c>
      <c r="B185" s="62"/>
      <c r="C185" s="57" t="s">
        <v>7</v>
      </c>
      <c r="D185" s="59">
        <f>SUM(D198,D191)</f>
        <v>256089</v>
      </c>
      <c r="E185" s="59">
        <f>SUM(E198,E191)</f>
        <v>-74000</v>
      </c>
      <c r="F185" s="59">
        <f>SUM(D185:E185)</f>
        <v>182089</v>
      </c>
    </row>
    <row r="186" spans="1:6" ht="15">
      <c r="A186" s="64" t="s">
        <v>175</v>
      </c>
      <c r="B186" s="65" t="s">
        <v>176</v>
      </c>
      <c r="C186" s="26" t="s">
        <v>177</v>
      </c>
      <c r="D186" s="66"/>
      <c r="E186" s="66"/>
      <c r="F186" s="66"/>
    </row>
    <row r="187" spans="1:6" ht="14.25">
      <c r="A187" s="44"/>
      <c r="B187" s="56"/>
      <c r="C187" s="57" t="s">
        <v>97</v>
      </c>
      <c r="D187" s="59">
        <f>SUM(D188:D189)</f>
        <v>-8000</v>
      </c>
      <c r="E187" s="59">
        <f>SUM(E188:E189)</f>
        <v>-74000</v>
      </c>
      <c r="F187" s="59">
        <f>SUM(D187:E187)</f>
        <v>-82000</v>
      </c>
    </row>
    <row r="188" spans="1:6" ht="15">
      <c r="A188" s="44"/>
      <c r="B188" s="56"/>
      <c r="C188" s="28" t="s">
        <v>98</v>
      </c>
      <c r="D188" s="60">
        <f>SUM(D191)</f>
        <v>-8000</v>
      </c>
      <c r="E188" s="60"/>
      <c r="F188" s="60">
        <f>SUM(D188:E188)</f>
        <v>-8000</v>
      </c>
    </row>
    <row r="189" spans="1:6" ht="15">
      <c r="A189" s="44"/>
      <c r="B189" s="56"/>
      <c r="C189" s="28" t="s">
        <v>178</v>
      </c>
      <c r="D189" s="60"/>
      <c r="E189" s="60">
        <v>-74000</v>
      </c>
      <c r="F189" s="60">
        <f>SUM(D189:E189)</f>
        <v>-74000</v>
      </c>
    </row>
    <row r="190" spans="1:6" ht="15">
      <c r="A190" s="44"/>
      <c r="B190" s="56"/>
      <c r="C190" s="28"/>
      <c r="D190" s="60"/>
      <c r="E190" s="60"/>
      <c r="F190" s="60"/>
    </row>
    <row r="191" spans="1:6" ht="14.25">
      <c r="A191" s="44"/>
      <c r="B191" s="56"/>
      <c r="C191" s="57" t="s">
        <v>99</v>
      </c>
      <c r="D191" s="59">
        <f>SUM(D192:D192)</f>
        <v>-8000</v>
      </c>
      <c r="E191" s="59">
        <f>SUM(E192:E192)</f>
        <v>-74000</v>
      </c>
      <c r="F191" s="59">
        <f>SUM(D191:E191)</f>
        <v>-82000</v>
      </c>
    </row>
    <row r="192" spans="1:6" ht="15">
      <c r="A192" s="44"/>
      <c r="B192" s="56"/>
      <c r="C192" s="28" t="s">
        <v>157</v>
      </c>
      <c r="D192" s="60">
        <v>-8000</v>
      </c>
      <c r="E192" s="60">
        <v>-74000</v>
      </c>
      <c r="F192" s="60">
        <f>SUM(D192:E192)</f>
        <v>-82000</v>
      </c>
    </row>
    <row r="193" spans="1:6" ht="15">
      <c r="A193" s="44"/>
      <c r="B193" s="56"/>
      <c r="C193" s="28"/>
      <c r="D193" s="60"/>
      <c r="E193" s="60"/>
      <c r="F193" s="60"/>
    </row>
    <row r="194" spans="1:6" ht="15">
      <c r="A194" s="64" t="s">
        <v>179</v>
      </c>
      <c r="B194" s="65" t="s">
        <v>180</v>
      </c>
      <c r="C194" s="26" t="s">
        <v>181</v>
      </c>
      <c r="D194" s="66"/>
      <c r="E194" s="66"/>
      <c r="F194" s="66"/>
    </row>
    <row r="195" spans="1:6" ht="14.25">
      <c r="A195" s="44"/>
      <c r="B195" s="56"/>
      <c r="C195" s="57" t="s">
        <v>97</v>
      </c>
      <c r="D195" s="59">
        <f>SUM(D196:D196)</f>
        <v>264089</v>
      </c>
      <c r="E195" s="59">
        <f>SUM(E196:E196)</f>
        <v>0</v>
      </c>
      <c r="F195" s="59">
        <f>SUM(D195:E195)</f>
        <v>264089</v>
      </c>
    </row>
    <row r="196" spans="1:6" ht="15">
      <c r="A196" s="44"/>
      <c r="B196" s="56"/>
      <c r="C196" s="28" t="s">
        <v>98</v>
      </c>
      <c r="D196" s="60">
        <f>SUM(D198)</f>
        <v>264089</v>
      </c>
      <c r="E196" s="60"/>
      <c r="F196" s="60">
        <f>SUM(D196:E196)</f>
        <v>264089</v>
      </c>
    </row>
    <row r="197" spans="1:6" ht="15">
      <c r="A197" s="44"/>
      <c r="B197" s="56"/>
      <c r="C197" s="28"/>
      <c r="D197" s="60"/>
      <c r="E197" s="60"/>
      <c r="F197" s="60"/>
    </row>
    <row r="198" spans="1:6" ht="14.25">
      <c r="A198" s="44"/>
      <c r="B198" s="56"/>
      <c r="C198" s="57" t="s">
        <v>99</v>
      </c>
      <c r="D198" s="59">
        <f>SUM(D199:D200)</f>
        <v>264089</v>
      </c>
      <c r="E198" s="59">
        <f>SUM(E199:E200)</f>
        <v>0</v>
      </c>
      <c r="F198" s="59">
        <f>SUM(D198:E198)</f>
        <v>264089</v>
      </c>
    </row>
    <row r="199" spans="1:6" ht="15">
      <c r="A199" s="44"/>
      <c r="B199" s="56"/>
      <c r="C199" s="28" t="s">
        <v>100</v>
      </c>
      <c r="D199" s="60">
        <v>16089</v>
      </c>
      <c r="E199" s="60"/>
      <c r="F199" s="60">
        <f>SUM(D199:E199)</f>
        <v>16089</v>
      </c>
    </row>
    <row r="200" spans="1:6" ht="15">
      <c r="A200" s="44"/>
      <c r="B200" s="56"/>
      <c r="C200" s="28" t="s">
        <v>157</v>
      </c>
      <c r="D200" s="60">
        <v>248000</v>
      </c>
      <c r="E200" s="60"/>
      <c r="F200" s="60">
        <f>SUM(D200:E200)</f>
        <v>248000</v>
      </c>
    </row>
    <row r="201" spans="1:6" ht="15">
      <c r="A201" s="44"/>
      <c r="B201" s="56"/>
      <c r="C201" s="28"/>
      <c r="D201" s="60"/>
      <c r="E201" s="60"/>
      <c r="F201" s="60"/>
    </row>
    <row r="202" spans="1:6" ht="14.25">
      <c r="A202" s="63" t="s">
        <v>182</v>
      </c>
      <c r="B202" s="62"/>
      <c r="C202" s="57" t="s">
        <v>15</v>
      </c>
      <c r="D202" s="59">
        <f>SUM(D207)</f>
        <v>25000</v>
      </c>
      <c r="E202" s="59">
        <f>SUM(E207)</f>
        <v>0</v>
      </c>
      <c r="F202" s="59">
        <f>SUM(D202:E202)</f>
        <v>25000</v>
      </c>
    </row>
    <row r="203" spans="1:6" ht="15">
      <c r="A203" s="64" t="s">
        <v>183</v>
      </c>
      <c r="B203" s="65" t="s">
        <v>184</v>
      </c>
      <c r="C203" s="26" t="s">
        <v>185</v>
      </c>
      <c r="D203" s="66"/>
      <c r="E203" s="66"/>
      <c r="F203" s="66"/>
    </row>
    <row r="204" spans="1:6" ht="14.25">
      <c r="A204" s="44"/>
      <c r="B204" s="56"/>
      <c r="C204" s="57" t="s">
        <v>97</v>
      </c>
      <c r="D204" s="59">
        <f>SUM(D205:D205)</f>
        <v>25000</v>
      </c>
      <c r="E204" s="59">
        <f>SUM(E205:E205)</f>
        <v>0</v>
      </c>
      <c r="F204" s="59">
        <f>SUM(D204:E204)</f>
        <v>25000</v>
      </c>
    </row>
    <row r="205" spans="1:6" ht="15">
      <c r="A205" s="44"/>
      <c r="B205" s="56"/>
      <c r="C205" s="28" t="s">
        <v>98</v>
      </c>
      <c r="D205" s="60">
        <f>SUM(D207)</f>
        <v>25000</v>
      </c>
      <c r="E205" s="60"/>
      <c r="F205" s="60">
        <f>SUM(D205:E205)</f>
        <v>25000</v>
      </c>
    </row>
    <row r="206" spans="1:6" ht="15">
      <c r="A206" s="44"/>
      <c r="B206" s="56"/>
      <c r="C206" s="28"/>
      <c r="D206" s="60"/>
      <c r="E206" s="60"/>
      <c r="F206" s="60"/>
    </row>
    <row r="207" spans="1:6" ht="14.25">
      <c r="A207" s="44"/>
      <c r="B207" s="56"/>
      <c r="C207" s="57" t="s">
        <v>99</v>
      </c>
      <c r="D207" s="59">
        <f>SUM(D208:D208)</f>
        <v>25000</v>
      </c>
      <c r="E207" s="59">
        <f>SUM(E208:E208)</f>
        <v>0</v>
      </c>
      <c r="F207" s="59">
        <f aca="true" t="shared" si="0" ref="F207:F213">SUM(D207:E207)</f>
        <v>25000</v>
      </c>
    </row>
    <row r="208" spans="1:6" ht="15">
      <c r="A208" s="44"/>
      <c r="B208" s="56"/>
      <c r="C208" s="28" t="s">
        <v>157</v>
      </c>
      <c r="D208" s="60">
        <v>25000</v>
      </c>
      <c r="E208" s="60"/>
      <c r="F208" s="60">
        <f t="shared" si="0"/>
        <v>25000</v>
      </c>
    </row>
    <row r="209" spans="1:6" ht="15">
      <c r="A209" s="44"/>
      <c r="B209" s="56"/>
      <c r="C209" s="28"/>
      <c r="D209" s="60"/>
      <c r="E209" s="60"/>
      <c r="F209" s="60">
        <f t="shared" si="0"/>
        <v>0</v>
      </c>
    </row>
    <row r="210" spans="1:6" ht="14.25">
      <c r="A210" s="63" t="s">
        <v>186</v>
      </c>
      <c r="B210" s="62"/>
      <c r="C210" s="57" t="s">
        <v>9</v>
      </c>
      <c r="D210" s="59">
        <f>D215</f>
        <v>31000</v>
      </c>
      <c r="E210" s="59"/>
      <c r="F210" s="59">
        <f t="shared" si="0"/>
        <v>31000</v>
      </c>
    </row>
    <row r="211" spans="1:6" ht="15">
      <c r="A211" s="44" t="s">
        <v>187</v>
      </c>
      <c r="B211" s="65" t="s">
        <v>188</v>
      </c>
      <c r="C211" s="26" t="s">
        <v>189</v>
      </c>
      <c r="D211" s="60"/>
      <c r="E211" s="60"/>
      <c r="F211" s="60">
        <f t="shared" si="0"/>
        <v>0</v>
      </c>
    </row>
    <row r="212" spans="1:6" ht="14.25">
      <c r="A212" s="44"/>
      <c r="B212" s="56"/>
      <c r="C212" s="57" t="s">
        <v>97</v>
      </c>
      <c r="D212" s="59">
        <f>SUM(D213:D213)</f>
        <v>31000</v>
      </c>
      <c r="E212" s="59">
        <f>SUM(E213:E213)</f>
        <v>0</v>
      </c>
      <c r="F212" s="59">
        <f t="shared" si="0"/>
        <v>31000</v>
      </c>
    </row>
    <row r="213" spans="1:6" ht="15">
      <c r="A213" s="44"/>
      <c r="B213" s="56"/>
      <c r="C213" s="28" t="s">
        <v>98</v>
      </c>
      <c r="D213" s="60">
        <f>SUM(D215)</f>
        <v>31000</v>
      </c>
      <c r="E213" s="60"/>
      <c r="F213" s="60">
        <f t="shared" si="0"/>
        <v>31000</v>
      </c>
    </row>
    <row r="214" spans="1:6" ht="15">
      <c r="A214" s="44"/>
      <c r="B214" s="56"/>
      <c r="C214" s="28"/>
      <c r="D214" s="60"/>
      <c r="E214" s="60"/>
      <c r="F214" s="60"/>
    </row>
    <row r="215" spans="1:6" ht="14.25">
      <c r="A215" s="44"/>
      <c r="B215" s="56"/>
      <c r="C215" s="57" t="s">
        <v>99</v>
      </c>
      <c r="D215" s="59">
        <f>SUM(D216:D216)</f>
        <v>31000</v>
      </c>
      <c r="E215" s="59">
        <f>SUM(E216:E216)</f>
        <v>0</v>
      </c>
      <c r="F215" s="59">
        <f>SUM(D215:E215)</f>
        <v>31000</v>
      </c>
    </row>
    <row r="216" spans="1:6" ht="15">
      <c r="A216" s="44"/>
      <c r="B216" s="56"/>
      <c r="C216" s="28" t="s">
        <v>157</v>
      </c>
      <c r="D216" s="60">
        <v>31000</v>
      </c>
      <c r="E216" s="60"/>
      <c r="F216" s="60">
        <f>SUM(D216:E216)</f>
        <v>31000</v>
      </c>
    </row>
    <row r="217" spans="1:6" ht="15">
      <c r="A217" s="44"/>
      <c r="B217" s="56"/>
      <c r="C217" s="28"/>
      <c r="D217" s="60"/>
      <c r="E217" s="60"/>
      <c r="F217" s="60"/>
    </row>
    <row r="218" spans="1:6" ht="14.25">
      <c r="A218" s="63" t="s">
        <v>190</v>
      </c>
      <c r="B218" s="62"/>
      <c r="C218" s="57" t="s">
        <v>10</v>
      </c>
      <c r="D218" s="59">
        <f>SUM(D224,D231,D238,D245,D252)</f>
        <v>-294454</v>
      </c>
      <c r="E218" s="59">
        <f>SUM(E224,E231,E238,E252)</f>
        <v>0</v>
      </c>
      <c r="F218" s="59">
        <f>SUM(D218:E218)</f>
        <v>-294454</v>
      </c>
    </row>
    <row r="219" spans="1:6" ht="15">
      <c r="A219" s="64" t="s">
        <v>191</v>
      </c>
      <c r="B219" s="65" t="s">
        <v>113</v>
      </c>
      <c r="C219" s="26" t="s">
        <v>114</v>
      </c>
      <c r="D219" s="66"/>
      <c r="E219" s="66"/>
      <c r="F219" s="66"/>
    </row>
    <row r="220" spans="1:6" ht="14.25">
      <c r="A220" s="44"/>
      <c r="B220" s="56"/>
      <c r="C220" s="57" t="s">
        <v>97</v>
      </c>
      <c r="D220" s="59">
        <f>SUM(D221:D222)</f>
        <v>-563000</v>
      </c>
      <c r="E220" s="59">
        <f>SUM(E221:E222)</f>
        <v>0</v>
      </c>
      <c r="F220" s="59">
        <f>SUM(D220:E220)</f>
        <v>-563000</v>
      </c>
    </row>
    <row r="221" spans="1:6" ht="15">
      <c r="A221" s="44"/>
      <c r="B221" s="56"/>
      <c r="C221" s="28" t="s">
        <v>98</v>
      </c>
      <c r="D221" s="60">
        <f>SUM(D224)</f>
        <v>-563000</v>
      </c>
      <c r="E221" s="60"/>
      <c r="F221" s="60">
        <f>SUM(D221:E221)</f>
        <v>-563000</v>
      </c>
    </row>
    <row r="222" spans="1:6" ht="15">
      <c r="A222" s="44"/>
      <c r="B222" s="56"/>
      <c r="C222" s="28" t="s">
        <v>192</v>
      </c>
      <c r="D222" s="60"/>
      <c r="E222" s="60"/>
      <c r="F222" s="60">
        <f>SUM(D222:E222)</f>
        <v>0</v>
      </c>
    </row>
    <row r="223" spans="1:6" ht="15">
      <c r="A223" s="44"/>
      <c r="B223" s="56"/>
      <c r="C223" s="28"/>
      <c r="D223" s="60"/>
      <c r="E223" s="60"/>
      <c r="F223" s="60"/>
    </row>
    <row r="224" spans="1:6" ht="14.25">
      <c r="A224" s="44"/>
      <c r="B224" s="56"/>
      <c r="C224" s="57" t="s">
        <v>99</v>
      </c>
      <c r="D224" s="59">
        <f>SUM(D225:D225)</f>
        <v>-563000</v>
      </c>
      <c r="E224" s="59">
        <f>SUM(E225:E225)</f>
        <v>0</v>
      </c>
      <c r="F224" s="59">
        <f>SUM(D224:E224)</f>
        <v>-563000</v>
      </c>
    </row>
    <row r="225" spans="1:6" ht="15">
      <c r="A225" s="44"/>
      <c r="B225" s="56"/>
      <c r="C225" s="28" t="s">
        <v>157</v>
      </c>
      <c r="D225" s="60">
        <f>37000-600000</f>
        <v>-563000</v>
      </c>
      <c r="E225" s="60"/>
      <c r="F225" s="60">
        <f>SUM(D225:E225)</f>
        <v>-563000</v>
      </c>
    </row>
    <row r="226" spans="1:6" ht="15">
      <c r="A226" s="44"/>
      <c r="B226" s="56"/>
      <c r="C226" s="28"/>
      <c r="D226" s="60"/>
      <c r="E226" s="60"/>
      <c r="F226" s="60"/>
    </row>
    <row r="227" spans="1:6" ht="15">
      <c r="A227" s="64" t="s">
        <v>193</v>
      </c>
      <c r="B227" s="65" t="s">
        <v>116</v>
      </c>
      <c r="C227" s="26" t="s">
        <v>117</v>
      </c>
      <c r="D227" s="66"/>
      <c r="E227" s="66"/>
      <c r="F227" s="66"/>
    </row>
    <row r="228" spans="1:6" ht="14.25">
      <c r="A228" s="44"/>
      <c r="B228" s="56"/>
      <c r="C228" s="57" t="s">
        <v>97</v>
      </c>
      <c r="D228" s="59">
        <f>SUM(D229:D229)</f>
        <v>7566</v>
      </c>
      <c r="E228" s="59">
        <f>SUM(E229:E229)</f>
        <v>0</v>
      </c>
      <c r="F228" s="59">
        <f>SUM(D228:E228)</f>
        <v>7566</v>
      </c>
    </row>
    <row r="229" spans="1:6" ht="15">
      <c r="A229" s="44"/>
      <c r="B229" s="56"/>
      <c r="C229" s="28" t="s">
        <v>98</v>
      </c>
      <c r="D229" s="60">
        <f>SUM(D231)</f>
        <v>7566</v>
      </c>
      <c r="E229" s="60"/>
      <c r="F229" s="60">
        <f>SUM(D229:E229)</f>
        <v>7566</v>
      </c>
    </row>
    <row r="230" spans="1:6" ht="15">
      <c r="A230" s="44"/>
      <c r="B230" s="56"/>
      <c r="C230" s="28"/>
      <c r="D230" s="60"/>
      <c r="E230" s="60"/>
      <c r="F230" s="60"/>
    </row>
    <row r="231" spans="1:6" ht="14.25">
      <c r="A231" s="44"/>
      <c r="B231" s="56"/>
      <c r="C231" s="57" t="s">
        <v>99</v>
      </c>
      <c r="D231" s="59">
        <f>SUM(D232:D232)</f>
        <v>7566</v>
      </c>
      <c r="E231" s="59">
        <f>SUM(E232:E232)</f>
        <v>0</v>
      </c>
      <c r="F231" s="59">
        <f>SUM(D231:E231)</f>
        <v>7566</v>
      </c>
    </row>
    <row r="232" spans="1:6" ht="15">
      <c r="A232" s="44"/>
      <c r="B232" s="56"/>
      <c r="C232" s="28" t="s">
        <v>157</v>
      </c>
      <c r="D232" s="60">
        <f>7566</f>
        <v>7566</v>
      </c>
      <c r="E232" s="60"/>
      <c r="F232" s="60">
        <f>SUM(D232:E232)</f>
        <v>7566</v>
      </c>
    </row>
    <row r="233" spans="1:6" ht="15">
      <c r="A233" s="44"/>
      <c r="B233" s="56"/>
      <c r="C233" s="28"/>
      <c r="D233" s="60"/>
      <c r="E233" s="60"/>
      <c r="F233" s="60"/>
    </row>
    <row r="234" spans="1:6" ht="15">
      <c r="A234" s="64" t="s">
        <v>194</v>
      </c>
      <c r="B234" s="65" t="s">
        <v>122</v>
      </c>
      <c r="C234" s="26" t="s">
        <v>123</v>
      </c>
      <c r="D234" s="66"/>
      <c r="E234" s="66"/>
      <c r="F234" s="66"/>
    </row>
    <row r="235" spans="1:6" ht="14.25">
      <c r="A235" s="44"/>
      <c r="B235" s="56"/>
      <c r="C235" s="57" t="s">
        <v>97</v>
      </c>
      <c r="D235" s="59">
        <f>SUM(D236:D236)</f>
        <v>147000</v>
      </c>
      <c r="E235" s="59">
        <f>SUM(E236:E236)</f>
        <v>0</v>
      </c>
      <c r="F235" s="59">
        <f>SUM(D235:E235)</f>
        <v>147000</v>
      </c>
    </row>
    <row r="236" spans="1:6" ht="15">
      <c r="A236" s="44"/>
      <c r="B236" s="56"/>
      <c r="C236" s="28" t="s">
        <v>98</v>
      </c>
      <c r="D236" s="60">
        <f>SUM(D238)</f>
        <v>147000</v>
      </c>
      <c r="E236" s="60"/>
      <c r="F236" s="60">
        <f>SUM(D236:E236)</f>
        <v>147000</v>
      </c>
    </row>
    <row r="237" spans="1:6" ht="15">
      <c r="A237" s="44"/>
      <c r="B237" s="56"/>
      <c r="C237" s="28"/>
      <c r="D237" s="60"/>
      <c r="E237" s="60"/>
      <c r="F237" s="60"/>
    </row>
    <row r="238" spans="1:6" ht="14.25">
      <c r="A238" s="44"/>
      <c r="B238" s="56"/>
      <c r="C238" s="57" t="s">
        <v>99</v>
      </c>
      <c r="D238" s="59">
        <f>SUM(D239:D239)</f>
        <v>147000</v>
      </c>
      <c r="E238" s="59">
        <f>SUM(E239:E239)</f>
        <v>0</v>
      </c>
      <c r="F238" s="59">
        <f>SUM(D238:E238)</f>
        <v>147000</v>
      </c>
    </row>
    <row r="239" spans="1:6" ht="15">
      <c r="A239" s="44"/>
      <c r="B239" s="56"/>
      <c r="C239" s="28" t="s">
        <v>157</v>
      </c>
      <c r="D239" s="60">
        <v>147000</v>
      </c>
      <c r="E239" s="60"/>
      <c r="F239" s="60">
        <f>SUM(D239:E239)</f>
        <v>147000</v>
      </c>
    </row>
    <row r="240" spans="1:6" ht="15">
      <c r="A240" s="44"/>
      <c r="B240" s="56"/>
      <c r="C240" s="28"/>
      <c r="D240" s="60"/>
      <c r="E240" s="60"/>
      <c r="F240" s="60"/>
    </row>
    <row r="241" spans="1:6" ht="15">
      <c r="A241" s="64" t="s">
        <v>195</v>
      </c>
      <c r="B241" s="65" t="s">
        <v>125</v>
      </c>
      <c r="C241" s="26" t="s">
        <v>196</v>
      </c>
      <c r="D241" s="66"/>
      <c r="E241" s="66"/>
      <c r="F241" s="66"/>
    </row>
    <row r="242" spans="1:6" ht="14.25">
      <c r="A242" s="44"/>
      <c r="B242" s="56"/>
      <c r="C242" s="57" t="s">
        <v>97</v>
      </c>
      <c r="D242" s="59">
        <f>SUM(D243:D243)</f>
        <v>-16000</v>
      </c>
      <c r="E242" s="59">
        <f>SUM(E243:E243)</f>
        <v>0</v>
      </c>
      <c r="F242" s="59">
        <f>SUM(D242:E242)</f>
        <v>-16000</v>
      </c>
    </row>
    <row r="243" spans="1:6" ht="15">
      <c r="A243" s="44"/>
      <c r="B243" s="56"/>
      <c r="C243" s="28" t="s">
        <v>98</v>
      </c>
      <c r="D243" s="60">
        <f>SUM(D245)</f>
        <v>-16000</v>
      </c>
      <c r="E243" s="60"/>
      <c r="F243" s="60">
        <f>SUM(D243:E243)</f>
        <v>-16000</v>
      </c>
    </row>
    <row r="244" spans="1:6" ht="15">
      <c r="A244" s="44"/>
      <c r="B244" s="56"/>
      <c r="C244" s="28"/>
      <c r="D244" s="60"/>
      <c r="E244" s="60"/>
      <c r="F244" s="60"/>
    </row>
    <row r="245" spans="1:6" ht="14.25">
      <c r="A245" s="44"/>
      <c r="B245" s="56"/>
      <c r="C245" s="57" t="s">
        <v>99</v>
      </c>
      <c r="D245" s="59">
        <f>SUM(D246:D246)</f>
        <v>-16000</v>
      </c>
      <c r="E245" s="59">
        <f>SUM(E246:E246)</f>
        <v>0</v>
      </c>
      <c r="F245" s="59">
        <f>SUM(D245:E245)</f>
        <v>-16000</v>
      </c>
    </row>
    <row r="246" spans="1:6" ht="15">
      <c r="A246" s="44"/>
      <c r="B246" s="56"/>
      <c r="C246" s="28" t="s">
        <v>157</v>
      </c>
      <c r="D246" s="60">
        <v>-16000</v>
      </c>
      <c r="E246" s="60"/>
      <c r="F246" s="60">
        <f>SUM(D246:E246)</f>
        <v>-16000</v>
      </c>
    </row>
    <row r="247" spans="1:6" ht="15">
      <c r="A247" s="44"/>
      <c r="B247" s="56"/>
      <c r="C247" s="28"/>
      <c r="D247" s="60"/>
      <c r="E247" s="60"/>
      <c r="F247" s="60"/>
    </row>
    <row r="248" spans="1:6" ht="15">
      <c r="A248" s="64" t="s">
        <v>197</v>
      </c>
      <c r="B248" s="65" t="s">
        <v>198</v>
      </c>
      <c r="C248" s="26" t="s">
        <v>199</v>
      </c>
      <c r="D248" s="66"/>
      <c r="E248" s="66"/>
      <c r="F248" s="66"/>
    </row>
    <row r="249" spans="1:6" ht="14.25">
      <c r="A249" s="44"/>
      <c r="B249" s="56"/>
      <c r="C249" s="57" t="s">
        <v>97</v>
      </c>
      <c r="D249" s="59">
        <f>SUM(D250:D250)</f>
        <v>129980</v>
      </c>
      <c r="E249" s="59">
        <f>SUM(E250:E250)</f>
        <v>0</v>
      </c>
      <c r="F249" s="59">
        <f>SUM(D249:E249)</f>
        <v>129980</v>
      </c>
    </row>
    <row r="250" spans="1:6" ht="15">
      <c r="A250" s="44"/>
      <c r="B250" s="56"/>
      <c r="C250" s="28" t="s">
        <v>98</v>
      </c>
      <c r="D250" s="60">
        <f>SUM(D252)</f>
        <v>129980</v>
      </c>
      <c r="E250" s="60"/>
      <c r="F250" s="60">
        <f>SUM(D250:E250)</f>
        <v>129980</v>
      </c>
    </row>
    <row r="251" spans="1:6" ht="15">
      <c r="A251" s="44"/>
      <c r="B251" s="56"/>
      <c r="C251" s="28"/>
      <c r="D251" s="60"/>
      <c r="E251" s="60"/>
      <c r="F251" s="60"/>
    </row>
    <row r="252" spans="1:6" ht="14.25">
      <c r="A252" s="44"/>
      <c r="B252" s="56"/>
      <c r="C252" s="57" t="s">
        <v>99</v>
      </c>
      <c r="D252" s="59">
        <f>SUM(D253:D254)</f>
        <v>129980</v>
      </c>
      <c r="E252" s="59">
        <f>SUM(E253:E254)</f>
        <v>0</v>
      </c>
      <c r="F252" s="59">
        <f>SUM(D252:E252)</f>
        <v>129980</v>
      </c>
    </row>
    <row r="253" spans="1:6" ht="15">
      <c r="A253" s="44"/>
      <c r="B253" s="56"/>
      <c r="C253" s="28" t="s">
        <v>100</v>
      </c>
      <c r="D253" s="60">
        <v>61980</v>
      </c>
      <c r="E253" s="60"/>
      <c r="F253" s="60">
        <f>SUM(D253:E253)</f>
        <v>61980</v>
      </c>
    </row>
    <row r="254" spans="1:6" ht="15">
      <c r="A254" s="44"/>
      <c r="B254" s="56"/>
      <c r="C254" s="28" t="s">
        <v>157</v>
      </c>
      <c r="D254" s="60">
        <v>68000</v>
      </c>
      <c r="E254" s="60"/>
      <c r="F254" s="60">
        <f>SUM(D254:E254)</f>
        <v>68000</v>
      </c>
    </row>
    <row r="255" spans="1:6" ht="15">
      <c r="A255" s="44"/>
      <c r="B255" s="56"/>
      <c r="C255" s="28"/>
      <c r="D255" s="60"/>
      <c r="E255" s="60"/>
      <c r="F255" s="60"/>
    </row>
    <row r="256" spans="1:6" ht="14.25">
      <c r="A256" s="63" t="s">
        <v>200</v>
      </c>
      <c r="B256" s="62"/>
      <c r="C256" s="57" t="s">
        <v>11</v>
      </c>
      <c r="D256" s="59">
        <f>SUM(D261)</f>
        <v>2500</v>
      </c>
      <c r="E256" s="59">
        <f>SUM(E261)</f>
        <v>0</v>
      </c>
      <c r="F256" s="59">
        <f>SUM(D256:E256)</f>
        <v>2500</v>
      </c>
    </row>
    <row r="257" spans="1:6" ht="15">
      <c r="A257" s="64" t="s">
        <v>201</v>
      </c>
      <c r="B257" s="65">
        <v>10200</v>
      </c>
      <c r="C257" s="26" t="s">
        <v>202</v>
      </c>
      <c r="D257" s="66"/>
      <c r="E257" s="66"/>
      <c r="F257" s="66"/>
    </row>
    <row r="258" spans="1:6" ht="14.25">
      <c r="A258" s="44"/>
      <c r="B258" s="56"/>
      <c r="C258" s="57" t="s">
        <v>97</v>
      </c>
      <c r="D258" s="59">
        <f>SUM(D259:D259)</f>
        <v>2500</v>
      </c>
      <c r="E258" s="59">
        <f>SUM(E259:E259)</f>
        <v>0</v>
      </c>
      <c r="F258" s="59">
        <f>SUM(D258:E258)</f>
        <v>2500</v>
      </c>
    </row>
    <row r="259" spans="1:6" ht="15">
      <c r="A259" s="44"/>
      <c r="B259" s="56"/>
      <c r="C259" s="28" t="s">
        <v>98</v>
      </c>
      <c r="D259" s="60">
        <f>SUM(D261)</f>
        <v>2500</v>
      </c>
      <c r="E259" s="60"/>
      <c r="F259" s="60">
        <f>SUM(D259:E259)</f>
        <v>2500</v>
      </c>
    </row>
    <row r="260" spans="1:6" ht="15">
      <c r="A260" s="44"/>
      <c r="B260" s="56"/>
      <c r="C260" s="28"/>
      <c r="D260" s="60"/>
      <c r="E260" s="60"/>
      <c r="F260" s="60"/>
    </row>
    <row r="261" spans="1:6" ht="14.25">
      <c r="A261" s="44"/>
      <c r="B261" s="56"/>
      <c r="C261" s="57" t="s">
        <v>99</v>
      </c>
      <c r="D261" s="59">
        <f>SUM(D262:D262)</f>
        <v>2500</v>
      </c>
      <c r="E261" s="59">
        <f>SUM(E262:E262)</f>
        <v>0</v>
      </c>
      <c r="F261" s="59">
        <f>SUM(D261:E261)</f>
        <v>2500</v>
      </c>
    </row>
    <row r="262" spans="1:6" ht="15">
      <c r="A262" s="44"/>
      <c r="B262" s="56"/>
      <c r="C262" s="28" t="s">
        <v>100</v>
      </c>
      <c r="D262" s="60">
        <v>2500</v>
      </c>
      <c r="E262" s="60"/>
      <c r="F262" s="60">
        <f>SUM(D262:E262)</f>
        <v>2500</v>
      </c>
    </row>
    <row r="263" spans="1:6" ht="15">
      <c r="A263" s="44"/>
      <c r="B263" s="56"/>
      <c r="C263" s="28"/>
      <c r="D263" s="60"/>
      <c r="E263" s="60"/>
      <c r="F263" s="60"/>
    </row>
    <row r="264" spans="1:6" ht="14.25">
      <c r="A264" s="63" t="s">
        <v>203</v>
      </c>
      <c r="B264" s="62"/>
      <c r="C264" s="57" t="s">
        <v>204</v>
      </c>
      <c r="D264" s="60"/>
      <c r="E264" s="60"/>
      <c r="F264" s="60"/>
    </row>
    <row r="265" spans="1:6" ht="14.25">
      <c r="A265" s="44"/>
      <c r="B265" s="56"/>
      <c r="C265" s="57" t="s">
        <v>91</v>
      </c>
      <c r="D265" s="59">
        <f>D271+D278</f>
        <v>-233481</v>
      </c>
      <c r="E265" s="59">
        <f>E271+E278</f>
        <v>0</v>
      </c>
      <c r="F265" s="59">
        <f>SUM(D265:E265)</f>
        <v>-233481</v>
      </c>
    </row>
    <row r="266" spans="1:6" ht="14.25">
      <c r="A266" s="44"/>
      <c r="B266" s="56"/>
      <c r="C266" s="57" t="s">
        <v>92</v>
      </c>
      <c r="D266" s="59">
        <f>SUM(D267:D268)</f>
        <v>-233481</v>
      </c>
      <c r="E266" s="59">
        <f>SUM(E268:E268)</f>
        <v>0</v>
      </c>
      <c r="F266" s="59">
        <f>SUM(D266:E266)</f>
        <v>-233481</v>
      </c>
    </row>
    <row r="267" spans="1:6" ht="15">
      <c r="A267" s="44"/>
      <c r="B267" s="56"/>
      <c r="C267" s="28" t="s">
        <v>87</v>
      </c>
      <c r="D267" s="59">
        <f>D275</f>
        <v>16519</v>
      </c>
      <c r="E267" s="59">
        <f>E275</f>
        <v>0</v>
      </c>
      <c r="F267" s="60">
        <f>SUM(D267:E267)</f>
        <v>16519</v>
      </c>
    </row>
    <row r="268" spans="1:6" ht="15">
      <c r="A268" s="44"/>
      <c r="B268" s="56"/>
      <c r="C268" s="28" t="s">
        <v>88</v>
      </c>
      <c r="D268" s="60">
        <f>D282</f>
        <v>-250000</v>
      </c>
      <c r="E268" s="60">
        <f>E282</f>
        <v>0</v>
      </c>
      <c r="F268" s="60">
        <f>SUM(D268:E268)</f>
        <v>-250000</v>
      </c>
    </row>
    <row r="269" spans="1:6" ht="14.25">
      <c r="A269" s="63" t="s">
        <v>205</v>
      </c>
      <c r="B269" s="56"/>
      <c r="C269" s="57" t="s">
        <v>6</v>
      </c>
      <c r="D269" s="59">
        <f>SUM(D274,D281)</f>
        <v>-233481</v>
      </c>
      <c r="E269" s="59">
        <f>SUM(E274)</f>
        <v>0</v>
      </c>
      <c r="F269" s="59">
        <f>SUM(D269:E269)</f>
        <v>-233481</v>
      </c>
    </row>
    <row r="270" spans="1:6" ht="15">
      <c r="A270" s="64" t="s">
        <v>206</v>
      </c>
      <c r="B270" s="65" t="s">
        <v>95</v>
      </c>
      <c r="C270" s="26" t="s">
        <v>173</v>
      </c>
      <c r="D270" s="66"/>
      <c r="E270" s="66"/>
      <c r="F270" s="66"/>
    </row>
    <row r="271" spans="1:6" ht="14.25">
      <c r="A271" s="44"/>
      <c r="B271" s="56"/>
      <c r="C271" s="57" t="s">
        <v>97</v>
      </c>
      <c r="D271" s="59">
        <f>SUM(D272:D272)</f>
        <v>16519</v>
      </c>
      <c r="E271" s="59">
        <f>SUM(E272:E272)</f>
        <v>0</v>
      </c>
      <c r="F271" s="59">
        <f>SUM(D271:E271)</f>
        <v>16519</v>
      </c>
    </row>
    <row r="272" spans="1:6" ht="15">
      <c r="A272" s="44"/>
      <c r="B272" s="56"/>
      <c r="C272" s="28" t="s">
        <v>98</v>
      </c>
      <c r="D272" s="60">
        <f>SUM(D274)</f>
        <v>16519</v>
      </c>
      <c r="E272" s="60"/>
      <c r="F272" s="60">
        <f>SUM(D272:E272)</f>
        <v>16519</v>
      </c>
    </row>
    <row r="273" spans="1:6" ht="15">
      <c r="A273" s="44"/>
      <c r="B273" s="56"/>
      <c r="C273" s="28"/>
      <c r="D273" s="60"/>
      <c r="E273" s="60"/>
      <c r="F273" s="60"/>
    </row>
    <row r="274" spans="1:6" ht="14.25">
      <c r="A274" s="44"/>
      <c r="B274" s="56"/>
      <c r="C274" s="57" t="s">
        <v>99</v>
      </c>
      <c r="D274" s="59">
        <f>SUM(D275:D275)</f>
        <v>16519</v>
      </c>
      <c r="E274" s="59">
        <f>SUM(E275:E275)</f>
        <v>0</v>
      </c>
      <c r="F274" s="59">
        <f>SUM(D274:E274)</f>
        <v>16519</v>
      </c>
    </row>
    <row r="275" spans="1:6" ht="15">
      <c r="A275" s="44"/>
      <c r="B275" s="56"/>
      <c r="C275" s="28" t="s">
        <v>100</v>
      </c>
      <c r="D275" s="60">
        <f>16139+380</f>
        <v>16519</v>
      </c>
      <c r="E275" s="60"/>
      <c r="F275" s="60">
        <f>SUM(D275:E275)</f>
        <v>16519</v>
      </c>
    </row>
    <row r="276" spans="1:6" ht="15">
      <c r="A276" s="44"/>
      <c r="B276" s="56"/>
      <c r="C276" s="28"/>
      <c r="D276" s="60"/>
      <c r="E276" s="60"/>
      <c r="F276" s="60"/>
    </row>
    <row r="277" spans="1:6" ht="15">
      <c r="A277" s="64" t="s">
        <v>207</v>
      </c>
      <c r="B277" s="65" t="s">
        <v>208</v>
      </c>
      <c r="C277" s="26" t="s">
        <v>209</v>
      </c>
      <c r="D277" s="66"/>
      <c r="E277" s="66"/>
      <c r="F277" s="66"/>
    </row>
    <row r="278" spans="1:6" ht="14.25">
      <c r="A278" s="44"/>
      <c r="B278" s="56"/>
      <c r="C278" s="57" t="s">
        <v>97</v>
      </c>
      <c r="D278" s="59">
        <f>SUM(D279:D279)</f>
        <v>-250000</v>
      </c>
      <c r="E278" s="59">
        <f>SUM(E279:E279)</f>
        <v>0</v>
      </c>
      <c r="F278" s="59">
        <f>SUM(D278:E278)</f>
        <v>-250000</v>
      </c>
    </row>
    <row r="279" spans="1:6" ht="15">
      <c r="A279" s="44"/>
      <c r="B279" s="56"/>
      <c r="C279" s="28" t="s">
        <v>98</v>
      </c>
      <c r="D279" s="60">
        <f>SUM(D281)</f>
        <v>-250000</v>
      </c>
      <c r="E279" s="60"/>
      <c r="F279" s="60">
        <f>SUM(D279:E279)</f>
        <v>-250000</v>
      </c>
    </row>
    <row r="280" spans="1:6" ht="15">
      <c r="A280" s="44"/>
      <c r="B280" s="56"/>
      <c r="C280" s="28"/>
      <c r="D280" s="60"/>
      <c r="E280" s="60"/>
      <c r="F280" s="60"/>
    </row>
    <row r="281" spans="1:6" ht="14.25">
      <c r="A281" s="44"/>
      <c r="B281" s="56"/>
      <c r="C281" s="57" t="s">
        <v>99</v>
      </c>
      <c r="D281" s="59">
        <f>SUM(D282:D282)</f>
        <v>-250000</v>
      </c>
      <c r="E281" s="59">
        <f>SUM(E282:E282)</f>
        <v>0</v>
      </c>
      <c r="F281" s="59">
        <f>SUM(D281:E281)</f>
        <v>-250000</v>
      </c>
    </row>
    <row r="282" spans="1:6" ht="15">
      <c r="A282" s="44"/>
      <c r="B282" s="56"/>
      <c r="C282" s="28" t="s">
        <v>157</v>
      </c>
      <c r="D282" s="60">
        <v>-250000</v>
      </c>
      <c r="E282" s="60"/>
      <c r="F282" s="60">
        <f>SUM(D282:E282)</f>
        <v>-250000</v>
      </c>
    </row>
    <row r="283" spans="1:6" ht="15">
      <c r="A283" s="44"/>
      <c r="B283" s="56"/>
      <c r="C283" s="28"/>
      <c r="D283" s="60"/>
      <c r="E283" s="60"/>
      <c r="F283" s="60"/>
    </row>
    <row r="284" spans="1:6" ht="14.25">
      <c r="A284" s="63" t="s">
        <v>210</v>
      </c>
      <c r="B284" s="62"/>
      <c r="C284" s="57" t="s">
        <v>211</v>
      </c>
      <c r="D284" s="60"/>
      <c r="E284" s="60"/>
      <c r="F284" s="60"/>
    </row>
    <row r="285" spans="1:6" ht="14.25">
      <c r="A285" s="44"/>
      <c r="B285" s="56"/>
      <c r="C285" s="57" t="s">
        <v>91</v>
      </c>
      <c r="D285" s="59">
        <f>SUM(D290,D298,D305,D312,D321,D329)</f>
        <v>-5000</v>
      </c>
      <c r="E285" s="59">
        <f>SUM(E290,E298,E305,E312,E321,E329)</f>
        <v>32000</v>
      </c>
      <c r="F285" s="59">
        <f>SUM(D285:E285)</f>
        <v>27000</v>
      </c>
    </row>
    <row r="286" spans="1:6" ht="14.25">
      <c r="A286" s="44"/>
      <c r="B286" s="56"/>
      <c r="C286" s="57" t="s">
        <v>92</v>
      </c>
      <c r="D286" s="59">
        <f>SUM(D287:D287)</f>
        <v>-5000</v>
      </c>
      <c r="E286" s="59">
        <f>SUM(E287:E287)</f>
        <v>32000</v>
      </c>
      <c r="F286" s="59">
        <f>SUM(D286:E286)</f>
        <v>27000</v>
      </c>
    </row>
    <row r="287" spans="1:6" ht="15">
      <c r="A287" s="44"/>
      <c r="B287" s="56"/>
      <c r="C287" s="28" t="s">
        <v>87</v>
      </c>
      <c r="D287" s="60">
        <f>SUM(D293,D301,D308,D318,D326,D333)</f>
        <v>-5000</v>
      </c>
      <c r="E287" s="60">
        <f>SUM(E293,E301,E308,E318,E326,E333)</f>
        <v>32000</v>
      </c>
      <c r="F287" s="60">
        <f>SUM(D287:E287)</f>
        <v>27000</v>
      </c>
    </row>
    <row r="288" spans="1:6" ht="14.25">
      <c r="A288" s="63" t="s">
        <v>205</v>
      </c>
      <c r="B288" s="56"/>
      <c r="C288" s="57" t="s">
        <v>6</v>
      </c>
      <c r="D288" s="59">
        <f>SUM(D293)</f>
        <v>-1000</v>
      </c>
      <c r="E288" s="59">
        <f>SUM(E293)</f>
        <v>0</v>
      </c>
      <c r="F288" s="59">
        <f>SUM(D288:E288)</f>
        <v>-1000</v>
      </c>
    </row>
    <row r="289" spans="1:6" ht="15">
      <c r="A289" s="64" t="s">
        <v>206</v>
      </c>
      <c r="B289" s="65" t="s">
        <v>95</v>
      </c>
      <c r="C289" s="26" t="s">
        <v>173</v>
      </c>
      <c r="D289" s="66"/>
      <c r="E289" s="66"/>
      <c r="F289" s="66"/>
    </row>
    <row r="290" spans="1:6" ht="14.25">
      <c r="A290" s="44"/>
      <c r="B290" s="56"/>
      <c r="C290" s="57" t="s">
        <v>97</v>
      </c>
      <c r="D290" s="59">
        <f>SUM(D291:D291)</f>
        <v>-1000</v>
      </c>
      <c r="E290" s="59">
        <f>SUM(E291:E291)</f>
        <v>0</v>
      </c>
      <c r="F290" s="59">
        <f>SUM(D290:E290)</f>
        <v>-1000</v>
      </c>
    </row>
    <row r="291" spans="1:6" ht="15">
      <c r="A291" s="44"/>
      <c r="B291" s="56"/>
      <c r="C291" s="28" t="s">
        <v>98</v>
      </c>
      <c r="D291" s="60">
        <f>SUM(D293)</f>
        <v>-1000</v>
      </c>
      <c r="E291" s="60"/>
      <c r="F291" s="60">
        <f>SUM(D291:E291)</f>
        <v>-1000</v>
      </c>
    </row>
    <row r="292" spans="1:6" ht="15">
      <c r="A292" s="44"/>
      <c r="B292" s="56"/>
      <c r="C292" s="28"/>
      <c r="D292" s="60"/>
      <c r="E292" s="60"/>
      <c r="F292" s="60"/>
    </row>
    <row r="293" spans="1:6" ht="14.25">
      <c r="A293" s="44"/>
      <c r="B293" s="56"/>
      <c r="C293" s="57" t="s">
        <v>99</v>
      </c>
      <c r="D293" s="59">
        <f>SUM(D294:D294)</f>
        <v>-1000</v>
      </c>
      <c r="E293" s="59">
        <f>SUM(E294:E294)</f>
        <v>0</v>
      </c>
      <c r="F293" s="59">
        <f>SUM(D293:E293)</f>
        <v>-1000</v>
      </c>
    </row>
    <row r="294" spans="1:6" ht="15">
      <c r="A294" s="44"/>
      <c r="B294" s="56"/>
      <c r="C294" s="28" t="s">
        <v>100</v>
      </c>
      <c r="D294" s="60">
        <v>-1000</v>
      </c>
      <c r="E294" s="60"/>
      <c r="F294" s="60">
        <f>SUM(D294:E294)</f>
        <v>-1000</v>
      </c>
    </row>
    <row r="295" spans="1:6" ht="15">
      <c r="A295" s="44"/>
      <c r="B295" s="56"/>
      <c r="C295" s="28"/>
      <c r="D295" s="60"/>
      <c r="E295" s="60"/>
      <c r="F295" s="60"/>
    </row>
    <row r="296" spans="1:6" ht="14.25">
      <c r="A296" s="63" t="s">
        <v>212</v>
      </c>
      <c r="B296" s="62"/>
      <c r="C296" s="57" t="s">
        <v>11</v>
      </c>
      <c r="D296" s="59">
        <f>SUM(D301,D308,D317,D326,D332)</f>
        <v>-4000</v>
      </c>
      <c r="E296" s="59">
        <f>SUM(E301,E308,E317,E326,E332)</f>
        <v>32000</v>
      </c>
      <c r="F296" s="59">
        <f>SUM(D296:E296)</f>
        <v>28000</v>
      </c>
    </row>
    <row r="297" spans="1:6" ht="15">
      <c r="A297" s="64" t="s">
        <v>213</v>
      </c>
      <c r="B297" s="65">
        <v>10121</v>
      </c>
      <c r="C297" s="26" t="s">
        <v>214</v>
      </c>
      <c r="D297" s="66"/>
      <c r="E297" s="66"/>
      <c r="F297" s="66"/>
    </row>
    <row r="298" spans="1:6" ht="14.25">
      <c r="A298" s="44"/>
      <c r="B298" s="56"/>
      <c r="C298" s="57" t="s">
        <v>97</v>
      </c>
      <c r="D298" s="59">
        <f>SUM(D299:D299)</f>
        <v>-35000</v>
      </c>
      <c r="E298" s="59">
        <f>SUM(E299:E299)</f>
        <v>0</v>
      </c>
      <c r="F298" s="59">
        <f>SUM(D298:E298)</f>
        <v>-35000</v>
      </c>
    </row>
    <row r="299" spans="1:6" ht="15">
      <c r="A299" s="44"/>
      <c r="B299" s="56"/>
      <c r="C299" s="28" t="s">
        <v>98</v>
      </c>
      <c r="D299" s="60">
        <f>SUM(D301)</f>
        <v>-35000</v>
      </c>
      <c r="E299" s="60"/>
      <c r="F299" s="60">
        <f>SUM(D299:E299)</f>
        <v>-35000</v>
      </c>
    </row>
    <row r="300" spans="1:6" ht="15">
      <c r="A300" s="44"/>
      <c r="B300" s="56"/>
      <c r="C300" s="28"/>
      <c r="D300" s="60"/>
      <c r="E300" s="60"/>
      <c r="F300" s="60"/>
    </row>
    <row r="301" spans="1:6" ht="14.25">
      <c r="A301" s="44"/>
      <c r="B301" s="56"/>
      <c r="C301" s="57" t="s">
        <v>99</v>
      </c>
      <c r="D301" s="59">
        <f>SUM(D302:D302)</f>
        <v>-35000</v>
      </c>
      <c r="E301" s="59">
        <f>SUM(E302:E302)</f>
        <v>0</v>
      </c>
      <c r="F301" s="59">
        <f>SUM(D301:E301)</f>
        <v>-35000</v>
      </c>
    </row>
    <row r="302" spans="1:6" ht="15">
      <c r="A302" s="44"/>
      <c r="B302" s="56"/>
      <c r="C302" s="28" t="s">
        <v>100</v>
      </c>
      <c r="D302" s="60">
        <v>-35000</v>
      </c>
      <c r="E302" s="60"/>
      <c r="F302" s="60">
        <f>SUM(D302:E302)</f>
        <v>-35000</v>
      </c>
    </row>
    <row r="303" spans="1:6" ht="14.25">
      <c r="A303" s="63"/>
      <c r="B303" s="62"/>
      <c r="C303" s="57"/>
      <c r="D303" s="59"/>
      <c r="E303" s="59"/>
      <c r="F303" s="59"/>
    </row>
    <row r="304" spans="1:6" ht="30">
      <c r="A304" s="64" t="s">
        <v>215</v>
      </c>
      <c r="B304" s="65">
        <v>10200</v>
      </c>
      <c r="C304" s="26" t="s">
        <v>216</v>
      </c>
      <c r="D304" s="66"/>
      <c r="E304" s="66"/>
      <c r="F304" s="66"/>
    </row>
    <row r="305" spans="1:6" ht="14.25">
      <c r="A305" s="44"/>
      <c r="B305" s="56"/>
      <c r="C305" s="57" t="s">
        <v>97</v>
      </c>
      <c r="D305" s="59">
        <f>SUM(D306:D306)</f>
        <v>-4000</v>
      </c>
      <c r="E305" s="59">
        <f>SUM(E306:E306)</f>
        <v>0</v>
      </c>
      <c r="F305" s="59">
        <f>SUM(D305:E305)</f>
        <v>-4000</v>
      </c>
    </row>
    <row r="306" spans="1:6" ht="15">
      <c r="A306" s="44"/>
      <c r="B306" s="56"/>
      <c r="C306" s="28" t="s">
        <v>98</v>
      </c>
      <c r="D306" s="60">
        <f>SUM(D308)</f>
        <v>-4000</v>
      </c>
      <c r="E306" s="60"/>
      <c r="F306" s="60">
        <f>SUM(D306:E306)</f>
        <v>-4000</v>
      </c>
    </row>
    <row r="307" spans="1:6" ht="15">
      <c r="A307" s="44"/>
      <c r="B307" s="56"/>
      <c r="C307" s="28"/>
      <c r="D307" s="60"/>
      <c r="E307" s="60"/>
      <c r="F307" s="60"/>
    </row>
    <row r="308" spans="1:6" ht="14.25">
      <c r="A308" s="44"/>
      <c r="B308" s="56"/>
      <c r="C308" s="57" t="s">
        <v>99</v>
      </c>
      <c r="D308" s="59">
        <f>SUM(D309:D309)</f>
        <v>-4000</v>
      </c>
      <c r="E308" s="59">
        <f>SUM(E309:E309)</f>
        <v>0</v>
      </c>
      <c r="F308" s="59">
        <f>SUM(D308:E308)</f>
        <v>-4000</v>
      </c>
    </row>
    <row r="309" spans="1:6" ht="15">
      <c r="A309" s="44"/>
      <c r="B309" s="56"/>
      <c r="C309" s="28" t="s">
        <v>100</v>
      </c>
      <c r="D309" s="60">
        <v>-4000</v>
      </c>
      <c r="E309" s="60"/>
      <c r="F309" s="60">
        <f>SUM(D309:E309)</f>
        <v>-4000</v>
      </c>
    </row>
    <row r="310" spans="1:6" ht="14.25">
      <c r="A310" s="63"/>
      <c r="B310" s="62"/>
      <c r="C310" s="57"/>
      <c r="D310" s="59"/>
      <c r="E310" s="59"/>
      <c r="F310" s="59"/>
    </row>
    <row r="311" spans="1:6" ht="30">
      <c r="A311" s="64" t="s">
        <v>217</v>
      </c>
      <c r="B311" s="65">
        <v>10200</v>
      </c>
      <c r="C311" s="26" t="s">
        <v>218</v>
      </c>
      <c r="D311" s="66"/>
      <c r="E311" s="66"/>
      <c r="F311" s="66"/>
    </row>
    <row r="312" spans="1:6" ht="14.25">
      <c r="A312" s="44"/>
      <c r="B312" s="56"/>
      <c r="C312" s="57" t="s">
        <v>97</v>
      </c>
      <c r="D312" s="59">
        <f>SUM(D313:D315)</f>
        <v>0</v>
      </c>
      <c r="E312" s="59">
        <f>SUM(E313:E315)</f>
        <v>2000</v>
      </c>
      <c r="F312" s="59">
        <f>SUM(D312:E312)</f>
        <v>2000</v>
      </c>
    </row>
    <row r="313" spans="1:6" ht="15">
      <c r="A313" s="44"/>
      <c r="B313" s="56"/>
      <c r="C313" s="28" t="s">
        <v>98</v>
      </c>
      <c r="D313" s="60">
        <f>SUM(D317)</f>
        <v>0</v>
      </c>
      <c r="E313" s="60"/>
      <c r="F313" s="60">
        <f>SUM(D313:E313)</f>
        <v>0</v>
      </c>
    </row>
    <row r="314" spans="1:6" ht="15">
      <c r="A314" s="44"/>
      <c r="B314" s="56"/>
      <c r="C314" s="28" t="s">
        <v>219</v>
      </c>
      <c r="D314" s="60"/>
      <c r="E314" s="60">
        <v>-2000</v>
      </c>
      <c r="F314" s="60">
        <f>SUM(D314:E314)</f>
        <v>-2000</v>
      </c>
    </row>
    <row r="315" spans="1:6" ht="15">
      <c r="A315" s="44"/>
      <c r="B315" s="56"/>
      <c r="C315" s="28" t="s">
        <v>119</v>
      </c>
      <c r="D315" s="60"/>
      <c r="E315" s="60">
        <v>4000</v>
      </c>
      <c r="F315" s="60">
        <f>SUM(D315:E315)</f>
        <v>4000</v>
      </c>
    </row>
    <row r="316" spans="1:6" ht="15">
      <c r="A316" s="44"/>
      <c r="B316" s="56"/>
      <c r="C316" s="28"/>
      <c r="D316" s="60"/>
      <c r="E316" s="60"/>
      <c r="F316" s="60"/>
    </row>
    <row r="317" spans="1:6" ht="14.25">
      <c r="A317" s="44"/>
      <c r="B317" s="56"/>
      <c r="C317" s="57" t="s">
        <v>99</v>
      </c>
      <c r="D317" s="59">
        <f>SUM(D318:D318)</f>
        <v>0</v>
      </c>
      <c r="E317" s="59">
        <f>SUM(E318:E318)</f>
        <v>2000</v>
      </c>
      <c r="F317" s="59">
        <f>SUM(D317:E317)</f>
        <v>2000</v>
      </c>
    </row>
    <row r="318" spans="1:6" ht="15">
      <c r="A318" s="44"/>
      <c r="B318" s="56"/>
      <c r="C318" s="28" t="s">
        <v>100</v>
      </c>
      <c r="D318" s="60"/>
      <c r="E318" s="60">
        <v>2000</v>
      </c>
      <c r="F318" s="60">
        <f>SUM(D318:E318)</f>
        <v>2000</v>
      </c>
    </row>
    <row r="319" spans="1:6" ht="15">
      <c r="A319" s="44"/>
      <c r="B319" s="56"/>
      <c r="C319" s="28"/>
      <c r="D319" s="60"/>
      <c r="E319" s="60"/>
      <c r="F319" s="60"/>
    </row>
    <row r="320" spans="1:6" ht="30">
      <c r="A320" s="64" t="s">
        <v>220</v>
      </c>
      <c r="B320" s="65">
        <v>10200</v>
      </c>
      <c r="C320" s="26" t="s">
        <v>221</v>
      </c>
      <c r="D320" s="66"/>
      <c r="E320" s="66"/>
      <c r="F320" s="66"/>
    </row>
    <row r="321" spans="1:6" ht="14.25">
      <c r="A321" s="44"/>
      <c r="B321" s="56"/>
      <c r="C321" s="57" t="s">
        <v>97</v>
      </c>
      <c r="D321" s="59">
        <f>SUM(D322:D323)</f>
        <v>41000</v>
      </c>
      <c r="E321" s="59">
        <f>SUM(E322:E323)</f>
        <v>30000</v>
      </c>
      <c r="F321" s="59">
        <f>SUM(D321:E321)</f>
        <v>71000</v>
      </c>
    </row>
    <row r="322" spans="1:6" ht="15">
      <c r="A322" s="44"/>
      <c r="B322" s="56"/>
      <c r="C322" s="28" t="s">
        <v>98</v>
      </c>
      <c r="D322" s="60">
        <f>SUM(D325)</f>
        <v>41000</v>
      </c>
      <c r="E322" s="60"/>
      <c r="F322" s="60">
        <f>SUM(D322:E322)</f>
        <v>41000</v>
      </c>
    </row>
    <row r="323" spans="1:6" ht="15">
      <c r="A323" s="44"/>
      <c r="B323" s="56"/>
      <c r="C323" s="28" t="s">
        <v>219</v>
      </c>
      <c r="D323" s="60"/>
      <c r="E323" s="60">
        <v>30000</v>
      </c>
      <c r="F323" s="60">
        <f>SUM(D323:E323)</f>
        <v>30000</v>
      </c>
    </row>
    <row r="324" spans="1:6" ht="15">
      <c r="A324" s="44"/>
      <c r="B324" s="56"/>
      <c r="C324" s="28"/>
      <c r="D324" s="60"/>
      <c r="E324" s="60"/>
      <c r="F324" s="60"/>
    </row>
    <row r="325" spans="1:6" ht="14.25">
      <c r="A325" s="44"/>
      <c r="B325" s="56"/>
      <c r="C325" s="57" t="s">
        <v>99</v>
      </c>
      <c r="D325" s="59">
        <f>SUM(D326:D326)</f>
        <v>41000</v>
      </c>
      <c r="E325" s="59">
        <f>SUM(E326:E326)</f>
        <v>30000</v>
      </c>
      <c r="F325" s="59">
        <f>SUM(D325:E325)</f>
        <v>71000</v>
      </c>
    </row>
    <row r="326" spans="1:6" ht="15">
      <c r="A326" s="44"/>
      <c r="B326" s="56"/>
      <c r="C326" s="28" t="s">
        <v>100</v>
      </c>
      <c r="D326" s="60">
        <v>41000</v>
      </c>
      <c r="E326" s="60">
        <v>30000</v>
      </c>
      <c r="F326" s="60">
        <f>SUM(D326:E326)</f>
        <v>71000</v>
      </c>
    </row>
    <row r="327" spans="1:6" ht="15">
      <c r="A327" s="44"/>
      <c r="B327" s="56"/>
      <c r="C327" s="28"/>
      <c r="D327" s="60"/>
      <c r="E327" s="60"/>
      <c r="F327" s="60"/>
    </row>
    <row r="328" spans="1:6" ht="15">
      <c r="A328" s="64" t="s">
        <v>222</v>
      </c>
      <c r="B328" s="65">
        <v>10201</v>
      </c>
      <c r="C328" s="26" t="s">
        <v>223</v>
      </c>
      <c r="D328" s="66"/>
      <c r="E328" s="66"/>
      <c r="F328" s="66"/>
    </row>
    <row r="329" spans="1:6" ht="14.25">
      <c r="A329" s="44"/>
      <c r="B329" s="56"/>
      <c r="C329" s="57" t="s">
        <v>97</v>
      </c>
      <c r="D329" s="59">
        <f>SUM(D330:D330)</f>
        <v>-6000</v>
      </c>
      <c r="E329" s="59">
        <f>SUM(E330:E330)</f>
        <v>0</v>
      </c>
      <c r="F329" s="59">
        <f>SUM(D329:E329)</f>
        <v>-6000</v>
      </c>
    </row>
    <row r="330" spans="1:6" ht="15">
      <c r="A330" s="44"/>
      <c r="B330" s="56"/>
      <c r="C330" s="28" t="s">
        <v>98</v>
      </c>
      <c r="D330" s="60">
        <f>SUM(D332)</f>
        <v>-6000</v>
      </c>
      <c r="E330" s="60"/>
      <c r="F330" s="60">
        <f>SUM(D330:E330)</f>
        <v>-6000</v>
      </c>
    </row>
    <row r="331" spans="1:6" ht="15">
      <c r="A331" s="44"/>
      <c r="B331" s="56"/>
      <c r="C331" s="28"/>
      <c r="D331" s="60"/>
      <c r="E331" s="60"/>
      <c r="F331" s="60"/>
    </row>
    <row r="332" spans="1:6" ht="14.25">
      <c r="A332" s="44"/>
      <c r="B332" s="56"/>
      <c r="C332" s="57" t="s">
        <v>99</v>
      </c>
      <c r="D332" s="59">
        <f>SUM(D333:D333)</f>
        <v>-6000</v>
      </c>
      <c r="E332" s="59">
        <f>SUM(E333:E333)</f>
        <v>0</v>
      </c>
      <c r="F332" s="59">
        <f>SUM(D332:E332)</f>
        <v>-6000</v>
      </c>
    </row>
    <row r="333" spans="1:6" ht="15">
      <c r="A333" s="44"/>
      <c r="B333" s="56"/>
      <c r="C333" s="28" t="s">
        <v>100</v>
      </c>
      <c r="D333" s="60">
        <v>-6000</v>
      </c>
      <c r="E333" s="60"/>
      <c r="F333" s="60">
        <f>SUM(D333:E333)</f>
        <v>-6000</v>
      </c>
    </row>
    <row r="334" spans="1:6" ht="15">
      <c r="A334" s="44"/>
      <c r="B334" s="56"/>
      <c r="C334" s="28"/>
      <c r="D334" s="60"/>
      <c r="E334" s="60"/>
      <c r="F334" s="60"/>
    </row>
    <row r="336" ht="12.75">
      <c r="A336" s="38" t="s">
        <v>58</v>
      </c>
    </row>
    <row r="337" spans="1:6" ht="12.75">
      <c r="A337" s="67"/>
      <c r="C337" s="8"/>
      <c r="D337" s="4"/>
      <c r="E337" s="4"/>
      <c r="F337" s="4"/>
    </row>
    <row r="338" spans="1:6" ht="12.75">
      <c r="A338" s="68"/>
      <c r="B338" s="69"/>
      <c r="C338" s="70"/>
      <c r="D338" s="71"/>
      <c r="E338" s="71"/>
      <c r="F338" s="71"/>
    </row>
    <row r="339" spans="3:6" ht="12.75">
      <c r="C339" s="8"/>
      <c r="D339" s="4"/>
      <c r="E339" s="4"/>
      <c r="F339" s="4"/>
    </row>
    <row r="342" spans="3:6" ht="12.75">
      <c r="C342" s="8"/>
      <c r="D342" s="4"/>
      <c r="E342" s="4"/>
      <c r="F342" s="4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  <headerFooter alignWithMargins="0">
    <oddHeader xml:space="preserve">&amp;RLisa 4
Tartu Linnavolikogu 11.10. 2012. a 
määruse  nr  juurde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showZeros="0" workbookViewId="0" topLeftCell="A1">
      <selection activeCell="F9" sqref="F9"/>
    </sheetView>
  </sheetViews>
  <sheetFormatPr defaultColWidth="9.140625" defaultRowHeight="12.75"/>
  <cols>
    <col min="1" max="1" width="6.57421875" style="72" customWidth="1"/>
    <col min="2" max="2" width="41.57421875" style="73" customWidth="1"/>
    <col min="3" max="3" width="4.421875" style="74" customWidth="1"/>
    <col min="4" max="4" width="10.28125" style="75" customWidth="1"/>
    <col min="5" max="5" width="11.00390625" style="74" customWidth="1"/>
    <col min="6" max="6" width="10.28125" style="74" customWidth="1"/>
    <col min="7" max="16384" width="9.140625" style="74" customWidth="1"/>
  </cols>
  <sheetData>
    <row r="2" spans="2:6" ht="24" customHeight="1">
      <c r="B2" s="76" t="s">
        <v>224</v>
      </c>
      <c r="C2" s="76"/>
      <c r="D2" s="76"/>
      <c r="E2" s="76"/>
      <c r="F2" s="76"/>
    </row>
    <row r="3" spans="2:6" ht="12.75">
      <c r="B3" s="77"/>
      <c r="C3" s="78"/>
      <c r="D3" s="79"/>
      <c r="F3" s="80" t="s">
        <v>1</v>
      </c>
    </row>
    <row r="4" spans="2:6" ht="24" customHeight="1">
      <c r="B4" s="81"/>
      <c r="C4" s="82"/>
      <c r="D4" s="83" t="s">
        <v>225</v>
      </c>
      <c r="E4" s="83"/>
      <c r="F4" s="84" t="s">
        <v>226</v>
      </c>
    </row>
    <row r="5" spans="1:6" ht="12.75">
      <c r="A5" s="85"/>
      <c r="B5" s="81"/>
      <c r="C5" s="82"/>
      <c r="D5" s="83" t="s">
        <v>227</v>
      </c>
      <c r="E5" s="84" t="s">
        <v>228</v>
      </c>
      <c r="F5" s="84"/>
    </row>
    <row r="6" spans="2:6" ht="12.75">
      <c r="B6" s="86" t="s">
        <v>229</v>
      </c>
      <c r="C6" s="87"/>
      <c r="D6" s="88">
        <f>SUM(D7:D12)</f>
        <v>-3616</v>
      </c>
      <c r="E6" s="88">
        <f>SUM(E7:E12)</f>
        <v>-74000</v>
      </c>
      <c r="F6" s="88">
        <f>SUM(D6,E6)</f>
        <v>-77616</v>
      </c>
    </row>
    <row r="7" spans="2:6" ht="12.75">
      <c r="B7" s="89" t="s">
        <v>230</v>
      </c>
      <c r="C7" s="87"/>
      <c r="D7" s="90">
        <f>D67</f>
        <v>-250000</v>
      </c>
      <c r="E7" s="90">
        <f>E67</f>
        <v>0</v>
      </c>
      <c r="F7" s="91">
        <f aca="true" t="shared" si="0" ref="F7:F12">SUM(D7:E7)</f>
        <v>-250000</v>
      </c>
    </row>
    <row r="8" spans="2:6" ht="12.75">
      <c r="B8" s="81" t="s">
        <v>7</v>
      </c>
      <c r="C8" s="82"/>
      <c r="D8" s="91">
        <f>SUM(D24,D37)</f>
        <v>539318</v>
      </c>
      <c r="E8" s="91">
        <f>SUM(E24,E37)</f>
        <v>-74000</v>
      </c>
      <c r="F8" s="91">
        <f t="shared" si="0"/>
        <v>465318</v>
      </c>
    </row>
    <row r="9" spans="2:6" ht="12.75">
      <c r="B9" s="81" t="s">
        <v>8</v>
      </c>
      <c r="C9" s="82"/>
      <c r="D9" s="91">
        <f>D33</f>
        <v>7500</v>
      </c>
      <c r="E9" s="91">
        <f>E33</f>
        <v>0</v>
      </c>
      <c r="F9" s="91">
        <f t="shared" si="0"/>
        <v>7500</v>
      </c>
    </row>
    <row r="10" spans="2:6" ht="12.75">
      <c r="B10" s="81" t="s">
        <v>231</v>
      </c>
      <c r="C10" s="82"/>
      <c r="D10" s="91">
        <f>SUM(D44)</f>
        <v>25000</v>
      </c>
      <c r="E10" s="91">
        <f>SUM(E44)</f>
        <v>0</v>
      </c>
      <c r="F10" s="91">
        <f t="shared" si="0"/>
        <v>25000</v>
      </c>
    </row>
    <row r="11" spans="2:6" ht="12.75">
      <c r="B11" s="81" t="s">
        <v>9</v>
      </c>
      <c r="C11" s="82"/>
      <c r="D11" s="91">
        <f>D47</f>
        <v>31000</v>
      </c>
      <c r="E11" s="91"/>
      <c r="F11" s="91">
        <f t="shared" si="0"/>
        <v>31000</v>
      </c>
    </row>
    <row r="12" spans="2:6" ht="12.75">
      <c r="B12" s="81" t="s">
        <v>10</v>
      </c>
      <c r="C12" s="82"/>
      <c r="D12" s="91">
        <f>SUM(D50)</f>
        <v>-356434</v>
      </c>
      <c r="E12" s="91">
        <f>SUM(E50)</f>
        <v>0</v>
      </c>
      <c r="F12" s="91">
        <f t="shared" si="0"/>
        <v>-356434</v>
      </c>
    </row>
    <row r="13" spans="2:6" ht="12.75">
      <c r="B13" s="92"/>
      <c r="C13" s="93"/>
      <c r="D13" s="94"/>
      <c r="E13" s="95"/>
      <c r="F13" s="96"/>
    </row>
    <row r="14" spans="2:6" ht="25.5">
      <c r="B14" s="86" t="s">
        <v>232</v>
      </c>
      <c r="C14" s="87"/>
      <c r="D14" s="82"/>
      <c r="E14" s="82"/>
      <c r="F14" s="90"/>
    </row>
    <row r="15" spans="2:6" ht="12.75">
      <c r="B15" s="81" t="s">
        <v>233</v>
      </c>
      <c r="C15" s="82" t="s">
        <v>234</v>
      </c>
      <c r="D15" s="90">
        <f>SUMIF($C$23:$C$71,$C$15,D$23:D$71)</f>
        <v>215384</v>
      </c>
      <c r="E15" s="90">
        <f>SUMIF($C$23:$C$65,$C$15,E$23:E$65)</f>
        <v>-74000</v>
      </c>
      <c r="F15" s="90">
        <f>SUM(D15:E15)</f>
        <v>141384</v>
      </c>
    </row>
    <row r="16" spans="2:6" ht="12.75">
      <c r="B16" s="81" t="s">
        <v>235</v>
      </c>
      <c r="C16" s="82" t="s">
        <v>236</v>
      </c>
      <c r="D16" s="90">
        <f>SUMIF($C$23:$C$65,$C$16,D$23:D$65)</f>
        <v>31000</v>
      </c>
      <c r="E16" s="90">
        <f>SUMIF($C$23:$C$65,$C$16,E$23:E$65)</f>
        <v>0</v>
      </c>
      <c r="F16" s="90">
        <f>SUM(D16:E16)</f>
        <v>31000</v>
      </c>
    </row>
    <row r="17" spans="2:6" ht="12.75">
      <c r="B17" s="81" t="s">
        <v>237</v>
      </c>
      <c r="C17" s="82" t="s">
        <v>238</v>
      </c>
      <c r="D17" s="90">
        <f>SUMIF($C$23:$C$68,$C$17,D$23:D$68)</f>
        <v>-250000</v>
      </c>
      <c r="E17" s="90"/>
      <c r="F17" s="90">
        <f>SUM(D17:E17)</f>
        <v>-250000</v>
      </c>
    </row>
    <row r="18" spans="2:6" ht="12.75">
      <c r="B18" s="92"/>
      <c r="C18" s="93"/>
      <c r="D18" s="93"/>
      <c r="E18" s="95"/>
      <c r="F18" s="96"/>
    </row>
    <row r="19" spans="2:6" ht="12.75">
      <c r="B19" s="97" t="s">
        <v>239</v>
      </c>
      <c r="C19" s="97"/>
      <c r="D19" s="97"/>
      <c r="E19" s="97"/>
      <c r="F19" s="97"/>
    </row>
    <row r="20" spans="2:6" ht="12.75">
      <c r="B20" s="98"/>
      <c r="C20" s="97"/>
      <c r="D20" s="97"/>
      <c r="E20" s="95"/>
      <c r="F20" s="99"/>
    </row>
    <row r="21" spans="1:6" ht="12.75" customHeight="1">
      <c r="A21" s="100" t="s">
        <v>240</v>
      </c>
      <c r="B21" s="101"/>
      <c r="C21" s="102"/>
      <c r="D21" s="83" t="s">
        <v>225</v>
      </c>
      <c r="E21" s="83"/>
      <c r="F21" s="83" t="s">
        <v>241</v>
      </c>
    </row>
    <row r="22" spans="1:6" ht="12.75">
      <c r="A22" s="100"/>
      <c r="B22" s="101"/>
      <c r="C22" s="102"/>
      <c r="D22" s="83" t="s">
        <v>227</v>
      </c>
      <c r="E22" s="84" t="s">
        <v>228</v>
      </c>
      <c r="F22" s="83"/>
    </row>
    <row r="23" spans="1:6" ht="16.5" customHeight="1">
      <c r="A23" s="103"/>
      <c r="B23" s="104" t="s">
        <v>151</v>
      </c>
      <c r="C23" s="105"/>
      <c r="D23" s="88">
        <f>SUM(D24,D33)</f>
        <v>306818</v>
      </c>
      <c r="E23" s="88">
        <f>SUM(E24,E33)</f>
        <v>0</v>
      </c>
      <c r="F23" s="88">
        <f>SUM(D23:E23)</f>
        <v>306818</v>
      </c>
    </row>
    <row r="24" spans="1:6" ht="22.5" customHeight="1">
      <c r="A24" s="103" t="s">
        <v>152</v>
      </c>
      <c r="B24" s="104" t="s">
        <v>7</v>
      </c>
      <c r="C24" s="105"/>
      <c r="D24" s="88">
        <f>SUM(D25,D29)</f>
        <v>299318</v>
      </c>
      <c r="E24" s="88">
        <f>SUM(E25,E29)</f>
        <v>0</v>
      </c>
      <c r="F24" s="88">
        <f aca="true" t="shared" si="1" ref="F24:F29">SUM(D24,E24)</f>
        <v>299318</v>
      </c>
    </row>
    <row r="25" spans="1:6" ht="13.5">
      <c r="A25" s="103" t="s">
        <v>153</v>
      </c>
      <c r="B25" s="106" t="s">
        <v>242</v>
      </c>
      <c r="C25" s="107"/>
      <c r="D25" s="108">
        <f>SUM(D26,D28)</f>
        <v>381500</v>
      </c>
      <c r="E25" s="108">
        <f>SUM(E26,E28)</f>
        <v>0</v>
      </c>
      <c r="F25" s="88">
        <f t="shared" si="1"/>
        <v>381500</v>
      </c>
    </row>
    <row r="26" spans="1:6" ht="12.75">
      <c r="A26" s="103"/>
      <c r="B26" s="104" t="s">
        <v>243</v>
      </c>
      <c r="C26" s="105"/>
      <c r="D26" s="88">
        <f>SUM(D27:D27)</f>
        <v>141500</v>
      </c>
      <c r="E26" s="88">
        <f>SUM(E27:E27)</f>
        <v>0</v>
      </c>
      <c r="F26" s="88">
        <f t="shared" si="1"/>
        <v>141500</v>
      </c>
    </row>
    <row r="27" spans="1:6" ht="12.75">
      <c r="A27" s="103"/>
      <c r="B27" s="109" t="s">
        <v>244</v>
      </c>
      <c r="C27" s="82" t="s">
        <v>234</v>
      </c>
      <c r="D27" s="90">
        <v>141500</v>
      </c>
      <c r="E27" s="88"/>
      <c r="F27" s="90">
        <f t="shared" si="1"/>
        <v>141500</v>
      </c>
    </row>
    <row r="28" spans="1:6" ht="12.75">
      <c r="A28" s="103"/>
      <c r="B28" s="104" t="s">
        <v>245</v>
      </c>
      <c r="C28" s="82" t="s">
        <v>234</v>
      </c>
      <c r="D28" s="88">
        <v>240000</v>
      </c>
      <c r="E28" s="88"/>
      <c r="F28" s="88">
        <f t="shared" si="1"/>
        <v>240000</v>
      </c>
    </row>
    <row r="29" spans="1:6" ht="13.5">
      <c r="A29" s="103" t="s">
        <v>158</v>
      </c>
      <c r="B29" s="106" t="s">
        <v>159</v>
      </c>
      <c r="C29" s="82"/>
      <c r="D29" s="88">
        <f>SUM(D30:D32)</f>
        <v>-82182</v>
      </c>
      <c r="E29" s="88"/>
      <c r="F29" s="88">
        <f t="shared" si="1"/>
        <v>-82182</v>
      </c>
    </row>
    <row r="30" spans="1:6" ht="12.75">
      <c r="A30" s="103"/>
      <c r="B30" s="109" t="s">
        <v>246</v>
      </c>
      <c r="C30" s="82" t="s">
        <v>234</v>
      </c>
      <c r="D30" s="90">
        <v>54634</v>
      </c>
      <c r="E30" s="88"/>
      <c r="F30" s="90">
        <f>SUM(D30:E30)</f>
        <v>54634</v>
      </c>
    </row>
    <row r="31" spans="1:6" ht="12.75">
      <c r="A31" s="103"/>
      <c r="B31" s="109" t="s">
        <v>247</v>
      </c>
      <c r="C31" s="82" t="s">
        <v>234</v>
      </c>
      <c r="D31" s="90">
        <v>3184</v>
      </c>
      <c r="E31" s="88"/>
      <c r="F31" s="90">
        <f>SUM(D31:E31)</f>
        <v>3184</v>
      </c>
    </row>
    <row r="32" spans="1:6" s="110" customFormat="1" ht="12.75">
      <c r="A32" s="103"/>
      <c r="B32" s="109" t="s">
        <v>248</v>
      </c>
      <c r="C32" s="82" t="s">
        <v>234</v>
      </c>
      <c r="D32" s="90">
        <v>-140000</v>
      </c>
      <c r="E32" s="90"/>
      <c r="F32" s="90">
        <f>SUM(D32:E32)</f>
        <v>-140000</v>
      </c>
    </row>
    <row r="33" spans="1:6" ht="22.5" customHeight="1">
      <c r="A33" s="111" t="s">
        <v>160</v>
      </c>
      <c r="B33" s="112" t="s">
        <v>8</v>
      </c>
      <c r="C33" s="113"/>
      <c r="D33" s="114">
        <f>SUM(D34)</f>
        <v>7500</v>
      </c>
      <c r="E33" s="114"/>
      <c r="F33" s="114">
        <f>SUM(D33,E33)</f>
        <v>7500</v>
      </c>
    </row>
    <row r="34" spans="1:6" ht="13.5">
      <c r="A34" s="103" t="s">
        <v>166</v>
      </c>
      <c r="B34" s="106" t="s">
        <v>249</v>
      </c>
      <c r="C34" s="107"/>
      <c r="D34" s="88">
        <f>SUM(D35:D35)</f>
        <v>7500</v>
      </c>
      <c r="E34" s="88"/>
      <c r="F34" s="88">
        <f>SUM(D34,E34)</f>
        <v>7500</v>
      </c>
    </row>
    <row r="35" spans="1:6" ht="12.75">
      <c r="A35" s="103"/>
      <c r="B35" s="109" t="s">
        <v>250</v>
      </c>
      <c r="C35" s="82" t="s">
        <v>234</v>
      </c>
      <c r="D35" s="90">
        <v>7500</v>
      </c>
      <c r="E35" s="88"/>
      <c r="F35" s="90">
        <f>SUM(D35,E35)</f>
        <v>7500</v>
      </c>
    </row>
    <row r="36" spans="1:6" ht="16.5" customHeight="1">
      <c r="A36" s="103"/>
      <c r="B36" s="104" t="s">
        <v>170</v>
      </c>
      <c r="C36" s="105"/>
      <c r="D36" s="88">
        <f>SUM(D37,D44,D47,D50)</f>
        <v>-60434</v>
      </c>
      <c r="E36" s="88">
        <f>SUM(E37,E44,E47,E50)</f>
        <v>-74000</v>
      </c>
      <c r="F36" s="88">
        <f>SUM(D36:E36)</f>
        <v>-134434</v>
      </c>
    </row>
    <row r="37" spans="1:6" ht="22.5" customHeight="1">
      <c r="A37" s="103" t="s">
        <v>174</v>
      </c>
      <c r="B37" s="104" t="s">
        <v>251</v>
      </c>
      <c r="C37" s="105"/>
      <c r="D37" s="88">
        <f>SUM(D38,D40)</f>
        <v>240000</v>
      </c>
      <c r="E37" s="88">
        <f>SUM(E38,E40)</f>
        <v>-74000</v>
      </c>
      <c r="F37" s="88">
        <f aca="true" t="shared" si="2" ref="F37:F65">SUM(D37,E37)</f>
        <v>166000</v>
      </c>
    </row>
    <row r="38" spans="1:6" ht="22.5" customHeight="1">
      <c r="A38" s="103" t="s">
        <v>175</v>
      </c>
      <c r="B38" s="106" t="s">
        <v>177</v>
      </c>
      <c r="C38" s="107"/>
      <c r="D38" s="88">
        <f>D39</f>
        <v>-8000</v>
      </c>
      <c r="E38" s="88">
        <f>E39</f>
        <v>-74000</v>
      </c>
      <c r="F38" s="88">
        <f t="shared" si="2"/>
        <v>-82000</v>
      </c>
    </row>
    <row r="39" spans="1:6" ht="22.5" customHeight="1">
      <c r="A39" s="103"/>
      <c r="B39" s="115" t="s">
        <v>252</v>
      </c>
      <c r="C39" s="115" t="s">
        <v>234</v>
      </c>
      <c r="D39" s="90">
        <v>-8000</v>
      </c>
      <c r="E39" s="90">
        <v>-74000</v>
      </c>
      <c r="F39" s="90">
        <f t="shared" si="2"/>
        <v>-82000</v>
      </c>
    </row>
    <row r="40" spans="1:6" ht="13.5">
      <c r="A40" s="103" t="s">
        <v>179</v>
      </c>
      <c r="B40" s="106" t="s">
        <v>253</v>
      </c>
      <c r="C40" s="107"/>
      <c r="D40" s="88">
        <f>SUM(D41:D43)</f>
        <v>248000</v>
      </c>
      <c r="E40" s="88">
        <f>SUM(E41:E43)</f>
        <v>0</v>
      </c>
      <c r="F40" s="88">
        <f t="shared" si="2"/>
        <v>248000</v>
      </c>
    </row>
    <row r="41" spans="1:6" ht="25.5">
      <c r="A41" s="103"/>
      <c r="B41" s="109" t="s">
        <v>254</v>
      </c>
      <c r="C41" s="82" t="s">
        <v>234</v>
      </c>
      <c r="D41" s="90">
        <v>200000</v>
      </c>
      <c r="E41" s="88"/>
      <c r="F41" s="90">
        <f t="shared" si="2"/>
        <v>200000</v>
      </c>
    </row>
    <row r="42" spans="1:6" ht="12.75">
      <c r="A42" s="103"/>
      <c r="B42" s="109" t="s">
        <v>255</v>
      </c>
      <c r="C42" s="82" t="s">
        <v>234</v>
      </c>
      <c r="D42" s="90">
        <v>28000</v>
      </c>
      <c r="E42" s="88"/>
      <c r="F42" s="90">
        <f t="shared" si="2"/>
        <v>28000</v>
      </c>
    </row>
    <row r="43" spans="1:6" ht="25.5">
      <c r="A43" s="103"/>
      <c r="B43" s="109" t="s">
        <v>256</v>
      </c>
      <c r="C43" s="82" t="s">
        <v>234</v>
      </c>
      <c r="D43" s="90">
        <v>20000</v>
      </c>
      <c r="E43" s="88"/>
      <c r="F43" s="90">
        <f t="shared" si="2"/>
        <v>20000</v>
      </c>
    </row>
    <row r="44" spans="1:6" ht="22.5" customHeight="1">
      <c r="A44" s="103" t="s">
        <v>182</v>
      </c>
      <c r="B44" s="104" t="s">
        <v>15</v>
      </c>
      <c r="C44" s="107"/>
      <c r="D44" s="88">
        <f>SUM(D45)</f>
        <v>25000</v>
      </c>
      <c r="E44" s="88"/>
      <c r="F44" s="88">
        <f t="shared" si="2"/>
        <v>25000</v>
      </c>
    </row>
    <row r="45" spans="1:6" ht="13.5">
      <c r="A45" s="103" t="s">
        <v>175</v>
      </c>
      <c r="B45" s="106" t="s">
        <v>257</v>
      </c>
      <c r="C45" s="82"/>
      <c r="D45" s="88">
        <f>SUM(D46:D46)</f>
        <v>25000</v>
      </c>
      <c r="E45" s="88"/>
      <c r="F45" s="88">
        <f t="shared" si="2"/>
        <v>25000</v>
      </c>
    </row>
    <row r="46" spans="1:6" ht="12.75">
      <c r="A46" s="103"/>
      <c r="B46" s="109" t="s">
        <v>258</v>
      </c>
      <c r="C46" s="116" t="s">
        <v>234</v>
      </c>
      <c r="D46" s="90">
        <v>25000</v>
      </c>
      <c r="E46" s="88"/>
      <c r="F46" s="90">
        <f t="shared" si="2"/>
        <v>25000</v>
      </c>
    </row>
    <row r="47" spans="1:6" ht="12.75">
      <c r="A47" s="103" t="s">
        <v>186</v>
      </c>
      <c r="B47" s="104" t="s">
        <v>9</v>
      </c>
      <c r="C47" s="116"/>
      <c r="D47" s="88">
        <f>D48</f>
        <v>31000</v>
      </c>
      <c r="E47" s="88">
        <f>E48</f>
        <v>0</v>
      </c>
      <c r="F47" s="88">
        <f t="shared" si="2"/>
        <v>31000</v>
      </c>
    </row>
    <row r="48" spans="1:6" ht="13.5">
      <c r="A48" s="103" t="s">
        <v>187</v>
      </c>
      <c r="B48" s="106" t="s">
        <v>189</v>
      </c>
      <c r="C48" s="116"/>
      <c r="D48" s="88">
        <f>D49</f>
        <v>31000</v>
      </c>
      <c r="E48" s="88">
        <f>E49</f>
        <v>0</v>
      </c>
      <c r="F48" s="88">
        <f t="shared" si="2"/>
        <v>31000</v>
      </c>
    </row>
    <row r="49" spans="1:6" ht="25.5">
      <c r="A49" s="103"/>
      <c r="B49" s="109" t="s">
        <v>259</v>
      </c>
      <c r="C49" s="116" t="s">
        <v>236</v>
      </c>
      <c r="D49" s="90">
        <v>31000</v>
      </c>
      <c r="E49" s="88"/>
      <c r="F49" s="90">
        <f t="shared" si="2"/>
        <v>31000</v>
      </c>
    </row>
    <row r="50" spans="1:6" ht="22.5" customHeight="1">
      <c r="A50" s="103" t="s">
        <v>190</v>
      </c>
      <c r="B50" s="117" t="s">
        <v>10</v>
      </c>
      <c r="C50" s="87"/>
      <c r="D50" s="118">
        <f>SUM(D51,D55,D63,D57,D61)</f>
        <v>-356434</v>
      </c>
      <c r="E50" s="118">
        <f>SUM(E51,E55,E63,E57,E61)</f>
        <v>0</v>
      </c>
      <c r="F50" s="88">
        <f t="shared" si="2"/>
        <v>-356434</v>
      </c>
    </row>
    <row r="51" spans="1:6" ht="13.5">
      <c r="A51" s="103" t="s">
        <v>191</v>
      </c>
      <c r="B51" s="119" t="s">
        <v>260</v>
      </c>
      <c r="C51" s="120"/>
      <c r="D51" s="88">
        <f>SUM(D52:D54)</f>
        <v>-563000</v>
      </c>
      <c r="E51" s="88">
        <f>SUM(E53:E54)</f>
        <v>0</v>
      </c>
      <c r="F51" s="88">
        <f t="shared" si="2"/>
        <v>-563000</v>
      </c>
    </row>
    <row r="52" spans="1:6" ht="12.75">
      <c r="A52" s="103"/>
      <c r="B52" s="89" t="s">
        <v>261</v>
      </c>
      <c r="C52" s="82" t="s">
        <v>234</v>
      </c>
      <c r="D52" s="90">
        <v>-600000</v>
      </c>
      <c r="E52" s="90"/>
      <c r="F52" s="121">
        <f t="shared" si="2"/>
        <v>-600000</v>
      </c>
    </row>
    <row r="53" spans="1:6" ht="25.5">
      <c r="A53" s="103"/>
      <c r="B53" s="81" t="s">
        <v>262</v>
      </c>
      <c r="C53" s="82" t="s">
        <v>234</v>
      </c>
      <c r="D53" s="90">
        <v>7000</v>
      </c>
      <c r="E53" s="90"/>
      <c r="F53" s="121">
        <f t="shared" si="2"/>
        <v>7000</v>
      </c>
    </row>
    <row r="54" spans="1:6" ht="12.75">
      <c r="A54" s="103"/>
      <c r="B54" s="81" t="s">
        <v>263</v>
      </c>
      <c r="C54" s="82" t="s">
        <v>234</v>
      </c>
      <c r="D54" s="90">
        <v>30000</v>
      </c>
      <c r="E54" s="90"/>
      <c r="F54" s="121">
        <f t="shared" si="2"/>
        <v>30000</v>
      </c>
    </row>
    <row r="55" spans="1:6" ht="13.5">
      <c r="A55" s="103" t="s">
        <v>193</v>
      </c>
      <c r="B55" s="119" t="s">
        <v>264</v>
      </c>
      <c r="C55" s="82"/>
      <c r="D55" s="118">
        <f>SUM(D56:D56)</f>
        <v>7566</v>
      </c>
      <c r="E55" s="118">
        <f>SUM(E56:E56)</f>
        <v>0</v>
      </c>
      <c r="F55" s="122">
        <f aca="true" t="shared" si="3" ref="F55:F62">SUM(D55:E55)</f>
        <v>7566</v>
      </c>
    </row>
    <row r="56" spans="1:6" ht="25.5">
      <c r="A56" s="103"/>
      <c r="B56" s="89" t="s">
        <v>265</v>
      </c>
      <c r="C56" s="82" t="s">
        <v>234</v>
      </c>
      <c r="D56" s="90">
        <v>7566</v>
      </c>
      <c r="E56" s="90"/>
      <c r="F56" s="121">
        <f t="shared" si="3"/>
        <v>7566</v>
      </c>
    </row>
    <row r="57" spans="1:6" ht="13.5">
      <c r="A57" s="103" t="s">
        <v>194</v>
      </c>
      <c r="B57" s="123" t="s">
        <v>266</v>
      </c>
      <c r="C57" s="124"/>
      <c r="D57" s="122">
        <f>SUM(D58:D60)</f>
        <v>147000</v>
      </c>
      <c r="E57" s="122">
        <f>SUM(E58:E60)</f>
        <v>0</v>
      </c>
      <c r="F57" s="122">
        <f t="shared" si="3"/>
        <v>147000</v>
      </c>
    </row>
    <row r="58" spans="1:6" ht="25.5">
      <c r="A58" s="103"/>
      <c r="B58" s="89" t="s">
        <v>267</v>
      </c>
      <c r="C58" s="82" t="s">
        <v>234</v>
      </c>
      <c r="D58" s="121">
        <v>35000</v>
      </c>
      <c r="E58" s="125"/>
      <c r="F58" s="121">
        <f t="shared" si="3"/>
        <v>35000</v>
      </c>
    </row>
    <row r="59" spans="1:6" ht="12.75">
      <c r="A59" s="103"/>
      <c r="B59" s="126" t="s">
        <v>268</v>
      </c>
      <c r="C59" s="82" t="s">
        <v>234</v>
      </c>
      <c r="D59" s="121">
        <v>52000</v>
      </c>
      <c r="E59" s="125"/>
      <c r="F59" s="121">
        <f t="shared" si="3"/>
        <v>52000</v>
      </c>
    </row>
    <row r="60" spans="1:6" ht="12.75">
      <c r="A60" s="103"/>
      <c r="B60" s="89" t="s">
        <v>269</v>
      </c>
      <c r="C60" s="82" t="s">
        <v>234</v>
      </c>
      <c r="D60" s="121">
        <v>60000</v>
      </c>
      <c r="E60" s="125"/>
      <c r="F60" s="121">
        <f t="shared" si="3"/>
        <v>60000</v>
      </c>
    </row>
    <row r="61" spans="1:6" ht="13.5">
      <c r="A61" s="103" t="s">
        <v>195</v>
      </c>
      <c r="B61" s="119" t="s">
        <v>270</v>
      </c>
      <c r="C61" s="120"/>
      <c r="D61" s="122">
        <f>D62</f>
        <v>-16000</v>
      </c>
      <c r="E61" s="122">
        <f>E62</f>
        <v>0</v>
      </c>
      <c r="F61" s="127">
        <f t="shared" si="3"/>
        <v>-16000</v>
      </c>
    </row>
    <row r="62" spans="1:6" ht="12.75">
      <c r="A62" s="103"/>
      <c r="B62" s="89" t="s">
        <v>271</v>
      </c>
      <c r="C62" s="82" t="s">
        <v>234</v>
      </c>
      <c r="D62" s="121">
        <v>-16000</v>
      </c>
      <c r="E62" s="125"/>
      <c r="F62" s="121">
        <f t="shared" si="3"/>
        <v>-16000</v>
      </c>
    </row>
    <row r="63" spans="1:6" ht="13.5">
      <c r="A63" s="103" t="s">
        <v>197</v>
      </c>
      <c r="B63" s="119" t="s">
        <v>272</v>
      </c>
      <c r="C63" s="120"/>
      <c r="D63" s="88">
        <f>SUM(D64,D65)</f>
        <v>68000</v>
      </c>
      <c r="E63" s="88">
        <f>SUM(E64,E65)</f>
        <v>0</v>
      </c>
      <c r="F63" s="88">
        <f t="shared" si="2"/>
        <v>68000</v>
      </c>
    </row>
    <row r="64" spans="1:6" ht="12.75">
      <c r="A64" s="103"/>
      <c r="B64" s="89" t="s">
        <v>273</v>
      </c>
      <c r="C64" s="82" t="s">
        <v>234</v>
      </c>
      <c r="D64" s="90">
        <v>60000</v>
      </c>
      <c r="E64" s="90"/>
      <c r="F64" s="90">
        <f t="shared" si="2"/>
        <v>60000</v>
      </c>
    </row>
    <row r="65" spans="1:6" ht="12.75">
      <c r="A65" s="103"/>
      <c r="B65" s="89" t="s">
        <v>274</v>
      </c>
      <c r="C65" s="82" t="s">
        <v>234</v>
      </c>
      <c r="D65" s="90">
        <v>8000</v>
      </c>
      <c r="E65" s="90"/>
      <c r="F65" s="90">
        <f t="shared" si="2"/>
        <v>8000</v>
      </c>
    </row>
    <row r="66" spans="1:6" ht="21" customHeight="1">
      <c r="A66" s="128"/>
      <c r="B66" s="117" t="s">
        <v>204</v>
      </c>
      <c r="C66" s="87"/>
      <c r="D66" s="88">
        <f>SUM(D67)</f>
        <v>-250000</v>
      </c>
      <c r="E66" s="88">
        <f>SUM(E67)</f>
        <v>0</v>
      </c>
      <c r="F66" s="88">
        <f>SUM(D66,E66)</f>
        <v>-250000</v>
      </c>
    </row>
    <row r="67" spans="1:6" ht="12.75">
      <c r="A67" s="103" t="s">
        <v>205</v>
      </c>
      <c r="B67" s="117" t="s">
        <v>6</v>
      </c>
      <c r="C67" s="87"/>
      <c r="D67" s="88">
        <f>SUM(D68)</f>
        <v>-250000</v>
      </c>
      <c r="E67" s="88"/>
      <c r="F67" s="88">
        <f>SUM(D67,E67)</f>
        <v>-250000</v>
      </c>
    </row>
    <row r="68" spans="1:6" ht="12.75">
      <c r="A68" s="129" t="s">
        <v>207</v>
      </c>
      <c r="B68" s="89" t="s">
        <v>275</v>
      </c>
      <c r="C68" s="130" t="s">
        <v>238</v>
      </c>
      <c r="D68" s="90">
        <v>-250000</v>
      </c>
      <c r="E68" s="131"/>
      <c r="F68" s="90">
        <f>SUM(D68,E68)</f>
        <v>-250000</v>
      </c>
    </row>
    <row r="69" spans="1:6" ht="12.75">
      <c r="A69" s="132"/>
      <c r="B69" s="133"/>
      <c r="F69" s="134"/>
    </row>
  </sheetData>
  <sheetProtection selectLockedCells="1" selectUnlockedCells="1"/>
  <mergeCells count="9">
    <mergeCell ref="B2:F2"/>
    <mergeCell ref="D4:E4"/>
    <mergeCell ref="F4:F5"/>
    <mergeCell ref="B19:F19"/>
    <mergeCell ref="A21:A22"/>
    <mergeCell ref="B21:B22"/>
    <mergeCell ref="C21:C22"/>
    <mergeCell ref="D21:E21"/>
    <mergeCell ref="F21:F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&amp;RLisa 5
Tartu linnavolikogu11.10.2012.a
määruse nr  juurde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4" width="11.28125" style="0" customWidth="1"/>
  </cols>
  <sheetData>
    <row r="1" spans="1:5" s="3" customFormat="1" ht="15.75" customHeight="1">
      <c r="A1" s="9" t="s">
        <v>20</v>
      </c>
      <c r="B1" s="9"/>
      <c r="C1" s="9"/>
      <c r="D1" s="9"/>
      <c r="E1" s="9"/>
    </row>
    <row r="2" spans="1:5" s="3" customFormat="1" ht="15.75">
      <c r="A2" s="9" t="s">
        <v>276</v>
      </c>
      <c r="B2" s="9"/>
      <c r="C2" s="9"/>
      <c r="D2" s="9"/>
      <c r="E2" s="9"/>
    </row>
    <row r="3" spans="1:5" s="3" customFormat="1" ht="15.75">
      <c r="A3" s="9" t="s">
        <v>277</v>
      </c>
      <c r="B3" s="9"/>
      <c r="C3" s="9"/>
      <c r="D3" s="9"/>
      <c r="E3" s="9"/>
    </row>
    <row r="4" spans="1:5" s="3" customFormat="1" ht="12.75">
      <c r="A4" s="135"/>
      <c r="B4"/>
      <c r="C4"/>
      <c r="D4"/>
      <c r="E4"/>
    </row>
    <row r="5" spans="1:5" s="3" customFormat="1" ht="12.75">
      <c r="A5" s="135"/>
      <c r="B5"/>
      <c r="C5"/>
      <c r="D5" t="s">
        <v>1</v>
      </c>
      <c r="E5"/>
    </row>
    <row r="6" spans="1:5" s="3" customFormat="1" ht="25.5">
      <c r="A6" s="136" t="s">
        <v>278</v>
      </c>
      <c r="B6" s="137" t="s">
        <v>23</v>
      </c>
      <c r="C6" s="137" t="s">
        <v>24</v>
      </c>
      <c r="D6" s="138" t="s">
        <v>25</v>
      </c>
      <c r="E6"/>
    </row>
    <row r="7" spans="1:4" s="3" customFormat="1" ht="12.75">
      <c r="A7" s="139" t="s">
        <v>86</v>
      </c>
      <c r="B7" s="140">
        <f>SUM(B8:B10)</f>
        <v>191816</v>
      </c>
      <c r="C7" s="140">
        <f>SUM(C8:C10)</f>
        <v>591571</v>
      </c>
      <c r="D7" s="140">
        <f aca="true" t="shared" si="0" ref="D7:D27">SUM(B7:C7)</f>
        <v>783387</v>
      </c>
    </row>
    <row r="8" spans="1:4" s="3" customFormat="1" ht="12.75">
      <c r="A8" s="141" t="s">
        <v>279</v>
      </c>
      <c r="B8" s="24">
        <f>SUM(B12,B20,B23)</f>
        <v>4229</v>
      </c>
      <c r="C8" s="24">
        <f>SUM(C12,C20,C23)</f>
        <v>159011</v>
      </c>
      <c r="D8" s="21">
        <f t="shared" si="0"/>
        <v>163240</v>
      </c>
    </row>
    <row r="9" spans="1:4" s="3" customFormat="1" ht="12.75">
      <c r="A9" s="141" t="s">
        <v>280</v>
      </c>
      <c r="B9" s="24">
        <f>SUM(B13,B15,B17,B21,B24,B26)</f>
        <v>212587</v>
      </c>
      <c r="C9" s="24">
        <f>SUM(C13,C15,C17,C21,C24,C26)</f>
        <v>432560</v>
      </c>
      <c r="D9" s="21">
        <f t="shared" si="0"/>
        <v>645147</v>
      </c>
    </row>
    <row r="10" spans="1:4" s="3" customFormat="1" ht="12.75">
      <c r="A10" s="141" t="s">
        <v>281</v>
      </c>
      <c r="B10" s="24">
        <f>SUM(B18,B27)</f>
        <v>-25000</v>
      </c>
      <c r="C10" s="24">
        <f>SUM(C18,C27)</f>
        <v>0</v>
      </c>
      <c r="D10" s="21">
        <f t="shared" si="0"/>
        <v>-25000</v>
      </c>
    </row>
    <row r="11" spans="1:4" s="3" customFormat="1" ht="25.5">
      <c r="A11" s="142" t="s">
        <v>282</v>
      </c>
      <c r="B11" s="21">
        <f>SUM(B12:B13)</f>
        <v>85268</v>
      </c>
      <c r="C11" s="21">
        <f>SUM(C12:C13)</f>
        <v>0</v>
      </c>
      <c r="D11" s="21">
        <f t="shared" si="0"/>
        <v>85268</v>
      </c>
    </row>
    <row r="12" spans="1:4" ht="12.75">
      <c r="A12" s="141" t="s">
        <v>279</v>
      </c>
      <c r="B12" s="24">
        <f>-5120+7008+2313+28</f>
        <v>4229</v>
      </c>
      <c r="C12" s="24"/>
      <c r="D12" s="24">
        <f t="shared" si="0"/>
        <v>4229</v>
      </c>
    </row>
    <row r="13" spans="1:4" ht="12.75">
      <c r="A13" s="141" t="s">
        <v>280</v>
      </c>
      <c r="B13" s="24">
        <f>29600+500+3000+6860+16139-1000-6860+13920+18500+380</f>
        <v>81039</v>
      </c>
      <c r="C13" s="24"/>
      <c r="D13" s="24">
        <f t="shared" si="0"/>
        <v>81039</v>
      </c>
    </row>
    <row r="14" spans="1:4" s="3" customFormat="1" ht="12.75">
      <c r="A14" s="143" t="s">
        <v>7</v>
      </c>
      <c r="B14" s="21">
        <f>SUM(B15:B15)</f>
        <v>170209</v>
      </c>
      <c r="C14" s="21">
        <f>SUM(C15:C15)</f>
        <v>0</v>
      </c>
      <c r="D14" s="21">
        <f t="shared" si="0"/>
        <v>170209</v>
      </c>
    </row>
    <row r="15" spans="1:4" ht="12.75">
      <c r="A15" s="141" t="s">
        <v>280</v>
      </c>
      <c r="B15" s="24">
        <f>5120+149000+16089</f>
        <v>170209</v>
      </c>
      <c r="C15" s="24"/>
      <c r="D15" s="24">
        <f t="shared" si="0"/>
        <v>170209</v>
      </c>
    </row>
    <row r="16" spans="1:4" s="3" customFormat="1" ht="12.75">
      <c r="A16" s="143" t="s">
        <v>8</v>
      </c>
      <c r="B16" s="21">
        <f>SUM(B17:B18)</f>
        <v>0</v>
      </c>
      <c r="C16" s="21">
        <f>SUM(C17:C18)</f>
        <v>0</v>
      </c>
      <c r="D16" s="21">
        <f t="shared" si="0"/>
        <v>0</v>
      </c>
    </row>
    <row r="17" spans="1:4" ht="12.75">
      <c r="A17" s="141" t="s">
        <v>280</v>
      </c>
      <c r="B17" s="24">
        <v>-10000</v>
      </c>
      <c r="C17" s="24"/>
      <c r="D17" s="24">
        <f t="shared" si="0"/>
        <v>-10000</v>
      </c>
    </row>
    <row r="18" spans="1:4" ht="12.75">
      <c r="A18" s="141" t="s">
        <v>281</v>
      </c>
      <c r="B18" s="24">
        <v>10000</v>
      </c>
      <c r="C18" s="24"/>
      <c r="D18" s="24">
        <f t="shared" si="0"/>
        <v>10000</v>
      </c>
    </row>
    <row r="19" spans="1:4" s="3" customFormat="1" ht="12.75">
      <c r="A19" s="143" t="s">
        <v>283</v>
      </c>
      <c r="B19" s="21">
        <f>SUM(B20:B21)</f>
        <v>3090</v>
      </c>
      <c r="C19" s="21">
        <f>SUM(C20:C21)</f>
        <v>27700</v>
      </c>
      <c r="D19" s="21">
        <f t="shared" si="0"/>
        <v>30790</v>
      </c>
    </row>
    <row r="20" spans="1:4" s="3" customFormat="1" ht="12.75">
      <c r="A20" s="141" t="s">
        <v>279</v>
      </c>
      <c r="B20" s="24"/>
      <c r="C20" s="24">
        <f>370+130</f>
        <v>500</v>
      </c>
      <c r="D20" s="24">
        <f t="shared" si="0"/>
        <v>500</v>
      </c>
    </row>
    <row r="21" spans="1:4" ht="12.75">
      <c r="A21" s="141" t="s">
        <v>280</v>
      </c>
      <c r="B21" s="24">
        <v>3090</v>
      </c>
      <c r="C21" s="24">
        <f>3000+900+14180+320+4100+4200+500</f>
        <v>27200</v>
      </c>
      <c r="D21" s="24">
        <f t="shared" si="0"/>
        <v>30290</v>
      </c>
    </row>
    <row r="22" spans="1:4" s="3" customFormat="1" ht="12.75">
      <c r="A22" s="143" t="s">
        <v>10</v>
      </c>
      <c r="B22" s="21">
        <f>SUM(B23:B24)</f>
        <v>-65251</v>
      </c>
      <c r="C22" s="21">
        <f>SUM(C23:C24)</f>
        <v>531871</v>
      </c>
      <c r="D22" s="21">
        <f t="shared" si="0"/>
        <v>466620</v>
      </c>
    </row>
    <row r="23" spans="1:4" ht="12.75">
      <c r="A23" s="141" t="s">
        <v>279</v>
      </c>
      <c r="B23" s="24"/>
      <c r="C23" s="24">
        <f>26000+13766+1700+2000+55000+2000+9050+7800+500+11610+8177+1300+19608</f>
        <v>158511</v>
      </c>
      <c r="D23" s="24">
        <f t="shared" si="0"/>
        <v>158511</v>
      </c>
    </row>
    <row r="24" spans="1:4" ht="12.75">
      <c r="A24" s="141" t="s">
        <v>280</v>
      </c>
      <c r="B24" s="24">
        <f>41501+61980+1055-138800-32187+1200</f>
        <v>-65251</v>
      </c>
      <c r="C24" s="24">
        <f>2000+371360</f>
        <v>373360</v>
      </c>
      <c r="D24" s="24">
        <f t="shared" si="0"/>
        <v>308109</v>
      </c>
    </row>
    <row r="25" spans="1:4" s="3" customFormat="1" ht="12.75">
      <c r="A25" s="143" t="s">
        <v>11</v>
      </c>
      <c r="B25" s="21">
        <f>SUM(B26:B27)</f>
        <v>-1500</v>
      </c>
      <c r="C25" s="21">
        <f>SUM(C26:C27)</f>
        <v>32000</v>
      </c>
      <c r="D25" s="21">
        <f t="shared" si="0"/>
        <v>30500</v>
      </c>
    </row>
    <row r="26" spans="1:4" ht="12.75">
      <c r="A26" s="141" t="s">
        <v>280</v>
      </c>
      <c r="B26" s="24">
        <f>40000+1000-6000-4000+2500</f>
        <v>33500</v>
      </c>
      <c r="C26" s="24">
        <f>2000+30000</f>
        <v>32000</v>
      </c>
      <c r="D26" s="24">
        <f t="shared" si="0"/>
        <v>65500</v>
      </c>
    </row>
    <row r="27" spans="1:4" ht="12.75">
      <c r="A27" s="141" t="s">
        <v>281</v>
      </c>
      <c r="B27" s="24">
        <v>-35000</v>
      </c>
      <c r="C27" s="24"/>
      <c r="D27" s="24">
        <f t="shared" si="0"/>
        <v>-35000</v>
      </c>
    </row>
  </sheetData>
  <sheetProtection selectLockedCells="1" selectUnlockedCells="1"/>
  <mergeCells count="3">
    <mergeCell ref="A1:E1"/>
    <mergeCell ref="A2:E2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&amp;RLisa 6
Tartu Linnavolikogu 11.10.2012.a
määruse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2012-08-29T13:01:32Z</cp:lastPrinted>
  <dcterms:created xsi:type="dcterms:W3CDTF">1996-10-14T23:33:28Z</dcterms:created>
  <dcterms:modified xsi:type="dcterms:W3CDTF">2012-09-05T11:47:42Z</dcterms:modified>
  <cp:category/>
  <cp:version/>
  <cp:contentType/>
  <cp:contentStatus/>
  <cp:revision>1</cp:revision>
</cp:coreProperties>
</file>