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8860" windowHeight="12945"/>
  </bookViews>
  <sheets>
    <sheet name="ea täitmine 2 kv" sheetId="4" r:id="rId1"/>
    <sheet name="investeeringud 30.06.2011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58" i="4"/>
  <c r="G58" s="1"/>
  <c r="H58" s="1"/>
  <c r="D58"/>
  <c r="C58"/>
  <c r="E57"/>
  <c r="F57" s="1"/>
  <c r="D57"/>
  <c r="C57"/>
  <c r="G57" s="1"/>
  <c r="H57" s="1"/>
  <c r="E56"/>
  <c r="F56" s="1"/>
  <c r="D56"/>
  <c r="D53" s="1"/>
  <c r="C56"/>
  <c r="E55"/>
  <c r="G55" s="1"/>
  <c r="H55" s="1"/>
  <c r="D55"/>
  <c r="C55"/>
  <c r="E54"/>
  <c r="E53" s="1"/>
  <c r="D54"/>
  <c r="C54"/>
  <c r="C53"/>
  <c r="E51"/>
  <c r="G51" s="1"/>
  <c r="H51" s="1"/>
  <c r="D51"/>
  <c r="C51"/>
  <c r="E50"/>
  <c r="F50" s="1"/>
  <c r="D50"/>
  <c r="C50"/>
  <c r="G50" s="1"/>
  <c r="H50" s="1"/>
  <c r="E49"/>
  <c r="G49" s="1"/>
  <c r="H49" s="1"/>
  <c r="D49"/>
  <c r="C49"/>
  <c r="E48"/>
  <c r="F48" s="1"/>
  <c r="D48"/>
  <c r="C48"/>
  <c r="G48" s="1"/>
  <c r="H48" s="1"/>
  <c r="E47"/>
  <c r="G47" s="1"/>
  <c r="H47" s="1"/>
  <c r="D47"/>
  <c r="C47"/>
  <c r="E46"/>
  <c r="F46" s="1"/>
  <c r="D46"/>
  <c r="C46"/>
  <c r="G46" s="1"/>
  <c r="H46" s="1"/>
  <c r="E45"/>
  <c r="G45" s="1"/>
  <c r="H45" s="1"/>
  <c r="D45"/>
  <c r="C45"/>
  <c r="D44"/>
  <c r="C44"/>
  <c r="E42"/>
  <c r="G42" s="1"/>
  <c r="H42" s="1"/>
  <c r="D42"/>
  <c r="C42"/>
  <c r="E41"/>
  <c r="F41" s="1"/>
  <c r="D41"/>
  <c r="C41"/>
  <c r="G41" s="1"/>
  <c r="H41" s="1"/>
  <c r="E40"/>
  <c r="G40" s="1"/>
  <c r="H40" s="1"/>
  <c r="D40"/>
  <c r="C40"/>
  <c r="E39"/>
  <c r="F39" s="1"/>
  <c r="D39"/>
  <c r="C39"/>
  <c r="G39" s="1"/>
  <c r="H39" s="1"/>
  <c r="E38"/>
  <c r="G38" s="1"/>
  <c r="H38" s="1"/>
  <c r="D38"/>
  <c r="C38"/>
  <c r="E37"/>
  <c r="F37" s="1"/>
  <c r="D37"/>
  <c r="C37"/>
  <c r="G37" s="1"/>
  <c r="H37" s="1"/>
  <c r="E36"/>
  <c r="G36" s="1"/>
  <c r="H36" s="1"/>
  <c r="D36"/>
  <c r="C36"/>
  <c r="E35"/>
  <c r="F35" s="1"/>
  <c r="D35"/>
  <c r="C35"/>
  <c r="G35" s="1"/>
  <c r="H35" s="1"/>
  <c r="E34"/>
  <c r="G34" s="1"/>
  <c r="D34"/>
  <c r="C34"/>
  <c r="D33"/>
  <c r="C33"/>
  <c r="E31"/>
  <c r="G31" s="1"/>
  <c r="H31" s="1"/>
  <c r="D31"/>
  <c r="C31"/>
  <c r="F30"/>
  <c r="E30"/>
  <c r="D30"/>
  <c r="C30"/>
  <c r="G30" s="1"/>
  <c r="H30" s="1"/>
  <c r="E29"/>
  <c r="F29" s="1"/>
  <c r="D29"/>
  <c r="D28" s="1"/>
  <c r="C29"/>
  <c r="C28"/>
  <c r="E27"/>
  <c r="F27" s="1"/>
  <c r="D27"/>
  <c r="C27"/>
  <c r="F26"/>
  <c r="E26"/>
  <c r="D26"/>
  <c r="C26"/>
  <c r="G26" s="1"/>
  <c r="H26" s="1"/>
  <c r="E25"/>
  <c r="F25" s="1"/>
  <c r="D25"/>
  <c r="C25"/>
  <c r="F24"/>
  <c r="E24"/>
  <c r="D24"/>
  <c r="C24"/>
  <c r="G24" s="1"/>
  <c r="H24" s="1"/>
  <c r="E23"/>
  <c r="F23" s="1"/>
  <c r="D23"/>
  <c r="D22" s="1"/>
  <c r="C23"/>
  <c r="C22"/>
  <c r="E21"/>
  <c r="F21" s="1"/>
  <c r="D21"/>
  <c r="C21"/>
  <c r="F20"/>
  <c r="E20"/>
  <c r="D20"/>
  <c r="C20"/>
  <c r="G20" s="1"/>
  <c r="H20" s="1"/>
  <c r="E19"/>
  <c r="F19" s="1"/>
  <c r="D19"/>
  <c r="D18" s="1"/>
  <c r="C19"/>
  <c r="C18"/>
  <c r="E17"/>
  <c r="F17" s="1"/>
  <c r="D17"/>
  <c r="C17"/>
  <c r="F16"/>
  <c r="E16"/>
  <c r="D16"/>
  <c r="C16"/>
  <c r="G16" s="1"/>
  <c r="H16" s="1"/>
  <c r="E15"/>
  <c r="F15" s="1"/>
  <c r="D15"/>
  <c r="C15"/>
  <c r="F14"/>
  <c r="E14"/>
  <c r="D14"/>
  <c r="C14"/>
  <c r="G14" s="1"/>
  <c r="H14" s="1"/>
  <c r="E13"/>
  <c r="F13" s="1"/>
  <c r="D13"/>
  <c r="D12" s="1"/>
  <c r="C13"/>
  <c r="C12"/>
  <c r="E11"/>
  <c r="F11" s="1"/>
  <c r="D11"/>
  <c r="C11"/>
  <c r="F10"/>
  <c r="E10"/>
  <c r="D10"/>
  <c r="C10"/>
  <c r="G10" s="1"/>
  <c r="H10" s="1"/>
  <c r="E9"/>
  <c r="F9" s="1"/>
  <c r="D9"/>
  <c r="C9"/>
  <c r="F8"/>
  <c r="E8"/>
  <c r="D8"/>
  <c r="C8"/>
  <c r="G8" s="1"/>
  <c r="H8" s="1"/>
  <c r="E7"/>
  <c r="F7" s="1"/>
  <c r="D7"/>
  <c r="D6" s="1"/>
  <c r="C7"/>
  <c r="C6"/>
  <c r="C5" s="1"/>
  <c r="C60" s="1"/>
  <c r="F82" i="3"/>
  <c r="E82"/>
  <c r="E77"/>
  <c r="G69"/>
  <c r="H69"/>
  <c r="F69"/>
  <c r="E42"/>
  <c r="F32"/>
  <c r="E155"/>
  <c r="E153"/>
  <c r="G134"/>
  <c r="G130"/>
  <c r="G99"/>
  <c r="F100"/>
  <c r="F99" s="1"/>
  <c r="G100"/>
  <c r="F96"/>
  <c r="G96"/>
  <c r="G93" s="1"/>
  <c r="G10" s="1"/>
  <c r="G54"/>
  <c r="F54"/>
  <c r="G42"/>
  <c r="F42"/>
  <c r="F43"/>
  <c r="E37"/>
  <c r="E36"/>
  <c r="H217"/>
  <c r="E216"/>
  <c r="H216" s="1"/>
  <c r="H215"/>
  <c r="G214"/>
  <c r="G213" s="1"/>
  <c r="G212" s="1"/>
  <c r="F214"/>
  <c r="E214"/>
  <c r="E213"/>
  <c r="E212" s="1"/>
  <c r="H211"/>
  <c r="G210"/>
  <c r="G209" s="1"/>
  <c r="F210"/>
  <c r="E210"/>
  <c r="E209" s="1"/>
  <c r="H208"/>
  <c r="G207"/>
  <c r="G206" s="1"/>
  <c r="F207"/>
  <c r="E207"/>
  <c r="E206" s="1"/>
  <c r="F206"/>
  <c r="H202"/>
  <c r="G201"/>
  <c r="G200" s="1"/>
  <c r="F201"/>
  <c r="F200" s="1"/>
  <c r="H200" s="1"/>
  <c r="E201"/>
  <c r="E200" s="1"/>
  <c r="H199"/>
  <c r="H198"/>
  <c r="F197"/>
  <c r="E197"/>
  <c r="E196"/>
  <c r="H195"/>
  <c r="F194"/>
  <c r="E194"/>
  <c r="H193"/>
  <c r="F192"/>
  <c r="E192"/>
  <c r="H191"/>
  <c r="F190"/>
  <c r="E190"/>
  <c r="H189"/>
  <c r="H188"/>
  <c r="F187"/>
  <c r="F186" s="1"/>
  <c r="H186" s="1"/>
  <c r="E187"/>
  <c r="E186" s="1"/>
  <c r="H185"/>
  <c r="G184"/>
  <c r="G183" s="1"/>
  <c r="F184"/>
  <c r="E184"/>
  <c r="E183" s="1"/>
  <c r="F183"/>
  <c r="H181"/>
  <c r="H180"/>
  <c r="F179"/>
  <c r="E179"/>
  <c r="E178" s="1"/>
  <c r="E177" s="1"/>
  <c r="H175"/>
  <c r="E174"/>
  <c r="H174" s="1"/>
  <c r="H173"/>
  <c r="H172"/>
  <c r="E171"/>
  <c r="H171" s="1"/>
  <c r="H170"/>
  <c r="E169"/>
  <c r="H169" s="1"/>
  <c r="F168"/>
  <c r="H167"/>
  <c r="H166"/>
  <c r="H165"/>
  <c r="H164"/>
  <c r="H163"/>
  <c r="G162"/>
  <c r="F162"/>
  <c r="E162"/>
  <c r="H161"/>
  <c r="H160"/>
  <c r="H159"/>
  <c r="H158"/>
  <c r="H157"/>
  <c r="H156"/>
  <c r="H155"/>
  <c r="H154"/>
  <c r="H153"/>
  <c r="G152"/>
  <c r="F152"/>
  <c r="E152"/>
  <c r="H151"/>
  <c r="E150"/>
  <c r="H150" s="1"/>
  <c r="H149"/>
  <c r="H148"/>
  <c r="H147"/>
  <c r="H146"/>
  <c r="H145"/>
  <c r="H143"/>
  <c r="G142"/>
  <c r="G141" s="1"/>
  <c r="F142"/>
  <c r="E142"/>
  <c r="H140"/>
  <c r="F139"/>
  <c r="E139"/>
  <c r="H138"/>
  <c r="E137"/>
  <c r="H137" s="1"/>
  <c r="H136"/>
  <c r="H135"/>
  <c r="F134"/>
  <c r="E134"/>
  <c r="H133"/>
  <c r="H131"/>
  <c r="F130"/>
  <c r="E130"/>
  <c r="H129"/>
  <c r="F128"/>
  <c r="E128"/>
  <c r="H127"/>
  <c r="H126"/>
  <c r="H125"/>
  <c r="G124"/>
  <c r="F124"/>
  <c r="E124"/>
  <c r="H122"/>
  <c r="H121"/>
  <c r="G120"/>
  <c r="G119" s="1"/>
  <c r="G11" s="1"/>
  <c r="F120"/>
  <c r="E120"/>
  <c r="E119" s="1"/>
  <c r="H118"/>
  <c r="H117"/>
  <c r="H116"/>
  <c r="H115"/>
  <c r="G114"/>
  <c r="G111" s="1"/>
  <c r="F114"/>
  <c r="E114"/>
  <c r="H113"/>
  <c r="E112"/>
  <c r="H112" s="1"/>
  <c r="H109"/>
  <c r="E108"/>
  <c r="H108" s="1"/>
  <c r="H106"/>
  <c r="H105"/>
  <c r="F104"/>
  <c r="E104"/>
  <c r="H103"/>
  <c r="H102"/>
  <c r="H101"/>
  <c r="E100"/>
  <c r="H100" s="1"/>
  <c r="H98"/>
  <c r="H97"/>
  <c r="E96"/>
  <c r="H95"/>
  <c r="F94"/>
  <c r="E94"/>
  <c r="H92"/>
  <c r="H91"/>
  <c r="E90"/>
  <c r="H90" s="1"/>
  <c r="H89"/>
  <c r="H88"/>
  <c r="F87"/>
  <c r="E87"/>
  <c r="H86"/>
  <c r="H85"/>
  <c r="H84"/>
  <c r="H83"/>
  <c r="H82"/>
  <c r="H81"/>
  <c r="H80"/>
  <c r="H79"/>
  <c r="H78"/>
  <c r="H77"/>
  <c r="H76"/>
  <c r="H54"/>
  <c r="H53"/>
  <c r="H52"/>
  <c r="H51"/>
  <c r="H50"/>
  <c r="H49"/>
  <c r="H48"/>
  <c r="H47"/>
  <c r="H46"/>
  <c r="H45"/>
  <c r="H44"/>
  <c r="H43"/>
  <c r="H42"/>
  <c r="G41"/>
  <c r="G40" s="1"/>
  <c r="F41"/>
  <c r="E41"/>
  <c r="H38"/>
  <c r="H37"/>
  <c r="H36"/>
  <c r="G35"/>
  <c r="F35"/>
  <c r="E35"/>
  <c r="H34"/>
  <c r="H33"/>
  <c r="H32"/>
  <c r="G31"/>
  <c r="G30" s="1"/>
  <c r="G29" s="1"/>
  <c r="F31"/>
  <c r="E31"/>
  <c r="E30" s="1"/>
  <c r="E29" s="1"/>
  <c r="H28"/>
  <c r="H27"/>
  <c r="G26"/>
  <c r="G25" s="1"/>
  <c r="G24" s="1"/>
  <c r="F26"/>
  <c r="F25" s="1"/>
  <c r="F24" s="1"/>
  <c r="E26"/>
  <c r="E25" s="1"/>
  <c r="E24" s="1"/>
  <c r="H23"/>
  <c r="H22"/>
  <c r="H21"/>
  <c r="G8"/>
  <c r="F8"/>
  <c r="E8"/>
  <c r="F53" i="4" l="1"/>
  <c r="D5"/>
  <c r="D60" s="1"/>
  <c r="H34"/>
  <c r="G33"/>
  <c r="H33" s="1"/>
  <c r="F34"/>
  <c r="F36"/>
  <c r="F38"/>
  <c r="F40"/>
  <c r="F42"/>
  <c r="F45"/>
  <c r="F47"/>
  <c r="F49"/>
  <c r="F51"/>
  <c r="G54"/>
  <c r="F58"/>
  <c r="E6"/>
  <c r="G7"/>
  <c r="G9"/>
  <c r="H9" s="1"/>
  <c r="G11"/>
  <c r="H11" s="1"/>
  <c r="E12"/>
  <c r="F12" s="1"/>
  <c r="G13"/>
  <c r="G15"/>
  <c r="H15" s="1"/>
  <c r="G17"/>
  <c r="H17" s="1"/>
  <c r="E18"/>
  <c r="F18" s="1"/>
  <c r="G19"/>
  <c r="G21"/>
  <c r="H21" s="1"/>
  <c r="E22"/>
  <c r="F22" s="1"/>
  <c r="G23"/>
  <c r="G25"/>
  <c r="H25" s="1"/>
  <c r="G27"/>
  <c r="H27" s="1"/>
  <c r="E28"/>
  <c r="F28" s="1"/>
  <c r="G29"/>
  <c r="G56"/>
  <c r="E33"/>
  <c r="F33" s="1"/>
  <c r="E44"/>
  <c r="H24" i="3"/>
  <c r="G39"/>
  <c r="E182"/>
  <c r="F141"/>
  <c r="E218"/>
  <c r="E16" s="1"/>
  <c r="E15" s="1"/>
  <c r="H210"/>
  <c r="F93"/>
  <c r="F10" s="1"/>
  <c r="G13"/>
  <c r="H96"/>
  <c r="G182"/>
  <c r="H41"/>
  <c r="E107"/>
  <c r="H107" s="1"/>
  <c r="H114"/>
  <c r="E123"/>
  <c r="E12" s="1"/>
  <c r="G123"/>
  <c r="G12" s="1"/>
  <c r="H130"/>
  <c r="E141"/>
  <c r="E13" s="1"/>
  <c r="E168"/>
  <c r="E14" s="1"/>
  <c r="H197"/>
  <c r="H201"/>
  <c r="E40"/>
  <c r="H214"/>
  <c r="H187"/>
  <c r="H192"/>
  <c r="H120"/>
  <c r="H179"/>
  <c r="G218"/>
  <c r="G16" s="1"/>
  <c r="G15" s="1"/>
  <c r="E176"/>
  <c r="G14"/>
  <c r="F40"/>
  <c r="F39" s="1"/>
  <c r="H141"/>
  <c r="H183"/>
  <c r="H25"/>
  <c r="H8"/>
  <c r="H26"/>
  <c r="H31"/>
  <c r="F30"/>
  <c r="E93"/>
  <c r="H93" s="1"/>
  <c r="E99"/>
  <c r="H104"/>
  <c r="F111"/>
  <c r="E111"/>
  <c r="F119"/>
  <c r="H124"/>
  <c r="H128"/>
  <c r="H134"/>
  <c r="H139"/>
  <c r="H142"/>
  <c r="H152"/>
  <c r="H162"/>
  <c r="H168"/>
  <c r="F178"/>
  <c r="H184"/>
  <c r="H190"/>
  <c r="H194"/>
  <c r="F196"/>
  <c r="H196" s="1"/>
  <c r="H207"/>
  <c r="F209"/>
  <c r="H209" s="1"/>
  <c r="F213"/>
  <c r="G9"/>
  <c r="E10"/>
  <c r="H10" s="1"/>
  <c r="H35"/>
  <c r="H87"/>
  <c r="H94"/>
  <c r="H206"/>
  <c r="F123"/>
  <c r="H19" i="4" l="1"/>
  <c r="G18"/>
  <c r="H18" s="1"/>
  <c r="H7"/>
  <c r="G6"/>
  <c r="H13"/>
  <c r="G12"/>
  <c r="H12" s="1"/>
  <c r="G53"/>
  <c r="H53" s="1"/>
  <c r="F44"/>
  <c r="G44"/>
  <c r="H44" s="1"/>
  <c r="H29"/>
  <c r="G28"/>
  <c r="H28" s="1"/>
  <c r="H23"/>
  <c r="G22"/>
  <c r="H22" s="1"/>
  <c r="F6"/>
  <c r="E5"/>
  <c r="F13" i="3"/>
  <c r="F29"/>
  <c r="H29" s="1"/>
  <c r="E110"/>
  <c r="G110"/>
  <c r="H40"/>
  <c r="F9"/>
  <c r="H30"/>
  <c r="H13"/>
  <c r="G7"/>
  <c r="G5" s="1"/>
  <c r="E39"/>
  <c r="H111"/>
  <c r="H213"/>
  <c r="F212"/>
  <c r="H212" s="1"/>
  <c r="H178"/>
  <c r="F177"/>
  <c r="H99"/>
  <c r="E11"/>
  <c r="E9"/>
  <c r="H9" s="1"/>
  <c r="H119"/>
  <c r="F11"/>
  <c r="F182"/>
  <c r="H182" s="1"/>
  <c r="H123"/>
  <c r="F12"/>
  <c r="H12" s="1"/>
  <c r="F110"/>
  <c r="H110" s="1"/>
  <c r="H39"/>
  <c r="E60" i="4" l="1"/>
  <c r="F5"/>
  <c r="H6"/>
  <c r="G5"/>
  <c r="H5" s="1"/>
  <c r="F218" i="3"/>
  <c r="F16" s="1"/>
  <c r="H11"/>
  <c r="E7"/>
  <c r="E5" s="1"/>
  <c r="H177"/>
  <c r="F176"/>
  <c r="H176" s="1"/>
  <c r="F14"/>
  <c r="H14" s="1"/>
  <c r="F60" i="4" l="1"/>
  <c r="G60"/>
  <c r="H60" s="1"/>
  <c r="H218" i="3"/>
  <c r="F7"/>
  <c r="H7" s="1"/>
  <c r="F15"/>
  <c r="H15" s="1"/>
  <c r="H16"/>
  <c r="F5" l="1"/>
  <c r="H5" s="1"/>
</calcChain>
</file>

<file path=xl/sharedStrings.xml><?xml version="1.0" encoding="utf-8"?>
<sst xmlns="http://schemas.openxmlformats.org/spreadsheetml/2006/main" count="360" uniqueCount="277">
  <si>
    <t>Esialgne
eelarve</t>
  </si>
  <si>
    <t>INVESTEERIMISKULUD</t>
  </si>
  <si>
    <t>Investeeringud</t>
  </si>
  <si>
    <t>01</t>
  </si>
  <si>
    <t>Üldised valitsussektori teenused</t>
  </si>
  <si>
    <t>04</t>
  </si>
  <si>
    <t>Majandus</t>
  </si>
  <si>
    <t>05</t>
  </si>
  <si>
    <t>Keskkonnakaitse</t>
  </si>
  <si>
    <t>06</t>
  </si>
  <si>
    <t>Elamu-ja kommunaalmajandus</t>
  </si>
  <si>
    <t>08</t>
  </si>
  <si>
    <t>Vabaaeg ja kultuur</t>
  </si>
  <si>
    <t>09</t>
  </si>
  <si>
    <t>Haridus</t>
  </si>
  <si>
    <t>10</t>
  </si>
  <si>
    <t>Sotsiaalne kaitse</t>
  </si>
  <si>
    <t>01700</t>
  </si>
  <si>
    <t>Finantseerimistehingud</t>
  </si>
  <si>
    <t>Investeeringud kasutajate, objektide ja finantseerimisallikate lõikes</t>
  </si>
  <si>
    <t>LINNAKANTSELEI</t>
  </si>
  <si>
    <t>Infotehnoloogia soetus</t>
  </si>
  <si>
    <t>ARHITEKTUURI JA EHITUSE OSAKOND</t>
  </si>
  <si>
    <t>08207</t>
  </si>
  <si>
    <t xml:space="preserve">    Muinsuskaitse</t>
  </si>
  <si>
    <t xml:space="preserve">Restaureerimistoetused </t>
  </si>
  <si>
    <t>Arheoloogilised uuringud</t>
  </si>
  <si>
    <t>HARIDUSOSAKOND</t>
  </si>
  <si>
    <t>09110</t>
  </si>
  <si>
    <t xml:space="preserve">   Lasteaiad</t>
  </si>
  <si>
    <t>Eralasteaedade toetus</t>
  </si>
  <si>
    <t>LA Mõmmik elektripliidi soetus</t>
  </si>
  <si>
    <t>LA Päkapikk elektripliidi soetus</t>
  </si>
  <si>
    <t>09222</t>
  </si>
  <si>
    <t xml:space="preserve">   Kutseõppeasutused</t>
  </si>
  <si>
    <t>Kutsehariduskeskuse (Põllu 11) juurdeehitus</t>
  </si>
  <si>
    <t xml:space="preserve">Kutsehariduskeskuse (Põllu 11) autoremonditöökoja remont ja sisustus </t>
  </si>
  <si>
    <t>investeeringud koolitustellimuse alusel</t>
  </si>
  <si>
    <t>LINNAMAJANDUSE OSAKOND</t>
  </si>
  <si>
    <t>04510</t>
  </si>
  <si>
    <t>Tänavate rekonstrueerimine, ehitus</t>
  </si>
  <si>
    <t>PR</t>
  </si>
  <si>
    <t>Kruusakattega tänavate asfalteerimine</t>
  </si>
  <si>
    <t>Ülekatted ja pindamised</t>
  </si>
  <si>
    <t xml:space="preserve">Kõnniteed </t>
  </si>
  <si>
    <t>Sademevee liitumistasu</t>
  </si>
  <si>
    <t>Projekteerimine</t>
  </si>
  <si>
    <t>Tänavate renoveerimine</t>
  </si>
  <si>
    <t xml:space="preserve"> Infrastruktuuri arenduste kompensatsioonid</t>
  </si>
  <si>
    <t>04511</t>
  </si>
  <si>
    <t>Jaama-Rõõmu tn ülekäiguraja projekteerimine</t>
  </si>
  <si>
    <t>04512</t>
  </si>
  <si>
    <t xml:space="preserve">Tartu ühistranspordi juhtimis-ja kontrollsüsteemi arendamine  </t>
  </si>
  <si>
    <t>05100</t>
  </si>
  <si>
    <t>Turu tn 49 jäätmejaama rajamine</t>
  </si>
  <si>
    <t>05400</t>
  </si>
  <si>
    <t>Puude istutamine</t>
  </si>
  <si>
    <t>Elamu ja kommunaalmajandus</t>
  </si>
  <si>
    <t>06400</t>
  </si>
  <si>
    <t xml:space="preserve">Õhuliinide rekonstrueerimise  ühisprojektid AS iga Eesti Energia </t>
  </si>
  <si>
    <t>Ülekäiguradade valgustus ning  telemeetria seadmed</t>
  </si>
  <si>
    <t>Raja tn pargi valgustus</t>
  </si>
  <si>
    <t>06602</t>
  </si>
  <si>
    <t>Traktori väljaost</t>
  </si>
  <si>
    <t>Rataslaaduri liisimine</t>
  </si>
  <si>
    <t>LINNAPLANEERIMISE JA MAAKORRALDUSE OSAKOND</t>
  </si>
  <si>
    <t xml:space="preserve">Majandus </t>
  </si>
  <si>
    <t>04210</t>
  </si>
  <si>
    <t xml:space="preserve">   Maakorraldus (linna arenguks maa ost) </t>
  </si>
  <si>
    <t>LINNAVARADE OSAKOND</t>
  </si>
  <si>
    <t>04730</t>
  </si>
  <si>
    <t xml:space="preserve">   Turism</t>
  </si>
  <si>
    <t>Antoniuse Gildimaja  Lutsu 3</t>
  </si>
  <si>
    <t>04900</t>
  </si>
  <si>
    <t xml:space="preserve">   Muu majandus</t>
  </si>
  <si>
    <t>Mitteeluruumide remondi fond</t>
  </si>
  <si>
    <t>Tampere Maja (Jaani 4) katusekatte rekonstr.projekt ja rekonstr.</t>
  </si>
  <si>
    <t>Ettekirjutiste täitmiseks linna hoonetele (v.a.haridusasutused)</t>
  </si>
  <si>
    <t xml:space="preserve">   Elamumajanduse arendamine</t>
  </si>
  <si>
    <t xml:space="preserve">Linnale kuuluvate korterite remont </t>
  </si>
  <si>
    <t xml:space="preserve">Linnale kuuluvate elamute remont </t>
  </si>
  <si>
    <t>Vabaaeg, kultuur</t>
  </si>
  <si>
    <t>08102</t>
  </si>
  <si>
    <t>Tamme staadioni tribüünihoone</t>
  </si>
  <si>
    <t>Veski spordibaasi vee-ja kanalisats.süsteemi väljaehitamine (omaosalus projektis)</t>
  </si>
  <si>
    <t>08103</t>
  </si>
  <si>
    <t>Teaduskeskus AHHAA uue hoone ehitus</t>
  </si>
  <si>
    <t>Keskkonnahariduse Keskus (Lille 10) projekteerimine</t>
  </si>
  <si>
    <t>I Muusikakool (Tähe 5) õuekanalisats.remonttööd</t>
  </si>
  <si>
    <t>08106</t>
  </si>
  <si>
    <t xml:space="preserve">   Laste huvialamajad ja keskused</t>
  </si>
  <si>
    <t>Anne Noortekeskuse uue hoone ehitus</t>
  </si>
  <si>
    <t>08201</t>
  </si>
  <si>
    <t>O.Lutsu nim.Linnaraamatukogu Kompanii 3/5 peasissepääsu remont</t>
  </si>
  <si>
    <t>08600</t>
  </si>
  <si>
    <t xml:space="preserve">Loomemajanduse keskus Kalevi  15,17 hoonete rekonstrueerimine </t>
  </si>
  <si>
    <t xml:space="preserve">LA Kannike (Ravila 43) akende vahetus </t>
  </si>
  <si>
    <t>LA Midrimaa (Vanemuise 28)</t>
  </si>
  <si>
    <t>LA Karoliine (Kesk 6) fassaadi osal.soojustamine</t>
  </si>
  <si>
    <t>LA Piilupesa (Ropka 34) katuse rekonstrueerimine</t>
  </si>
  <si>
    <t xml:space="preserve">LA Pääsupesa (Sõpruse pst 12) basseiniruumi juurdepääs </t>
  </si>
  <si>
    <t xml:space="preserve">LA Rukkilill (Sepa 18) asenduspindade remont  </t>
  </si>
  <si>
    <t>LA Sass (Aleksandri 8 a) köögi vee-,kanalisats.-ventilats.süsteemi rekonstr.</t>
  </si>
  <si>
    <t>09212</t>
  </si>
  <si>
    <t xml:space="preserve">   Põhikoolid</t>
  </si>
  <si>
    <t>Kesklinna Kool (Kroonuaia 7) vana osa vundamendi remont</t>
  </si>
  <si>
    <t>09220</t>
  </si>
  <si>
    <t>Tartu Descartes`i Lütseum (Anne 65) võimla abiruumide remont</t>
  </si>
  <si>
    <t xml:space="preserve">M.Reiniku Gümnaasium (Vanemuise 48) vana osa hoone klassiruumide remont, tualettruumide ehitus
</t>
  </si>
  <si>
    <t>Forseliuse Gümnaasium (Tähe 103) koridoride põrandakatted, uste vahetus</t>
  </si>
  <si>
    <t>Kunstigümnaasium (Aianduse 4) tuletõrje avariisüsteemi korrast.</t>
  </si>
  <si>
    <t xml:space="preserve">Raatuse Gümnaasium (Raatuse 88a) välistrepi remont </t>
  </si>
  <si>
    <t>Vene Lütseum (Uus 54) WC-de remont</t>
  </si>
  <si>
    <t>Tamme Gümnaasium (Tamme pst 24a) kõrvalhoone lammutus, territ.korrashoid</t>
  </si>
  <si>
    <t>Hugo Treffneri Gümnaasium katuse remont</t>
  </si>
  <si>
    <t>09800</t>
  </si>
  <si>
    <t xml:space="preserve">   Muu haridus </t>
  </si>
  <si>
    <t>Haridusobjektide projekteerimine</t>
  </si>
  <si>
    <t xml:space="preserve"> ettekirjutiste täitmiseks haridusasutustele</t>
  </si>
  <si>
    <t>Haridusobjektide territooriumite korrashoid</t>
  </si>
  <si>
    <t>Haridusobjektide avariide likvideerimine, jooksevremonttööd</t>
  </si>
  <si>
    <t>Laste Turvakodu (Tiigi 55)</t>
  </si>
  <si>
    <t>Varjupaiga (Lubja 7) renoveerimine</t>
  </si>
  <si>
    <t>Anne Sauna ettekirjutiste täitmine</t>
  </si>
  <si>
    <t>SOTSIAALABI OSAKOND</t>
  </si>
  <si>
    <t>10200</t>
  </si>
  <si>
    <t xml:space="preserve">Hooldekodu (Liiva 32) </t>
  </si>
  <si>
    <t>sh muruväljak ja aia planeerimine</t>
  </si>
  <si>
    <t xml:space="preserve">    põetusvahendid </t>
  </si>
  <si>
    <t>VÄLJAPOOLE  LV STRUKTUURI</t>
  </si>
  <si>
    <t>04740</t>
  </si>
  <si>
    <t>SA Tartu Teaduspark infrastruktuuri arendamise kaasfinantseerimine</t>
  </si>
  <si>
    <t>Tartu Ülikooli spordihoone ehituse laenude
tasumise toetamine</t>
  </si>
  <si>
    <t>EMÜ spordihoone ehituse toetamine</t>
  </si>
  <si>
    <t>08104</t>
  </si>
  <si>
    <t>SA Tähtvere Puhkepark laululava remont</t>
  </si>
  <si>
    <t>08203</t>
  </si>
  <si>
    <t>Eesti Rahva Muuseum raadi pargi trepp</t>
  </si>
  <si>
    <t>SA Tartu Pauluse Kirik renoveerimise toetamine</t>
  </si>
  <si>
    <t>09400</t>
  </si>
  <si>
    <t xml:space="preserve">   Kõrgharidus</t>
  </si>
  <si>
    <t xml:space="preserve">Tartu Ülikool ühiselamute renoveerimise projekti kaasfinantseerimine </t>
  </si>
  <si>
    <t xml:space="preserve"> Eesti Maaülikool ühiselamute renoveerimise projekti kaasfinantseerimine </t>
  </si>
  <si>
    <t>10900</t>
  </si>
  <si>
    <t>Anne Sauna renoveerimise projekti kaasfinantseerimine</t>
  </si>
  <si>
    <t>Finantseerimistehingud kasutajate lõikes</t>
  </si>
  <si>
    <t xml:space="preserve">Finantseerimistehingud </t>
  </si>
  <si>
    <t xml:space="preserve">Riigi Kinnisvara AS-le koolihoone kapitaalremondi maksed  </t>
  </si>
  <si>
    <t>KULTUURIOSAKOND</t>
  </si>
  <si>
    <t>Tartu Linnaraamatukogu väikebussi kasutusrent</t>
  </si>
  <si>
    <t xml:space="preserve">Sõiduauto liisingmaksed </t>
  </si>
  <si>
    <t>RAHANDUSOSAKOND</t>
  </si>
  <si>
    <t>KOKKU</t>
  </si>
  <si>
    <t>Täpsust 
eelarve</t>
  </si>
  <si>
    <t>Täitm. aasta
algusest</t>
  </si>
  <si>
    <t>Täitm.
%</t>
  </si>
  <si>
    <t xml:space="preserve">   Liikluskorraldus</t>
  </si>
  <si>
    <t xml:space="preserve">   Transpordikorraldus</t>
  </si>
  <si>
    <t xml:space="preserve">   Jäätmekäitlus</t>
  </si>
  <si>
    <t xml:space="preserve">   Haljastus</t>
  </si>
  <si>
    <t xml:space="preserve">   Tänavavalgustus</t>
  </si>
  <si>
    <t xml:space="preserve">   Kalmistud </t>
  </si>
  <si>
    <t xml:space="preserve">        Linna teed, tänavad ja sillad</t>
  </si>
  <si>
    <t xml:space="preserve">    Tartu idapoolse ringtee ehitamine</t>
  </si>
  <si>
    <t xml:space="preserve">  Emajõe kaldakindlustuse rekonstrueerimine ja jõeäärsete teede korrastamine </t>
  </si>
  <si>
    <t xml:space="preserve">  Ilmatsalu </t>
  </si>
  <si>
    <t xml:space="preserve">  Turu 49 (keskkonnajaam) juurdepääsutee</t>
  </si>
  <si>
    <t xml:space="preserve">  Ladva</t>
  </si>
  <si>
    <t xml:space="preserve">  Sõpruse sild</t>
  </si>
  <si>
    <t xml:space="preserve">  Nõlvaku</t>
  </si>
  <si>
    <t xml:space="preserve">    Emajõe kaldakindlustuse rekonstrueerimine ja jõeäärsete teede korrastamine </t>
  </si>
  <si>
    <t xml:space="preserve">  Aleksandri tn katte taastamine</t>
  </si>
  <si>
    <t xml:space="preserve">  Puusepa tn bussiootepaviljoni paigaldamine</t>
  </si>
  <si>
    <t xml:space="preserve">  Anne</t>
  </si>
  <si>
    <t xml:space="preserve">  Aruküla tee</t>
  </si>
  <si>
    <t xml:space="preserve">  Filosoofi</t>
  </si>
  <si>
    <t xml:space="preserve">  Jaama</t>
  </si>
  <si>
    <t xml:space="preserve">  Kalda tee</t>
  </si>
  <si>
    <t xml:space="preserve">  Kastani</t>
  </si>
  <si>
    <t xml:space="preserve">  Kesk</t>
  </si>
  <si>
    <t xml:space="preserve">  Pikk</t>
  </si>
  <si>
    <t xml:space="preserve">  Raudtee</t>
  </si>
  <si>
    <t xml:space="preserve">  Ravila</t>
  </si>
  <si>
    <t xml:space="preserve">  Sepa</t>
  </si>
  <si>
    <t xml:space="preserve">  Tuglase</t>
  </si>
  <si>
    <t xml:space="preserve">  Tõnissoni</t>
  </si>
  <si>
    <t xml:space="preserve">  Veski</t>
  </si>
  <si>
    <t xml:space="preserve">  Jakobi</t>
  </si>
  <si>
    <t xml:space="preserve">  Kalevi</t>
  </si>
  <si>
    <t xml:space="preserve">  Marja tn trepp</t>
  </si>
  <si>
    <t xml:space="preserve">  Näituse</t>
  </si>
  <si>
    <t xml:space="preserve">  Vana kaubamaja bussipeatuse ala</t>
  </si>
  <si>
    <t xml:space="preserve">  Ülikooli</t>
  </si>
  <si>
    <t xml:space="preserve">  Ida ringtee</t>
  </si>
  <si>
    <t xml:space="preserve">  Muuseumi tee </t>
  </si>
  <si>
    <t xml:space="preserve">  Koostöö võrguarendajatega</t>
  </si>
  <si>
    <t xml:space="preserve">  Kvissentali elamurajoon</t>
  </si>
  <si>
    <t xml:space="preserve">  Hipodroomi elamurajoon</t>
  </si>
  <si>
    <t xml:space="preserve">  Ropka Tööstuspark</t>
  </si>
  <si>
    <t xml:space="preserve">  Lõunakeskuse teed</t>
  </si>
  <si>
    <t>08105</t>
  </si>
  <si>
    <t xml:space="preserve">    Laste muusika-ja kunstikoolid</t>
  </si>
  <si>
    <t xml:space="preserve">    Puhkepargid</t>
  </si>
  <si>
    <t xml:space="preserve">    Spordibaasid</t>
  </si>
  <si>
    <t xml:space="preserve">    Raamatukogud</t>
  </si>
  <si>
    <t xml:space="preserve">    Muu vaba aeg ja kultuur</t>
  </si>
  <si>
    <t xml:space="preserve">    Lasteaiad</t>
  </si>
  <si>
    <t xml:space="preserve">    Gümnaasiumid</t>
  </si>
  <si>
    <t>09221</t>
  </si>
  <si>
    <t xml:space="preserve">    Täiskasvanute Gümnaasium hoone rekonstr.projekt.</t>
  </si>
  <si>
    <t xml:space="preserve">   Laste ja noorte sotsiaalhoolekande asutused</t>
  </si>
  <si>
    <t xml:space="preserve">   Riskirühmade sotsiaalhoolekande asutused</t>
  </si>
  <si>
    <t xml:space="preserve">    Muu sotsiaalsete riskirühmade kaitse</t>
  </si>
  <si>
    <t xml:space="preserve">    Eakate sotsiaalhoolekande asutused</t>
  </si>
  <si>
    <t xml:space="preserve">    Üldmajanduslikud arendusprojektid</t>
  </si>
  <si>
    <t xml:space="preserve">    Muuseumid</t>
  </si>
  <si>
    <t xml:space="preserve">   Valitsussektori võla teenindamine</t>
  </si>
  <si>
    <t>Võru-Sõbra tn ristmiku foor</t>
  </si>
  <si>
    <t>Mänguväljakud (Ropka pargis)</t>
  </si>
  <si>
    <t>sh juuni</t>
  </si>
  <si>
    <t>Tartu linna investeeringute täitmine seisuga 30.06.2011.</t>
  </si>
  <si>
    <t>eurodes</t>
  </si>
  <si>
    <t xml:space="preserve">Lammutused </t>
  </si>
  <si>
    <t>CO2 objektide investeerimistega kaasnevad kulud</t>
  </si>
  <si>
    <t>TARTU LINNA EELARVE TÄITMINE (tuh eurot)</t>
  </si>
  <si>
    <t>seisuga 30. juuni 2011</t>
  </si>
  <si>
    <t>Täitmine juuni 2010</t>
  </si>
  <si>
    <t>muutus</t>
  </si>
  <si>
    <t>EEK</t>
  </si>
  <si>
    <t>EUR</t>
  </si>
  <si>
    <t>Eelarve</t>
  </si>
  <si>
    <t>Täitmine</t>
  </si>
  <si>
    <t>%</t>
  </si>
  <si>
    <t>vahe</t>
  </si>
  <si>
    <t>kasvu %</t>
  </si>
  <si>
    <t>TULUD KOKKU</t>
  </si>
  <si>
    <t>Maksud</t>
  </si>
  <si>
    <t>Füüsilise isiku tulumaks</t>
  </si>
  <si>
    <t>Maamaks</t>
  </si>
  <si>
    <t>Reklaamimaks</t>
  </si>
  <si>
    <t>Teede ja tänavate sulgemise maks</t>
  </si>
  <si>
    <t>Parkimistasu</t>
  </si>
  <si>
    <t>Kaupade ja teenuste müük</t>
  </si>
  <si>
    <t>Riigilõivud</t>
  </si>
  <si>
    <t>Laekumised majandustegevusest</t>
  </si>
  <si>
    <t>Üür ja rent</t>
  </si>
  <si>
    <t>Õiguste müük</t>
  </si>
  <si>
    <t>Muu toodete ja teenuste müük</t>
  </si>
  <si>
    <t>Saadud toetused</t>
  </si>
  <si>
    <t>Sihtfinantseerimine jooksvateks kuludeks</t>
  </si>
  <si>
    <t>Sihtfinantseerimine põhivara soetuseks</t>
  </si>
  <si>
    <t>Mittesihtotstarbeline finantseerimine</t>
  </si>
  <si>
    <t>Tulud varadelt</t>
  </si>
  <si>
    <t>Intressi- ja viivisetulud</t>
  </si>
  <si>
    <t>Dividendid</t>
  </si>
  <si>
    <t>Tasu vee erikasutusest</t>
  </si>
  <si>
    <t>Materiaalsete varade müük</t>
  </si>
  <si>
    <t>Maa müük</t>
  </si>
  <si>
    <t>Muud tulud</t>
  </si>
  <si>
    <t>Trahvid</t>
  </si>
  <si>
    <t>Saastetasud</t>
  </si>
  <si>
    <t>Eespool nimetamata muud tulud</t>
  </si>
  <si>
    <t>x</t>
  </si>
  <si>
    <t>TEGEVUSKULUD</t>
  </si>
  <si>
    <t>Üldvalitsemine</t>
  </si>
  <si>
    <t>Avalik kord</t>
  </si>
  <si>
    <t>Elamu- ja kommunaalmajandus</t>
  </si>
  <si>
    <t>Tervishoid</t>
  </si>
  <si>
    <t>Vaba-aeg, kultuur</t>
  </si>
  <si>
    <t>INVESTEERINGUD</t>
  </si>
  <si>
    <t>FINANTSEERIMISTEHINGUD</t>
  </si>
  <si>
    <t>Finantsvarade suurenemine</t>
  </si>
  <si>
    <t>Finantsvarade vähenemine</t>
  </si>
  <si>
    <t>Kohustuste suurenemine</t>
  </si>
  <si>
    <t>Kohustuste vähenemine</t>
  </si>
  <si>
    <t>Muutus kassas ja hoiustes</t>
  </si>
  <si>
    <t>EELARVE KOGUMAHT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</si>
</sst>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%"/>
    <numFmt numFmtId="167" formatCode="#,##0.00000"/>
  </numFmts>
  <fonts count="15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Calibri"/>
      <family val="2"/>
      <charset val="186"/>
    </font>
    <font>
      <sz val="12"/>
      <name val="Calibri"/>
      <family val="2"/>
      <charset val="186"/>
    </font>
    <font>
      <b/>
      <sz val="10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9" fillId="0" borderId="0"/>
    <xf numFmtId="9" fontId="9" fillId="0" borderId="0" applyFill="0" applyBorder="0" applyAlignment="0" applyProtection="0"/>
  </cellStyleXfs>
  <cellXfs count="66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3" fontId="3" fillId="0" borderId="1" xfId="0" applyNumberFormat="1" applyFont="1" applyBorder="1"/>
    <xf numFmtId="164" fontId="1" fillId="0" borderId="1" xfId="0" applyNumberFormat="1" applyFont="1" applyBorder="1"/>
    <xf numFmtId="164" fontId="3" fillId="0" borderId="1" xfId="0" applyNumberFormat="1" applyFont="1" applyBorder="1"/>
    <xf numFmtId="0" fontId="3" fillId="0" borderId="1" xfId="0" applyFont="1" applyBorder="1"/>
    <xf numFmtId="164" fontId="4" fillId="0" borderId="1" xfId="0" applyNumberFormat="1" applyFont="1" applyBorder="1"/>
    <xf numFmtId="3" fontId="1" fillId="0" borderId="0" xfId="0" applyNumberFormat="1" applyFont="1"/>
    <xf numFmtId="0" fontId="2" fillId="0" borderId="0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5" fillId="0" borderId="1" xfId="0" applyNumberFormat="1" applyFont="1" applyBorder="1"/>
    <xf numFmtId="164" fontId="5" fillId="0" borderId="1" xfId="0" applyNumberFormat="1" applyFont="1" applyBorder="1"/>
    <xf numFmtId="0" fontId="7" fillId="0" borderId="1" xfId="0" applyFont="1" applyBorder="1"/>
    <xf numFmtId="0" fontId="6" fillId="0" borderId="1" xfId="0" quotePrefix="1" applyFont="1" applyBorder="1"/>
    <xf numFmtId="0" fontId="7" fillId="0" borderId="1" xfId="0" quotePrefix="1" applyFont="1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2" fontId="6" fillId="0" borderId="2" xfId="0" applyNumberFormat="1" applyFont="1" applyBorder="1"/>
    <xf numFmtId="2" fontId="6" fillId="0" borderId="0" xfId="0" applyNumberFormat="1" applyFont="1" applyBorder="1"/>
    <xf numFmtId="165" fontId="6" fillId="0" borderId="1" xfId="0" applyNumberFormat="1" applyFont="1" applyBorder="1"/>
    <xf numFmtId="165" fontId="5" fillId="0" borderId="1" xfId="0" applyNumberFormat="1" applyFont="1" applyBorder="1"/>
    <xf numFmtId="165" fontId="2" fillId="0" borderId="1" xfId="0" applyNumberFormat="1" applyFont="1" applyBorder="1"/>
    <xf numFmtId="165" fontId="1" fillId="0" borderId="1" xfId="0" applyNumberFormat="1" applyFont="1" applyBorder="1"/>
    <xf numFmtId="0" fontId="8" fillId="0" borderId="0" xfId="0" applyFont="1"/>
    <xf numFmtId="0" fontId="10" fillId="0" borderId="0" xfId="1" applyFont="1"/>
    <xf numFmtId="0" fontId="11" fillId="0" borderId="0" xfId="1" applyFont="1"/>
    <xf numFmtId="0" fontId="9" fillId="0" borderId="0" xfId="1"/>
    <xf numFmtId="0" fontId="10" fillId="0" borderId="0" xfId="1" applyNumberFormat="1" applyFont="1" applyAlignment="1">
      <alignment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left" vertical="center"/>
    </xf>
    <xf numFmtId="165" fontId="12" fillId="0" borderId="4" xfId="1" applyNumberFormat="1" applyFont="1" applyBorder="1" applyAlignment="1">
      <alignment horizontal="right" vertical="center"/>
    </xf>
    <xf numFmtId="166" fontId="12" fillId="0" borderId="4" xfId="2" applyNumberFormat="1" applyFont="1" applyFill="1" applyBorder="1" applyAlignment="1" applyProtection="1">
      <alignment horizontal="right" vertical="center"/>
    </xf>
    <xf numFmtId="166" fontId="12" fillId="0" borderId="4" xfId="2" applyNumberFormat="1" applyFont="1" applyFill="1" applyBorder="1" applyAlignment="1" applyProtection="1"/>
    <xf numFmtId="0" fontId="10" fillId="0" borderId="0" xfId="1" applyFont="1" applyBorder="1" applyAlignment="1">
      <alignment horizontal="left" vertical="center"/>
    </xf>
    <xf numFmtId="165" fontId="12" fillId="0" borderId="0" xfId="1" applyNumberFormat="1" applyFont="1" applyBorder="1" applyAlignment="1">
      <alignment horizontal="right" vertical="center"/>
    </xf>
    <xf numFmtId="166" fontId="12" fillId="0" borderId="0" xfId="2" applyNumberFormat="1" applyFont="1" applyFill="1" applyBorder="1" applyAlignment="1" applyProtection="1">
      <alignment horizontal="right" vertical="center"/>
    </xf>
    <xf numFmtId="165" fontId="12" fillId="0" borderId="0" xfId="1" applyNumberFormat="1" applyFont="1"/>
    <xf numFmtId="166" fontId="12" fillId="0" borderId="0" xfId="2" applyNumberFormat="1" applyFont="1" applyFill="1" applyBorder="1" applyAlignment="1" applyProtection="1"/>
    <xf numFmtId="0" fontId="11" fillId="0" borderId="0" xfId="1" applyFont="1" applyBorder="1" applyAlignment="1">
      <alignment horizontal="left" vertical="center"/>
    </xf>
    <xf numFmtId="165" fontId="13" fillId="0" borderId="0" xfId="1" applyNumberFormat="1" applyFont="1" applyBorder="1" applyAlignment="1">
      <alignment horizontal="right" vertical="center"/>
    </xf>
    <xf numFmtId="166" fontId="13" fillId="0" borderId="0" xfId="2" applyNumberFormat="1" applyFont="1" applyFill="1" applyBorder="1" applyAlignment="1" applyProtection="1">
      <alignment horizontal="right" vertical="center"/>
    </xf>
    <xf numFmtId="165" fontId="13" fillId="0" borderId="0" xfId="1" applyNumberFormat="1" applyFont="1"/>
    <xf numFmtId="166" fontId="13" fillId="0" borderId="0" xfId="2" applyNumberFormat="1" applyFont="1" applyFill="1" applyBorder="1" applyAlignment="1" applyProtection="1"/>
    <xf numFmtId="0" fontId="13" fillId="0" borderId="0" xfId="1" applyFont="1" applyBorder="1" applyAlignment="1">
      <alignment horizontal="right" vertical="center"/>
    </xf>
    <xf numFmtId="165" fontId="12" fillId="0" borderId="4" xfId="1" applyNumberFormat="1" applyFont="1" applyBorder="1"/>
    <xf numFmtId="165" fontId="9" fillId="0" borderId="0" xfId="1" applyNumberFormat="1"/>
    <xf numFmtId="166" fontId="9" fillId="0" borderId="0" xfId="1" applyNumberFormat="1"/>
    <xf numFmtId="166" fontId="0" fillId="0" borderId="0" xfId="2" applyNumberFormat="1" applyFont="1" applyFill="1" applyBorder="1" applyAlignment="1" applyProtection="1"/>
    <xf numFmtId="165" fontId="13" fillId="0" borderId="0" xfId="1" applyNumberFormat="1" applyFont="1" applyFill="1" applyBorder="1" applyAlignment="1">
      <alignment horizontal="right" vertical="center"/>
    </xf>
    <xf numFmtId="166" fontId="13" fillId="0" borderId="0" xfId="2" applyNumberFormat="1" applyFont="1" applyFill="1" applyBorder="1" applyAlignment="1" applyProtection="1">
      <alignment horizontal="right"/>
    </xf>
    <xf numFmtId="167" fontId="9" fillId="0" borderId="0" xfId="1" applyNumberFormat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%20t&#228;itmine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I"/>
      <sheetName val="veb"/>
      <sheetName val="II"/>
      <sheetName val="märts"/>
      <sheetName val="III"/>
      <sheetName val="apr"/>
      <sheetName val="IV"/>
      <sheetName val="mai"/>
      <sheetName val="V"/>
      <sheetName val="jun"/>
      <sheetName val="VI"/>
      <sheetName val="jul"/>
      <sheetName val="VII"/>
      <sheetName val="aug"/>
      <sheetName val="VIII"/>
      <sheetName val="sept"/>
      <sheetName val="IX"/>
      <sheetName val="okt"/>
      <sheetName val="X"/>
      <sheetName val="nov"/>
      <sheetName val="XI"/>
      <sheetName val="dets"/>
      <sheetName val="XII"/>
      <sheetName val="KOKKU"/>
      <sheetName val="kul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L6">
            <v>45760740</v>
          </cell>
          <cell r="M6">
            <v>23263888</v>
          </cell>
        </row>
        <row r="7">
          <cell r="L7">
            <v>888372</v>
          </cell>
          <cell r="M7">
            <v>592224</v>
          </cell>
        </row>
        <row r="8">
          <cell r="L8">
            <v>267151</v>
          </cell>
          <cell r="M8">
            <v>159669.5</v>
          </cell>
        </row>
        <row r="9">
          <cell r="L9">
            <v>115041</v>
          </cell>
          <cell r="M9">
            <v>27872.400000000001</v>
          </cell>
        </row>
        <row r="10">
          <cell r="L10">
            <v>293994</v>
          </cell>
          <cell r="M10">
            <v>144184.12</v>
          </cell>
        </row>
        <row r="12">
          <cell r="L12">
            <v>102259</v>
          </cell>
          <cell r="M12">
            <v>64204.54</v>
          </cell>
        </row>
        <row r="13">
          <cell r="L13">
            <v>9383789</v>
          </cell>
          <cell r="M13">
            <v>4575861.83</v>
          </cell>
        </row>
        <row r="14">
          <cell r="L14">
            <v>1971547</v>
          </cell>
          <cell r="M14">
            <v>1098022.42</v>
          </cell>
        </row>
        <row r="15">
          <cell r="L15">
            <v>55594</v>
          </cell>
          <cell r="M15">
            <v>29510.85</v>
          </cell>
        </row>
        <row r="16">
          <cell r="L16">
            <v>100237</v>
          </cell>
          <cell r="M16">
            <v>71127.45</v>
          </cell>
        </row>
        <row r="18">
          <cell r="L18">
            <v>7536065.0199999996</v>
          </cell>
          <cell r="M18">
            <v>4678875.6100000003</v>
          </cell>
        </row>
        <row r="19">
          <cell r="L19">
            <v>7201390.3600000003</v>
          </cell>
          <cell r="M19">
            <v>1139394.07</v>
          </cell>
        </row>
        <row r="20">
          <cell r="L20">
            <v>20934951</v>
          </cell>
          <cell r="M20">
            <v>13198469.15</v>
          </cell>
        </row>
        <row r="22">
          <cell r="L22">
            <v>25569</v>
          </cell>
          <cell r="M22">
            <v>17370.91</v>
          </cell>
        </row>
        <row r="23">
          <cell r="L23">
            <v>31956</v>
          </cell>
        </row>
        <row r="24">
          <cell r="L24">
            <v>121432</v>
          </cell>
          <cell r="M24">
            <v>67467.210000000006</v>
          </cell>
        </row>
        <row r="25">
          <cell r="L25">
            <v>13166</v>
          </cell>
          <cell r="M25">
            <v>2829.77</v>
          </cell>
        </row>
        <row r="26">
          <cell r="L26">
            <v>710405</v>
          </cell>
          <cell r="M26">
            <v>552742.25</v>
          </cell>
        </row>
        <row r="28">
          <cell r="L28">
            <v>255647</v>
          </cell>
          <cell r="M28">
            <v>83370.73</v>
          </cell>
        </row>
        <row r="29">
          <cell r="L29">
            <v>323553</v>
          </cell>
          <cell r="M29">
            <v>82027.67</v>
          </cell>
        </row>
        <row r="30">
          <cell r="L30">
            <v>8061</v>
          </cell>
          <cell r="M30">
            <v>40679.29</v>
          </cell>
        </row>
        <row r="44">
          <cell r="L44">
            <v>0</v>
          </cell>
          <cell r="M44">
            <v>-9200000</v>
          </cell>
        </row>
        <row r="45">
          <cell r="L45">
            <v>0</v>
          </cell>
          <cell r="M45">
            <v>9251831</v>
          </cell>
        </row>
        <row r="46">
          <cell r="L46">
            <v>11320817</v>
          </cell>
          <cell r="M46">
            <v>0</v>
          </cell>
        </row>
        <row r="47">
          <cell r="L47">
            <v>-11529279</v>
          </cell>
          <cell r="M47">
            <v>-115263.01</v>
          </cell>
        </row>
        <row r="48">
          <cell r="L48">
            <v>3567677.22</v>
          </cell>
          <cell r="M48">
            <v>-1672674.88669512</v>
          </cell>
        </row>
      </sheetData>
      <sheetData sheetId="25">
        <row r="4">
          <cell r="L4">
            <v>7932752</v>
          </cell>
          <cell r="M4">
            <v>3482918.91</v>
          </cell>
        </row>
        <row r="5">
          <cell r="L5">
            <v>251359</v>
          </cell>
          <cell r="M5">
            <v>124758.81</v>
          </cell>
        </row>
        <row r="6">
          <cell r="L6">
            <v>9586360.2100000009</v>
          </cell>
          <cell r="M6">
            <v>4674419.63</v>
          </cell>
        </row>
        <row r="7">
          <cell r="L7">
            <v>4025476</v>
          </cell>
          <cell r="M7">
            <v>2233962.66</v>
          </cell>
        </row>
        <row r="8">
          <cell r="L8">
            <v>1415114.39</v>
          </cell>
          <cell r="M8">
            <v>614366.6</v>
          </cell>
        </row>
        <row r="9">
          <cell r="L9">
            <v>365807</v>
          </cell>
          <cell r="M9">
            <v>158774.57</v>
          </cell>
        </row>
        <row r="10">
          <cell r="L10">
            <v>7256499</v>
          </cell>
          <cell r="M10">
            <v>4121792.9899999998</v>
          </cell>
        </row>
        <row r="11">
          <cell r="L11">
            <v>45318783</v>
          </cell>
          <cell r="M11">
            <v>24867850.039999999</v>
          </cell>
        </row>
        <row r="12">
          <cell r="L12">
            <v>7674347</v>
          </cell>
          <cell r="M12">
            <v>3843356.06</v>
          </cell>
        </row>
        <row r="15">
          <cell r="L15">
            <v>18215</v>
          </cell>
          <cell r="M15">
            <v>0</v>
          </cell>
        </row>
        <row r="16">
          <cell r="L16">
            <v>6537677</v>
          </cell>
          <cell r="M16">
            <v>1067860.17</v>
          </cell>
        </row>
        <row r="17">
          <cell r="L17">
            <v>157606</v>
          </cell>
          <cell r="M17">
            <v>151195</v>
          </cell>
        </row>
        <row r="18">
          <cell r="L18">
            <v>203504</v>
          </cell>
          <cell r="M18">
            <v>91369.89</v>
          </cell>
        </row>
        <row r="19">
          <cell r="L19">
            <v>3362223</v>
          </cell>
          <cell r="M19">
            <v>2296854.31</v>
          </cell>
        </row>
        <row r="20">
          <cell r="L20">
            <v>5215434</v>
          </cell>
          <cell r="M20">
            <v>349423.27</v>
          </cell>
        </row>
        <row r="21">
          <cell r="L21">
            <v>138978</v>
          </cell>
          <cell r="M21">
            <v>74781.960000000006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>
      <selection activeCell="L16" sqref="L16"/>
    </sheetView>
  </sheetViews>
  <sheetFormatPr defaultRowHeight="12.75"/>
  <cols>
    <col min="1" max="1" width="40.28515625" style="37" customWidth="1"/>
    <col min="2" max="2" width="12.28515625" style="37" customWidth="1"/>
    <col min="3" max="4" width="10.28515625" style="37" customWidth="1"/>
    <col min="5" max="5" width="10.140625" style="37" customWidth="1"/>
    <col min="6" max="6" width="7" style="37" customWidth="1"/>
    <col min="7" max="7" width="9.28515625" style="37" customWidth="1"/>
    <col min="8" max="8" width="8.85546875" style="37" customWidth="1"/>
    <col min="9" max="9" width="9.140625" style="37"/>
    <col min="10" max="10" width="10.7109375" style="37" customWidth="1"/>
    <col min="11" max="256" width="9.140625" style="37"/>
    <col min="257" max="257" width="40.28515625" style="37" customWidth="1"/>
    <col min="258" max="258" width="12.28515625" style="37" customWidth="1"/>
    <col min="259" max="260" width="10.28515625" style="37" customWidth="1"/>
    <col min="261" max="261" width="10.140625" style="37" customWidth="1"/>
    <col min="262" max="262" width="7" style="37" customWidth="1"/>
    <col min="263" max="263" width="9.28515625" style="37" customWidth="1"/>
    <col min="264" max="264" width="8.85546875" style="37" customWidth="1"/>
    <col min="265" max="265" width="9.140625" style="37"/>
    <col min="266" max="266" width="10.7109375" style="37" customWidth="1"/>
    <col min="267" max="512" width="9.140625" style="37"/>
    <col min="513" max="513" width="40.28515625" style="37" customWidth="1"/>
    <col min="514" max="514" width="12.28515625" style="37" customWidth="1"/>
    <col min="515" max="516" width="10.28515625" style="37" customWidth="1"/>
    <col min="517" max="517" width="10.140625" style="37" customWidth="1"/>
    <col min="518" max="518" width="7" style="37" customWidth="1"/>
    <col min="519" max="519" width="9.28515625" style="37" customWidth="1"/>
    <col min="520" max="520" width="8.85546875" style="37" customWidth="1"/>
    <col min="521" max="521" width="9.140625" style="37"/>
    <col min="522" max="522" width="10.7109375" style="37" customWidth="1"/>
    <col min="523" max="768" width="9.140625" style="37"/>
    <col min="769" max="769" width="40.28515625" style="37" customWidth="1"/>
    <col min="770" max="770" width="12.28515625" style="37" customWidth="1"/>
    <col min="771" max="772" width="10.28515625" style="37" customWidth="1"/>
    <col min="773" max="773" width="10.140625" style="37" customWidth="1"/>
    <col min="774" max="774" width="7" style="37" customWidth="1"/>
    <col min="775" max="775" width="9.28515625" style="37" customWidth="1"/>
    <col min="776" max="776" width="8.85546875" style="37" customWidth="1"/>
    <col min="777" max="777" width="9.140625" style="37"/>
    <col min="778" max="778" width="10.7109375" style="37" customWidth="1"/>
    <col min="779" max="1024" width="9.140625" style="37"/>
    <col min="1025" max="1025" width="40.28515625" style="37" customWidth="1"/>
    <col min="1026" max="1026" width="12.28515625" style="37" customWidth="1"/>
    <col min="1027" max="1028" width="10.28515625" style="37" customWidth="1"/>
    <col min="1029" max="1029" width="10.140625" style="37" customWidth="1"/>
    <col min="1030" max="1030" width="7" style="37" customWidth="1"/>
    <col min="1031" max="1031" width="9.28515625" style="37" customWidth="1"/>
    <col min="1032" max="1032" width="8.85546875" style="37" customWidth="1"/>
    <col min="1033" max="1033" width="9.140625" style="37"/>
    <col min="1034" max="1034" width="10.7109375" style="37" customWidth="1"/>
    <col min="1035" max="1280" width="9.140625" style="37"/>
    <col min="1281" max="1281" width="40.28515625" style="37" customWidth="1"/>
    <col min="1282" max="1282" width="12.28515625" style="37" customWidth="1"/>
    <col min="1283" max="1284" width="10.28515625" style="37" customWidth="1"/>
    <col min="1285" max="1285" width="10.140625" style="37" customWidth="1"/>
    <col min="1286" max="1286" width="7" style="37" customWidth="1"/>
    <col min="1287" max="1287" width="9.28515625" style="37" customWidth="1"/>
    <col min="1288" max="1288" width="8.85546875" style="37" customWidth="1"/>
    <col min="1289" max="1289" width="9.140625" style="37"/>
    <col min="1290" max="1290" width="10.7109375" style="37" customWidth="1"/>
    <col min="1291" max="1536" width="9.140625" style="37"/>
    <col min="1537" max="1537" width="40.28515625" style="37" customWidth="1"/>
    <col min="1538" max="1538" width="12.28515625" style="37" customWidth="1"/>
    <col min="1539" max="1540" width="10.28515625" style="37" customWidth="1"/>
    <col min="1541" max="1541" width="10.140625" style="37" customWidth="1"/>
    <col min="1542" max="1542" width="7" style="37" customWidth="1"/>
    <col min="1543" max="1543" width="9.28515625" style="37" customWidth="1"/>
    <col min="1544" max="1544" width="8.85546875" style="37" customWidth="1"/>
    <col min="1545" max="1545" width="9.140625" style="37"/>
    <col min="1546" max="1546" width="10.7109375" style="37" customWidth="1"/>
    <col min="1547" max="1792" width="9.140625" style="37"/>
    <col min="1793" max="1793" width="40.28515625" style="37" customWidth="1"/>
    <col min="1794" max="1794" width="12.28515625" style="37" customWidth="1"/>
    <col min="1795" max="1796" width="10.28515625" style="37" customWidth="1"/>
    <col min="1797" max="1797" width="10.140625" style="37" customWidth="1"/>
    <col min="1798" max="1798" width="7" style="37" customWidth="1"/>
    <col min="1799" max="1799" width="9.28515625" style="37" customWidth="1"/>
    <col min="1800" max="1800" width="8.85546875" style="37" customWidth="1"/>
    <col min="1801" max="1801" width="9.140625" style="37"/>
    <col min="1802" max="1802" width="10.7109375" style="37" customWidth="1"/>
    <col min="1803" max="2048" width="9.140625" style="37"/>
    <col min="2049" max="2049" width="40.28515625" style="37" customWidth="1"/>
    <col min="2050" max="2050" width="12.28515625" style="37" customWidth="1"/>
    <col min="2051" max="2052" width="10.28515625" style="37" customWidth="1"/>
    <col min="2053" max="2053" width="10.140625" style="37" customWidth="1"/>
    <col min="2054" max="2054" width="7" style="37" customWidth="1"/>
    <col min="2055" max="2055" width="9.28515625" style="37" customWidth="1"/>
    <col min="2056" max="2056" width="8.85546875" style="37" customWidth="1"/>
    <col min="2057" max="2057" width="9.140625" style="37"/>
    <col min="2058" max="2058" width="10.7109375" style="37" customWidth="1"/>
    <col min="2059" max="2304" width="9.140625" style="37"/>
    <col min="2305" max="2305" width="40.28515625" style="37" customWidth="1"/>
    <col min="2306" max="2306" width="12.28515625" style="37" customWidth="1"/>
    <col min="2307" max="2308" width="10.28515625" style="37" customWidth="1"/>
    <col min="2309" max="2309" width="10.140625" style="37" customWidth="1"/>
    <col min="2310" max="2310" width="7" style="37" customWidth="1"/>
    <col min="2311" max="2311" width="9.28515625" style="37" customWidth="1"/>
    <col min="2312" max="2312" width="8.85546875" style="37" customWidth="1"/>
    <col min="2313" max="2313" width="9.140625" style="37"/>
    <col min="2314" max="2314" width="10.7109375" style="37" customWidth="1"/>
    <col min="2315" max="2560" width="9.140625" style="37"/>
    <col min="2561" max="2561" width="40.28515625" style="37" customWidth="1"/>
    <col min="2562" max="2562" width="12.28515625" style="37" customWidth="1"/>
    <col min="2563" max="2564" width="10.28515625" style="37" customWidth="1"/>
    <col min="2565" max="2565" width="10.140625" style="37" customWidth="1"/>
    <col min="2566" max="2566" width="7" style="37" customWidth="1"/>
    <col min="2567" max="2567" width="9.28515625" style="37" customWidth="1"/>
    <col min="2568" max="2568" width="8.85546875" style="37" customWidth="1"/>
    <col min="2569" max="2569" width="9.140625" style="37"/>
    <col min="2570" max="2570" width="10.7109375" style="37" customWidth="1"/>
    <col min="2571" max="2816" width="9.140625" style="37"/>
    <col min="2817" max="2817" width="40.28515625" style="37" customWidth="1"/>
    <col min="2818" max="2818" width="12.28515625" style="37" customWidth="1"/>
    <col min="2819" max="2820" width="10.28515625" style="37" customWidth="1"/>
    <col min="2821" max="2821" width="10.140625" style="37" customWidth="1"/>
    <col min="2822" max="2822" width="7" style="37" customWidth="1"/>
    <col min="2823" max="2823" width="9.28515625" style="37" customWidth="1"/>
    <col min="2824" max="2824" width="8.85546875" style="37" customWidth="1"/>
    <col min="2825" max="2825" width="9.140625" style="37"/>
    <col min="2826" max="2826" width="10.7109375" style="37" customWidth="1"/>
    <col min="2827" max="3072" width="9.140625" style="37"/>
    <col min="3073" max="3073" width="40.28515625" style="37" customWidth="1"/>
    <col min="3074" max="3074" width="12.28515625" style="37" customWidth="1"/>
    <col min="3075" max="3076" width="10.28515625" style="37" customWidth="1"/>
    <col min="3077" max="3077" width="10.140625" style="37" customWidth="1"/>
    <col min="3078" max="3078" width="7" style="37" customWidth="1"/>
    <col min="3079" max="3079" width="9.28515625" style="37" customWidth="1"/>
    <col min="3080" max="3080" width="8.85546875" style="37" customWidth="1"/>
    <col min="3081" max="3081" width="9.140625" style="37"/>
    <col min="3082" max="3082" width="10.7109375" style="37" customWidth="1"/>
    <col min="3083" max="3328" width="9.140625" style="37"/>
    <col min="3329" max="3329" width="40.28515625" style="37" customWidth="1"/>
    <col min="3330" max="3330" width="12.28515625" style="37" customWidth="1"/>
    <col min="3331" max="3332" width="10.28515625" style="37" customWidth="1"/>
    <col min="3333" max="3333" width="10.140625" style="37" customWidth="1"/>
    <col min="3334" max="3334" width="7" style="37" customWidth="1"/>
    <col min="3335" max="3335" width="9.28515625" style="37" customWidth="1"/>
    <col min="3336" max="3336" width="8.85546875" style="37" customWidth="1"/>
    <col min="3337" max="3337" width="9.140625" style="37"/>
    <col min="3338" max="3338" width="10.7109375" style="37" customWidth="1"/>
    <col min="3339" max="3584" width="9.140625" style="37"/>
    <col min="3585" max="3585" width="40.28515625" style="37" customWidth="1"/>
    <col min="3586" max="3586" width="12.28515625" style="37" customWidth="1"/>
    <col min="3587" max="3588" width="10.28515625" style="37" customWidth="1"/>
    <col min="3589" max="3589" width="10.140625" style="37" customWidth="1"/>
    <col min="3590" max="3590" width="7" style="37" customWidth="1"/>
    <col min="3591" max="3591" width="9.28515625" style="37" customWidth="1"/>
    <col min="3592" max="3592" width="8.85546875" style="37" customWidth="1"/>
    <col min="3593" max="3593" width="9.140625" style="37"/>
    <col min="3594" max="3594" width="10.7109375" style="37" customWidth="1"/>
    <col min="3595" max="3840" width="9.140625" style="37"/>
    <col min="3841" max="3841" width="40.28515625" style="37" customWidth="1"/>
    <col min="3842" max="3842" width="12.28515625" style="37" customWidth="1"/>
    <col min="3843" max="3844" width="10.28515625" style="37" customWidth="1"/>
    <col min="3845" max="3845" width="10.140625" style="37" customWidth="1"/>
    <col min="3846" max="3846" width="7" style="37" customWidth="1"/>
    <col min="3847" max="3847" width="9.28515625" style="37" customWidth="1"/>
    <col min="3848" max="3848" width="8.85546875" style="37" customWidth="1"/>
    <col min="3849" max="3849" width="9.140625" style="37"/>
    <col min="3850" max="3850" width="10.7109375" style="37" customWidth="1"/>
    <col min="3851" max="4096" width="9.140625" style="37"/>
    <col min="4097" max="4097" width="40.28515625" style="37" customWidth="1"/>
    <col min="4098" max="4098" width="12.28515625" style="37" customWidth="1"/>
    <col min="4099" max="4100" width="10.28515625" style="37" customWidth="1"/>
    <col min="4101" max="4101" width="10.140625" style="37" customWidth="1"/>
    <col min="4102" max="4102" width="7" style="37" customWidth="1"/>
    <col min="4103" max="4103" width="9.28515625" style="37" customWidth="1"/>
    <col min="4104" max="4104" width="8.85546875" style="37" customWidth="1"/>
    <col min="4105" max="4105" width="9.140625" style="37"/>
    <col min="4106" max="4106" width="10.7109375" style="37" customWidth="1"/>
    <col min="4107" max="4352" width="9.140625" style="37"/>
    <col min="4353" max="4353" width="40.28515625" style="37" customWidth="1"/>
    <col min="4354" max="4354" width="12.28515625" style="37" customWidth="1"/>
    <col min="4355" max="4356" width="10.28515625" style="37" customWidth="1"/>
    <col min="4357" max="4357" width="10.140625" style="37" customWidth="1"/>
    <col min="4358" max="4358" width="7" style="37" customWidth="1"/>
    <col min="4359" max="4359" width="9.28515625" style="37" customWidth="1"/>
    <col min="4360" max="4360" width="8.85546875" style="37" customWidth="1"/>
    <col min="4361" max="4361" width="9.140625" style="37"/>
    <col min="4362" max="4362" width="10.7109375" style="37" customWidth="1"/>
    <col min="4363" max="4608" width="9.140625" style="37"/>
    <col min="4609" max="4609" width="40.28515625" style="37" customWidth="1"/>
    <col min="4610" max="4610" width="12.28515625" style="37" customWidth="1"/>
    <col min="4611" max="4612" width="10.28515625" style="37" customWidth="1"/>
    <col min="4613" max="4613" width="10.140625" style="37" customWidth="1"/>
    <col min="4614" max="4614" width="7" style="37" customWidth="1"/>
    <col min="4615" max="4615" width="9.28515625" style="37" customWidth="1"/>
    <col min="4616" max="4616" width="8.85546875" style="37" customWidth="1"/>
    <col min="4617" max="4617" width="9.140625" style="37"/>
    <col min="4618" max="4618" width="10.7109375" style="37" customWidth="1"/>
    <col min="4619" max="4864" width="9.140625" style="37"/>
    <col min="4865" max="4865" width="40.28515625" style="37" customWidth="1"/>
    <col min="4866" max="4866" width="12.28515625" style="37" customWidth="1"/>
    <col min="4867" max="4868" width="10.28515625" style="37" customWidth="1"/>
    <col min="4869" max="4869" width="10.140625" style="37" customWidth="1"/>
    <col min="4870" max="4870" width="7" style="37" customWidth="1"/>
    <col min="4871" max="4871" width="9.28515625" style="37" customWidth="1"/>
    <col min="4872" max="4872" width="8.85546875" style="37" customWidth="1"/>
    <col min="4873" max="4873" width="9.140625" style="37"/>
    <col min="4874" max="4874" width="10.7109375" style="37" customWidth="1"/>
    <col min="4875" max="5120" width="9.140625" style="37"/>
    <col min="5121" max="5121" width="40.28515625" style="37" customWidth="1"/>
    <col min="5122" max="5122" width="12.28515625" style="37" customWidth="1"/>
    <col min="5123" max="5124" width="10.28515625" style="37" customWidth="1"/>
    <col min="5125" max="5125" width="10.140625" style="37" customWidth="1"/>
    <col min="5126" max="5126" width="7" style="37" customWidth="1"/>
    <col min="5127" max="5127" width="9.28515625" style="37" customWidth="1"/>
    <col min="5128" max="5128" width="8.85546875" style="37" customWidth="1"/>
    <col min="5129" max="5129" width="9.140625" style="37"/>
    <col min="5130" max="5130" width="10.7109375" style="37" customWidth="1"/>
    <col min="5131" max="5376" width="9.140625" style="37"/>
    <col min="5377" max="5377" width="40.28515625" style="37" customWidth="1"/>
    <col min="5378" max="5378" width="12.28515625" style="37" customWidth="1"/>
    <col min="5379" max="5380" width="10.28515625" style="37" customWidth="1"/>
    <col min="5381" max="5381" width="10.140625" style="37" customWidth="1"/>
    <col min="5382" max="5382" width="7" style="37" customWidth="1"/>
    <col min="5383" max="5383" width="9.28515625" style="37" customWidth="1"/>
    <col min="5384" max="5384" width="8.85546875" style="37" customWidth="1"/>
    <col min="5385" max="5385" width="9.140625" style="37"/>
    <col min="5386" max="5386" width="10.7109375" style="37" customWidth="1"/>
    <col min="5387" max="5632" width="9.140625" style="37"/>
    <col min="5633" max="5633" width="40.28515625" style="37" customWidth="1"/>
    <col min="5634" max="5634" width="12.28515625" style="37" customWidth="1"/>
    <col min="5635" max="5636" width="10.28515625" style="37" customWidth="1"/>
    <col min="5637" max="5637" width="10.140625" style="37" customWidth="1"/>
    <col min="5638" max="5638" width="7" style="37" customWidth="1"/>
    <col min="5639" max="5639" width="9.28515625" style="37" customWidth="1"/>
    <col min="5640" max="5640" width="8.85546875" style="37" customWidth="1"/>
    <col min="5641" max="5641" width="9.140625" style="37"/>
    <col min="5642" max="5642" width="10.7109375" style="37" customWidth="1"/>
    <col min="5643" max="5888" width="9.140625" style="37"/>
    <col min="5889" max="5889" width="40.28515625" style="37" customWidth="1"/>
    <col min="5890" max="5890" width="12.28515625" style="37" customWidth="1"/>
    <col min="5891" max="5892" width="10.28515625" style="37" customWidth="1"/>
    <col min="5893" max="5893" width="10.140625" style="37" customWidth="1"/>
    <col min="5894" max="5894" width="7" style="37" customWidth="1"/>
    <col min="5895" max="5895" width="9.28515625" style="37" customWidth="1"/>
    <col min="5896" max="5896" width="8.85546875" style="37" customWidth="1"/>
    <col min="5897" max="5897" width="9.140625" style="37"/>
    <col min="5898" max="5898" width="10.7109375" style="37" customWidth="1"/>
    <col min="5899" max="6144" width="9.140625" style="37"/>
    <col min="6145" max="6145" width="40.28515625" style="37" customWidth="1"/>
    <col min="6146" max="6146" width="12.28515625" style="37" customWidth="1"/>
    <col min="6147" max="6148" width="10.28515625" style="37" customWidth="1"/>
    <col min="6149" max="6149" width="10.140625" style="37" customWidth="1"/>
    <col min="6150" max="6150" width="7" style="37" customWidth="1"/>
    <col min="6151" max="6151" width="9.28515625" style="37" customWidth="1"/>
    <col min="6152" max="6152" width="8.85546875" style="37" customWidth="1"/>
    <col min="6153" max="6153" width="9.140625" style="37"/>
    <col min="6154" max="6154" width="10.7109375" style="37" customWidth="1"/>
    <col min="6155" max="6400" width="9.140625" style="37"/>
    <col min="6401" max="6401" width="40.28515625" style="37" customWidth="1"/>
    <col min="6402" max="6402" width="12.28515625" style="37" customWidth="1"/>
    <col min="6403" max="6404" width="10.28515625" style="37" customWidth="1"/>
    <col min="6405" max="6405" width="10.140625" style="37" customWidth="1"/>
    <col min="6406" max="6406" width="7" style="37" customWidth="1"/>
    <col min="6407" max="6407" width="9.28515625" style="37" customWidth="1"/>
    <col min="6408" max="6408" width="8.85546875" style="37" customWidth="1"/>
    <col min="6409" max="6409" width="9.140625" style="37"/>
    <col min="6410" max="6410" width="10.7109375" style="37" customWidth="1"/>
    <col min="6411" max="6656" width="9.140625" style="37"/>
    <col min="6657" max="6657" width="40.28515625" style="37" customWidth="1"/>
    <col min="6658" max="6658" width="12.28515625" style="37" customWidth="1"/>
    <col min="6659" max="6660" width="10.28515625" style="37" customWidth="1"/>
    <col min="6661" max="6661" width="10.140625" style="37" customWidth="1"/>
    <col min="6662" max="6662" width="7" style="37" customWidth="1"/>
    <col min="6663" max="6663" width="9.28515625" style="37" customWidth="1"/>
    <col min="6664" max="6664" width="8.85546875" style="37" customWidth="1"/>
    <col min="6665" max="6665" width="9.140625" style="37"/>
    <col min="6666" max="6666" width="10.7109375" style="37" customWidth="1"/>
    <col min="6667" max="6912" width="9.140625" style="37"/>
    <col min="6913" max="6913" width="40.28515625" style="37" customWidth="1"/>
    <col min="6914" max="6914" width="12.28515625" style="37" customWidth="1"/>
    <col min="6915" max="6916" width="10.28515625" style="37" customWidth="1"/>
    <col min="6917" max="6917" width="10.140625" style="37" customWidth="1"/>
    <col min="6918" max="6918" width="7" style="37" customWidth="1"/>
    <col min="6919" max="6919" width="9.28515625" style="37" customWidth="1"/>
    <col min="6920" max="6920" width="8.85546875" style="37" customWidth="1"/>
    <col min="6921" max="6921" width="9.140625" style="37"/>
    <col min="6922" max="6922" width="10.7109375" style="37" customWidth="1"/>
    <col min="6923" max="7168" width="9.140625" style="37"/>
    <col min="7169" max="7169" width="40.28515625" style="37" customWidth="1"/>
    <col min="7170" max="7170" width="12.28515625" style="37" customWidth="1"/>
    <col min="7171" max="7172" width="10.28515625" style="37" customWidth="1"/>
    <col min="7173" max="7173" width="10.140625" style="37" customWidth="1"/>
    <col min="7174" max="7174" width="7" style="37" customWidth="1"/>
    <col min="7175" max="7175" width="9.28515625" style="37" customWidth="1"/>
    <col min="7176" max="7176" width="8.85546875" style="37" customWidth="1"/>
    <col min="7177" max="7177" width="9.140625" style="37"/>
    <col min="7178" max="7178" width="10.7109375" style="37" customWidth="1"/>
    <col min="7179" max="7424" width="9.140625" style="37"/>
    <col min="7425" max="7425" width="40.28515625" style="37" customWidth="1"/>
    <col min="7426" max="7426" width="12.28515625" style="37" customWidth="1"/>
    <col min="7427" max="7428" width="10.28515625" style="37" customWidth="1"/>
    <col min="7429" max="7429" width="10.140625" style="37" customWidth="1"/>
    <col min="7430" max="7430" width="7" style="37" customWidth="1"/>
    <col min="7431" max="7431" width="9.28515625" style="37" customWidth="1"/>
    <col min="7432" max="7432" width="8.85546875" style="37" customWidth="1"/>
    <col min="7433" max="7433" width="9.140625" style="37"/>
    <col min="7434" max="7434" width="10.7109375" style="37" customWidth="1"/>
    <col min="7435" max="7680" width="9.140625" style="37"/>
    <col min="7681" max="7681" width="40.28515625" style="37" customWidth="1"/>
    <col min="7682" max="7682" width="12.28515625" style="37" customWidth="1"/>
    <col min="7683" max="7684" width="10.28515625" style="37" customWidth="1"/>
    <col min="7685" max="7685" width="10.140625" style="37" customWidth="1"/>
    <col min="7686" max="7686" width="7" style="37" customWidth="1"/>
    <col min="7687" max="7687" width="9.28515625" style="37" customWidth="1"/>
    <col min="7688" max="7688" width="8.85546875" style="37" customWidth="1"/>
    <col min="7689" max="7689" width="9.140625" style="37"/>
    <col min="7690" max="7690" width="10.7109375" style="37" customWidth="1"/>
    <col min="7691" max="7936" width="9.140625" style="37"/>
    <col min="7937" max="7937" width="40.28515625" style="37" customWidth="1"/>
    <col min="7938" max="7938" width="12.28515625" style="37" customWidth="1"/>
    <col min="7939" max="7940" width="10.28515625" style="37" customWidth="1"/>
    <col min="7941" max="7941" width="10.140625" style="37" customWidth="1"/>
    <col min="7942" max="7942" width="7" style="37" customWidth="1"/>
    <col min="7943" max="7943" width="9.28515625" style="37" customWidth="1"/>
    <col min="7944" max="7944" width="8.85546875" style="37" customWidth="1"/>
    <col min="7945" max="7945" width="9.140625" style="37"/>
    <col min="7946" max="7946" width="10.7109375" style="37" customWidth="1"/>
    <col min="7947" max="8192" width="9.140625" style="37"/>
    <col min="8193" max="8193" width="40.28515625" style="37" customWidth="1"/>
    <col min="8194" max="8194" width="12.28515625" style="37" customWidth="1"/>
    <col min="8195" max="8196" width="10.28515625" style="37" customWidth="1"/>
    <col min="8197" max="8197" width="10.140625" style="37" customWidth="1"/>
    <col min="8198" max="8198" width="7" style="37" customWidth="1"/>
    <col min="8199" max="8199" width="9.28515625" style="37" customWidth="1"/>
    <col min="8200" max="8200" width="8.85546875" style="37" customWidth="1"/>
    <col min="8201" max="8201" width="9.140625" style="37"/>
    <col min="8202" max="8202" width="10.7109375" style="37" customWidth="1"/>
    <col min="8203" max="8448" width="9.140625" style="37"/>
    <col min="8449" max="8449" width="40.28515625" style="37" customWidth="1"/>
    <col min="8450" max="8450" width="12.28515625" style="37" customWidth="1"/>
    <col min="8451" max="8452" width="10.28515625" style="37" customWidth="1"/>
    <col min="8453" max="8453" width="10.140625" style="37" customWidth="1"/>
    <col min="8454" max="8454" width="7" style="37" customWidth="1"/>
    <col min="8455" max="8455" width="9.28515625" style="37" customWidth="1"/>
    <col min="8456" max="8456" width="8.85546875" style="37" customWidth="1"/>
    <col min="8457" max="8457" width="9.140625" style="37"/>
    <col min="8458" max="8458" width="10.7109375" style="37" customWidth="1"/>
    <col min="8459" max="8704" width="9.140625" style="37"/>
    <col min="8705" max="8705" width="40.28515625" style="37" customWidth="1"/>
    <col min="8706" max="8706" width="12.28515625" style="37" customWidth="1"/>
    <col min="8707" max="8708" width="10.28515625" style="37" customWidth="1"/>
    <col min="8709" max="8709" width="10.140625" style="37" customWidth="1"/>
    <col min="8710" max="8710" width="7" style="37" customWidth="1"/>
    <col min="8711" max="8711" width="9.28515625" style="37" customWidth="1"/>
    <col min="8712" max="8712" width="8.85546875" style="37" customWidth="1"/>
    <col min="8713" max="8713" width="9.140625" style="37"/>
    <col min="8714" max="8714" width="10.7109375" style="37" customWidth="1"/>
    <col min="8715" max="8960" width="9.140625" style="37"/>
    <col min="8961" max="8961" width="40.28515625" style="37" customWidth="1"/>
    <col min="8962" max="8962" width="12.28515625" style="37" customWidth="1"/>
    <col min="8963" max="8964" width="10.28515625" style="37" customWidth="1"/>
    <col min="8965" max="8965" width="10.140625" style="37" customWidth="1"/>
    <col min="8966" max="8966" width="7" style="37" customWidth="1"/>
    <col min="8967" max="8967" width="9.28515625" style="37" customWidth="1"/>
    <col min="8968" max="8968" width="8.85546875" style="37" customWidth="1"/>
    <col min="8969" max="8969" width="9.140625" style="37"/>
    <col min="8970" max="8970" width="10.7109375" style="37" customWidth="1"/>
    <col min="8971" max="9216" width="9.140625" style="37"/>
    <col min="9217" max="9217" width="40.28515625" style="37" customWidth="1"/>
    <col min="9218" max="9218" width="12.28515625" style="37" customWidth="1"/>
    <col min="9219" max="9220" width="10.28515625" style="37" customWidth="1"/>
    <col min="9221" max="9221" width="10.140625" style="37" customWidth="1"/>
    <col min="9222" max="9222" width="7" style="37" customWidth="1"/>
    <col min="9223" max="9223" width="9.28515625" style="37" customWidth="1"/>
    <col min="9224" max="9224" width="8.85546875" style="37" customWidth="1"/>
    <col min="9225" max="9225" width="9.140625" style="37"/>
    <col min="9226" max="9226" width="10.7109375" style="37" customWidth="1"/>
    <col min="9227" max="9472" width="9.140625" style="37"/>
    <col min="9473" max="9473" width="40.28515625" style="37" customWidth="1"/>
    <col min="9474" max="9474" width="12.28515625" style="37" customWidth="1"/>
    <col min="9475" max="9476" width="10.28515625" style="37" customWidth="1"/>
    <col min="9477" max="9477" width="10.140625" style="37" customWidth="1"/>
    <col min="9478" max="9478" width="7" style="37" customWidth="1"/>
    <col min="9479" max="9479" width="9.28515625" style="37" customWidth="1"/>
    <col min="9480" max="9480" width="8.85546875" style="37" customWidth="1"/>
    <col min="9481" max="9481" width="9.140625" style="37"/>
    <col min="9482" max="9482" width="10.7109375" style="37" customWidth="1"/>
    <col min="9483" max="9728" width="9.140625" style="37"/>
    <col min="9729" max="9729" width="40.28515625" style="37" customWidth="1"/>
    <col min="9730" max="9730" width="12.28515625" style="37" customWidth="1"/>
    <col min="9731" max="9732" width="10.28515625" style="37" customWidth="1"/>
    <col min="9733" max="9733" width="10.140625" style="37" customWidth="1"/>
    <col min="9734" max="9734" width="7" style="37" customWidth="1"/>
    <col min="9735" max="9735" width="9.28515625" style="37" customWidth="1"/>
    <col min="9736" max="9736" width="8.85546875" style="37" customWidth="1"/>
    <col min="9737" max="9737" width="9.140625" style="37"/>
    <col min="9738" max="9738" width="10.7109375" style="37" customWidth="1"/>
    <col min="9739" max="9984" width="9.140625" style="37"/>
    <col min="9985" max="9985" width="40.28515625" style="37" customWidth="1"/>
    <col min="9986" max="9986" width="12.28515625" style="37" customWidth="1"/>
    <col min="9987" max="9988" width="10.28515625" style="37" customWidth="1"/>
    <col min="9989" max="9989" width="10.140625" style="37" customWidth="1"/>
    <col min="9990" max="9990" width="7" style="37" customWidth="1"/>
    <col min="9991" max="9991" width="9.28515625" style="37" customWidth="1"/>
    <col min="9992" max="9992" width="8.85546875" style="37" customWidth="1"/>
    <col min="9993" max="9993" width="9.140625" style="37"/>
    <col min="9994" max="9994" width="10.7109375" style="37" customWidth="1"/>
    <col min="9995" max="10240" width="9.140625" style="37"/>
    <col min="10241" max="10241" width="40.28515625" style="37" customWidth="1"/>
    <col min="10242" max="10242" width="12.28515625" style="37" customWidth="1"/>
    <col min="10243" max="10244" width="10.28515625" style="37" customWidth="1"/>
    <col min="10245" max="10245" width="10.140625" style="37" customWidth="1"/>
    <col min="10246" max="10246" width="7" style="37" customWidth="1"/>
    <col min="10247" max="10247" width="9.28515625" style="37" customWidth="1"/>
    <col min="10248" max="10248" width="8.85546875" style="37" customWidth="1"/>
    <col min="10249" max="10249" width="9.140625" style="37"/>
    <col min="10250" max="10250" width="10.7109375" style="37" customWidth="1"/>
    <col min="10251" max="10496" width="9.140625" style="37"/>
    <col min="10497" max="10497" width="40.28515625" style="37" customWidth="1"/>
    <col min="10498" max="10498" width="12.28515625" style="37" customWidth="1"/>
    <col min="10499" max="10500" width="10.28515625" style="37" customWidth="1"/>
    <col min="10501" max="10501" width="10.140625" style="37" customWidth="1"/>
    <col min="10502" max="10502" width="7" style="37" customWidth="1"/>
    <col min="10503" max="10503" width="9.28515625" style="37" customWidth="1"/>
    <col min="10504" max="10504" width="8.85546875" style="37" customWidth="1"/>
    <col min="10505" max="10505" width="9.140625" style="37"/>
    <col min="10506" max="10506" width="10.7109375" style="37" customWidth="1"/>
    <col min="10507" max="10752" width="9.140625" style="37"/>
    <col min="10753" max="10753" width="40.28515625" style="37" customWidth="1"/>
    <col min="10754" max="10754" width="12.28515625" style="37" customWidth="1"/>
    <col min="10755" max="10756" width="10.28515625" style="37" customWidth="1"/>
    <col min="10757" max="10757" width="10.140625" style="37" customWidth="1"/>
    <col min="10758" max="10758" width="7" style="37" customWidth="1"/>
    <col min="10759" max="10759" width="9.28515625" style="37" customWidth="1"/>
    <col min="10760" max="10760" width="8.85546875" style="37" customWidth="1"/>
    <col min="10761" max="10761" width="9.140625" style="37"/>
    <col min="10762" max="10762" width="10.7109375" style="37" customWidth="1"/>
    <col min="10763" max="11008" width="9.140625" style="37"/>
    <col min="11009" max="11009" width="40.28515625" style="37" customWidth="1"/>
    <col min="11010" max="11010" width="12.28515625" style="37" customWidth="1"/>
    <col min="11011" max="11012" width="10.28515625" style="37" customWidth="1"/>
    <col min="11013" max="11013" width="10.140625" style="37" customWidth="1"/>
    <col min="11014" max="11014" width="7" style="37" customWidth="1"/>
    <col min="11015" max="11015" width="9.28515625" style="37" customWidth="1"/>
    <col min="11016" max="11016" width="8.85546875" style="37" customWidth="1"/>
    <col min="11017" max="11017" width="9.140625" style="37"/>
    <col min="11018" max="11018" width="10.7109375" style="37" customWidth="1"/>
    <col min="11019" max="11264" width="9.140625" style="37"/>
    <col min="11265" max="11265" width="40.28515625" style="37" customWidth="1"/>
    <col min="11266" max="11266" width="12.28515625" style="37" customWidth="1"/>
    <col min="11267" max="11268" width="10.28515625" style="37" customWidth="1"/>
    <col min="11269" max="11269" width="10.140625" style="37" customWidth="1"/>
    <col min="11270" max="11270" width="7" style="37" customWidth="1"/>
    <col min="11271" max="11271" width="9.28515625" style="37" customWidth="1"/>
    <col min="11272" max="11272" width="8.85546875" style="37" customWidth="1"/>
    <col min="11273" max="11273" width="9.140625" style="37"/>
    <col min="11274" max="11274" width="10.7109375" style="37" customWidth="1"/>
    <col min="11275" max="11520" width="9.140625" style="37"/>
    <col min="11521" max="11521" width="40.28515625" style="37" customWidth="1"/>
    <col min="11522" max="11522" width="12.28515625" style="37" customWidth="1"/>
    <col min="11523" max="11524" width="10.28515625" style="37" customWidth="1"/>
    <col min="11525" max="11525" width="10.140625" style="37" customWidth="1"/>
    <col min="11526" max="11526" width="7" style="37" customWidth="1"/>
    <col min="11527" max="11527" width="9.28515625" style="37" customWidth="1"/>
    <col min="11528" max="11528" width="8.85546875" style="37" customWidth="1"/>
    <col min="11529" max="11529" width="9.140625" style="37"/>
    <col min="11530" max="11530" width="10.7109375" style="37" customWidth="1"/>
    <col min="11531" max="11776" width="9.140625" style="37"/>
    <col min="11777" max="11777" width="40.28515625" style="37" customWidth="1"/>
    <col min="11778" max="11778" width="12.28515625" style="37" customWidth="1"/>
    <col min="11779" max="11780" width="10.28515625" style="37" customWidth="1"/>
    <col min="11781" max="11781" width="10.140625" style="37" customWidth="1"/>
    <col min="11782" max="11782" width="7" style="37" customWidth="1"/>
    <col min="11783" max="11783" width="9.28515625" style="37" customWidth="1"/>
    <col min="11784" max="11784" width="8.85546875" style="37" customWidth="1"/>
    <col min="11785" max="11785" width="9.140625" style="37"/>
    <col min="11786" max="11786" width="10.7109375" style="37" customWidth="1"/>
    <col min="11787" max="12032" width="9.140625" style="37"/>
    <col min="12033" max="12033" width="40.28515625" style="37" customWidth="1"/>
    <col min="12034" max="12034" width="12.28515625" style="37" customWidth="1"/>
    <col min="12035" max="12036" width="10.28515625" style="37" customWidth="1"/>
    <col min="12037" max="12037" width="10.140625" style="37" customWidth="1"/>
    <col min="12038" max="12038" width="7" style="37" customWidth="1"/>
    <col min="12039" max="12039" width="9.28515625" style="37" customWidth="1"/>
    <col min="12040" max="12040" width="8.85546875" style="37" customWidth="1"/>
    <col min="12041" max="12041" width="9.140625" style="37"/>
    <col min="12042" max="12042" width="10.7109375" style="37" customWidth="1"/>
    <col min="12043" max="12288" width="9.140625" style="37"/>
    <col min="12289" max="12289" width="40.28515625" style="37" customWidth="1"/>
    <col min="12290" max="12290" width="12.28515625" style="37" customWidth="1"/>
    <col min="12291" max="12292" width="10.28515625" style="37" customWidth="1"/>
    <col min="12293" max="12293" width="10.140625" style="37" customWidth="1"/>
    <col min="12294" max="12294" width="7" style="37" customWidth="1"/>
    <col min="12295" max="12295" width="9.28515625" style="37" customWidth="1"/>
    <col min="12296" max="12296" width="8.85546875" style="37" customWidth="1"/>
    <col min="12297" max="12297" width="9.140625" style="37"/>
    <col min="12298" max="12298" width="10.7109375" style="37" customWidth="1"/>
    <col min="12299" max="12544" width="9.140625" style="37"/>
    <col min="12545" max="12545" width="40.28515625" style="37" customWidth="1"/>
    <col min="12546" max="12546" width="12.28515625" style="37" customWidth="1"/>
    <col min="12547" max="12548" width="10.28515625" style="37" customWidth="1"/>
    <col min="12549" max="12549" width="10.140625" style="37" customWidth="1"/>
    <col min="12550" max="12550" width="7" style="37" customWidth="1"/>
    <col min="12551" max="12551" width="9.28515625" style="37" customWidth="1"/>
    <col min="12552" max="12552" width="8.85546875" style="37" customWidth="1"/>
    <col min="12553" max="12553" width="9.140625" style="37"/>
    <col min="12554" max="12554" width="10.7109375" style="37" customWidth="1"/>
    <col min="12555" max="12800" width="9.140625" style="37"/>
    <col min="12801" max="12801" width="40.28515625" style="37" customWidth="1"/>
    <col min="12802" max="12802" width="12.28515625" style="37" customWidth="1"/>
    <col min="12803" max="12804" width="10.28515625" style="37" customWidth="1"/>
    <col min="12805" max="12805" width="10.140625" style="37" customWidth="1"/>
    <col min="12806" max="12806" width="7" style="37" customWidth="1"/>
    <col min="12807" max="12807" width="9.28515625" style="37" customWidth="1"/>
    <col min="12808" max="12808" width="8.85546875" style="37" customWidth="1"/>
    <col min="12809" max="12809" width="9.140625" style="37"/>
    <col min="12810" max="12810" width="10.7109375" style="37" customWidth="1"/>
    <col min="12811" max="13056" width="9.140625" style="37"/>
    <col min="13057" max="13057" width="40.28515625" style="37" customWidth="1"/>
    <col min="13058" max="13058" width="12.28515625" style="37" customWidth="1"/>
    <col min="13059" max="13060" width="10.28515625" style="37" customWidth="1"/>
    <col min="13061" max="13061" width="10.140625" style="37" customWidth="1"/>
    <col min="13062" max="13062" width="7" style="37" customWidth="1"/>
    <col min="13063" max="13063" width="9.28515625" style="37" customWidth="1"/>
    <col min="13064" max="13064" width="8.85546875" style="37" customWidth="1"/>
    <col min="13065" max="13065" width="9.140625" style="37"/>
    <col min="13066" max="13066" width="10.7109375" style="37" customWidth="1"/>
    <col min="13067" max="13312" width="9.140625" style="37"/>
    <col min="13313" max="13313" width="40.28515625" style="37" customWidth="1"/>
    <col min="13314" max="13314" width="12.28515625" style="37" customWidth="1"/>
    <col min="13315" max="13316" width="10.28515625" style="37" customWidth="1"/>
    <col min="13317" max="13317" width="10.140625" style="37" customWidth="1"/>
    <col min="13318" max="13318" width="7" style="37" customWidth="1"/>
    <col min="13319" max="13319" width="9.28515625" style="37" customWidth="1"/>
    <col min="13320" max="13320" width="8.85546875" style="37" customWidth="1"/>
    <col min="13321" max="13321" width="9.140625" style="37"/>
    <col min="13322" max="13322" width="10.7109375" style="37" customWidth="1"/>
    <col min="13323" max="13568" width="9.140625" style="37"/>
    <col min="13569" max="13569" width="40.28515625" style="37" customWidth="1"/>
    <col min="13570" max="13570" width="12.28515625" style="37" customWidth="1"/>
    <col min="13571" max="13572" width="10.28515625" style="37" customWidth="1"/>
    <col min="13573" max="13573" width="10.140625" style="37" customWidth="1"/>
    <col min="13574" max="13574" width="7" style="37" customWidth="1"/>
    <col min="13575" max="13575" width="9.28515625" style="37" customWidth="1"/>
    <col min="13576" max="13576" width="8.85546875" style="37" customWidth="1"/>
    <col min="13577" max="13577" width="9.140625" style="37"/>
    <col min="13578" max="13578" width="10.7109375" style="37" customWidth="1"/>
    <col min="13579" max="13824" width="9.140625" style="37"/>
    <col min="13825" max="13825" width="40.28515625" style="37" customWidth="1"/>
    <col min="13826" max="13826" width="12.28515625" style="37" customWidth="1"/>
    <col min="13827" max="13828" width="10.28515625" style="37" customWidth="1"/>
    <col min="13829" max="13829" width="10.140625" style="37" customWidth="1"/>
    <col min="13830" max="13830" width="7" style="37" customWidth="1"/>
    <col min="13831" max="13831" width="9.28515625" style="37" customWidth="1"/>
    <col min="13832" max="13832" width="8.85546875" style="37" customWidth="1"/>
    <col min="13833" max="13833" width="9.140625" style="37"/>
    <col min="13834" max="13834" width="10.7109375" style="37" customWidth="1"/>
    <col min="13835" max="14080" width="9.140625" style="37"/>
    <col min="14081" max="14081" width="40.28515625" style="37" customWidth="1"/>
    <col min="14082" max="14082" width="12.28515625" style="37" customWidth="1"/>
    <col min="14083" max="14084" width="10.28515625" style="37" customWidth="1"/>
    <col min="14085" max="14085" width="10.140625" style="37" customWidth="1"/>
    <col min="14086" max="14086" width="7" style="37" customWidth="1"/>
    <col min="14087" max="14087" width="9.28515625" style="37" customWidth="1"/>
    <col min="14088" max="14088" width="8.85546875" style="37" customWidth="1"/>
    <col min="14089" max="14089" width="9.140625" style="37"/>
    <col min="14090" max="14090" width="10.7109375" style="37" customWidth="1"/>
    <col min="14091" max="14336" width="9.140625" style="37"/>
    <col min="14337" max="14337" width="40.28515625" style="37" customWidth="1"/>
    <col min="14338" max="14338" width="12.28515625" style="37" customWidth="1"/>
    <col min="14339" max="14340" width="10.28515625" style="37" customWidth="1"/>
    <col min="14341" max="14341" width="10.140625" style="37" customWidth="1"/>
    <col min="14342" max="14342" width="7" style="37" customWidth="1"/>
    <col min="14343" max="14343" width="9.28515625" style="37" customWidth="1"/>
    <col min="14344" max="14344" width="8.85546875" style="37" customWidth="1"/>
    <col min="14345" max="14345" width="9.140625" style="37"/>
    <col min="14346" max="14346" width="10.7109375" style="37" customWidth="1"/>
    <col min="14347" max="14592" width="9.140625" style="37"/>
    <col min="14593" max="14593" width="40.28515625" style="37" customWidth="1"/>
    <col min="14594" max="14594" width="12.28515625" style="37" customWidth="1"/>
    <col min="14595" max="14596" width="10.28515625" style="37" customWidth="1"/>
    <col min="14597" max="14597" width="10.140625" style="37" customWidth="1"/>
    <col min="14598" max="14598" width="7" style="37" customWidth="1"/>
    <col min="14599" max="14599" width="9.28515625" style="37" customWidth="1"/>
    <col min="14600" max="14600" width="8.85546875" style="37" customWidth="1"/>
    <col min="14601" max="14601" width="9.140625" style="37"/>
    <col min="14602" max="14602" width="10.7109375" style="37" customWidth="1"/>
    <col min="14603" max="14848" width="9.140625" style="37"/>
    <col min="14849" max="14849" width="40.28515625" style="37" customWidth="1"/>
    <col min="14850" max="14850" width="12.28515625" style="37" customWidth="1"/>
    <col min="14851" max="14852" width="10.28515625" style="37" customWidth="1"/>
    <col min="14853" max="14853" width="10.140625" style="37" customWidth="1"/>
    <col min="14854" max="14854" width="7" style="37" customWidth="1"/>
    <col min="14855" max="14855" width="9.28515625" style="37" customWidth="1"/>
    <col min="14856" max="14856" width="8.85546875" style="37" customWidth="1"/>
    <col min="14857" max="14857" width="9.140625" style="37"/>
    <col min="14858" max="14858" width="10.7109375" style="37" customWidth="1"/>
    <col min="14859" max="15104" width="9.140625" style="37"/>
    <col min="15105" max="15105" width="40.28515625" style="37" customWidth="1"/>
    <col min="15106" max="15106" width="12.28515625" style="37" customWidth="1"/>
    <col min="15107" max="15108" width="10.28515625" style="37" customWidth="1"/>
    <col min="15109" max="15109" width="10.140625" style="37" customWidth="1"/>
    <col min="15110" max="15110" width="7" style="37" customWidth="1"/>
    <col min="15111" max="15111" width="9.28515625" style="37" customWidth="1"/>
    <col min="15112" max="15112" width="8.85546875" style="37" customWidth="1"/>
    <col min="15113" max="15113" width="9.140625" style="37"/>
    <col min="15114" max="15114" width="10.7109375" style="37" customWidth="1"/>
    <col min="15115" max="15360" width="9.140625" style="37"/>
    <col min="15361" max="15361" width="40.28515625" style="37" customWidth="1"/>
    <col min="15362" max="15362" width="12.28515625" style="37" customWidth="1"/>
    <col min="15363" max="15364" width="10.28515625" style="37" customWidth="1"/>
    <col min="15365" max="15365" width="10.140625" style="37" customWidth="1"/>
    <col min="15366" max="15366" width="7" style="37" customWidth="1"/>
    <col min="15367" max="15367" width="9.28515625" style="37" customWidth="1"/>
    <col min="15368" max="15368" width="8.85546875" style="37" customWidth="1"/>
    <col min="15369" max="15369" width="9.140625" style="37"/>
    <col min="15370" max="15370" width="10.7109375" style="37" customWidth="1"/>
    <col min="15371" max="15616" width="9.140625" style="37"/>
    <col min="15617" max="15617" width="40.28515625" style="37" customWidth="1"/>
    <col min="15618" max="15618" width="12.28515625" style="37" customWidth="1"/>
    <col min="15619" max="15620" width="10.28515625" style="37" customWidth="1"/>
    <col min="15621" max="15621" width="10.140625" style="37" customWidth="1"/>
    <col min="15622" max="15622" width="7" style="37" customWidth="1"/>
    <col min="15623" max="15623" width="9.28515625" style="37" customWidth="1"/>
    <col min="15624" max="15624" width="8.85546875" style="37" customWidth="1"/>
    <col min="15625" max="15625" width="9.140625" style="37"/>
    <col min="15626" max="15626" width="10.7109375" style="37" customWidth="1"/>
    <col min="15627" max="15872" width="9.140625" style="37"/>
    <col min="15873" max="15873" width="40.28515625" style="37" customWidth="1"/>
    <col min="15874" max="15874" width="12.28515625" style="37" customWidth="1"/>
    <col min="15875" max="15876" width="10.28515625" style="37" customWidth="1"/>
    <col min="15877" max="15877" width="10.140625" style="37" customWidth="1"/>
    <col min="15878" max="15878" width="7" style="37" customWidth="1"/>
    <col min="15879" max="15879" width="9.28515625" style="37" customWidth="1"/>
    <col min="15880" max="15880" width="8.85546875" style="37" customWidth="1"/>
    <col min="15881" max="15881" width="9.140625" style="37"/>
    <col min="15882" max="15882" width="10.7109375" style="37" customWidth="1"/>
    <col min="15883" max="16128" width="9.140625" style="37"/>
    <col min="16129" max="16129" width="40.28515625" style="37" customWidth="1"/>
    <col min="16130" max="16130" width="12.28515625" style="37" customWidth="1"/>
    <col min="16131" max="16132" width="10.28515625" style="37" customWidth="1"/>
    <col min="16133" max="16133" width="10.140625" style="37" customWidth="1"/>
    <col min="16134" max="16134" width="7" style="37" customWidth="1"/>
    <col min="16135" max="16135" width="9.28515625" style="37" customWidth="1"/>
    <col min="16136" max="16136" width="8.85546875" style="37" customWidth="1"/>
    <col min="16137" max="16137" width="9.140625" style="37"/>
    <col min="16138" max="16138" width="10.7109375" style="37" customWidth="1"/>
    <col min="16139" max="16384" width="9.140625" style="37"/>
  </cols>
  <sheetData>
    <row r="1" spans="1:8" ht="15.75">
      <c r="A1" s="35" t="s">
        <v>224</v>
      </c>
      <c r="B1" s="35"/>
      <c r="C1" s="35"/>
      <c r="D1" s="36"/>
      <c r="E1" s="36"/>
      <c r="F1" s="36"/>
    </row>
    <row r="2" spans="1:8" ht="15.75" customHeight="1">
      <c r="A2" s="36" t="s">
        <v>225</v>
      </c>
      <c r="B2" s="38"/>
      <c r="C2" s="38"/>
      <c r="D2" s="36"/>
      <c r="E2" s="36"/>
      <c r="F2" s="36"/>
    </row>
    <row r="3" spans="1:8" ht="14.25" customHeight="1">
      <c r="A3" s="36"/>
      <c r="B3" s="39" t="s">
        <v>226</v>
      </c>
      <c r="C3" s="39"/>
      <c r="D3" s="40">
        <v>2011</v>
      </c>
      <c r="E3" s="40"/>
      <c r="F3" s="40"/>
      <c r="G3" s="40" t="s">
        <v>227</v>
      </c>
      <c r="H3" s="40"/>
    </row>
    <row r="4" spans="1:8" ht="15.75">
      <c r="A4" s="41"/>
      <c r="B4" s="42" t="s">
        <v>228</v>
      </c>
      <c r="C4" s="42" t="s">
        <v>229</v>
      </c>
      <c r="D4" s="43" t="s">
        <v>230</v>
      </c>
      <c r="E4" s="43" t="s">
        <v>231</v>
      </c>
      <c r="F4" s="43" t="s">
        <v>232</v>
      </c>
      <c r="G4" s="43" t="s">
        <v>233</v>
      </c>
      <c r="H4" s="43" t="s">
        <v>234</v>
      </c>
    </row>
    <row r="5" spans="1:8" ht="15.75">
      <c r="A5" s="44" t="s">
        <v>235</v>
      </c>
      <c r="B5" s="45">
        <v>748384.20226000005</v>
      </c>
      <c r="C5" s="45">
        <f>C6+C12+C18+C22+C28</f>
        <v>47830.468105530912</v>
      </c>
      <c r="D5" s="45">
        <f>D6+D12+D18+D22+D28</f>
        <v>96100.919379999992</v>
      </c>
      <c r="E5" s="45">
        <f>E6+E12+E18+E22+E28</f>
        <v>49889.791769999996</v>
      </c>
      <c r="F5" s="46">
        <f t="shared" ref="F5:F30" si="0">E5/D5</f>
        <v>0.51913958879755306</v>
      </c>
      <c r="G5" s="45">
        <f>G6+G12+G18+G22+G28</f>
        <v>2059.3236644690869</v>
      </c>
      <c r="H5" s="47">
        <f t="shared" ref="H5:H31" si="1">G5/C5</f>
        <v>4.305464165488599E-2</v>
      </c>
    </row>
    <row r="6" spans="1:8" ht="15.75">
      <c r="A6" s="48" t="s">
        <v>236</v>
      </c>
      <c r="B6" s="49">
        <v>364986.59286999999</v>
      </c>
      <c r="C6" s="49">
        <f>SUM(C7:C11)</f>
        <v>23326.894844247308</v>
      </c>
      <c r="D6" s="49">
        <f>SUM(D7:D11)</f>
        <v>47325.297999999995</v>
      </c>
      <c r="E6" s="49">
        <f>SUM(E7:E11)</f>
        <v>24187.838019999999</v>
      </c>
      <c r="F6" s="50">
        <f t="shared" si="0"/>
        <v>0.51109742658144486</v>
      </c>
      <c r="G6" s="51">
        <f>SUM(G7:G11)</f>
        <v>860.9431757526886</v>
      </c>
      <c r="H6" s="52">
        <f t="shared" si="1"/>
        <v>3.6907748823886324E-2</v>
      </c>
    </row>
    <row r="7" spans="1:8" ht="15.75">
      <c r="A7" s="53" t="s">
        <v>237</v>
      </c>
      <c r="B7" s="54">
        <v>350348.26899999997</v>
      </c>
      <c r="C7" s="54">
        <f>B7/15.6466</f>
        <v>22391.33543389618</v>
      </c>
      <c r="D7" s="54">
        <f>[1]KOKKU!L6/1000</f>
        <v>45760.74</v>
      </c>
      <c r="E7" s="54">
        <f>[1]KOKKU!M6/1000</f>
        <v>23263.887999999999</v>
      </c>
      <c r="F7" s="55">
        <f t="shared" si="0"/>
        <v>0.50838093964389564</v>
      </c>
      <c r="G7" s="56">
        <f>E7-C7</f>
        <v>872.55256610381912</v>
      </c>
      <c r="H7" s="57">
        <f t="shared" si="1"/>
        <v>3.8968312929783644E-2</v>
      </c>
    </row>
    <row r="8" spans="1:8" ht="15.75">
      <c r="A8" s="53" t="s">
        <v>238</v>
      </c>
      <c r="B8" s="54">
        <v>9838.7219999999998</v>
      </c>
      <c r="C8" s="54">
        <f>B8/15.6466</f>
        <v>628.80894251786333</v>
      </c>
      <c r="D8" s="54">
        <f>[1]KOKKU!L7/1000</f>
        <v>888.37199999999996</v>
      </c>
      <c r="E8" s="54">
        <f>[1]KOKKU!M7/1000</f>
        <v>592.22400000000005</v>
      </c>
      <c r="F8" s="55">
        <f t="shared" si="0"/>
        <v>0.66663965095703159</v>
      </c>
      <c r="G8" s="56">
        <f>E8-C8</f>
        <v>-36.584942517863283</v>
      </c>
      <c r="H8" s="57">
        <f t="shared" si="1"/>
        <v>-5.8181333063379533E-2</v>
      </c>
    </row>
    <row r="9" spans="1:8" ht="15.75">
      <c r="A9" s="53" t="s">
        <v>239</v>
      </c>
      <c r="B9" s="54">
        <v>2085.9101999999998</v>
      </c>
      <c r="C9" s="54">
        <f>B9/15.6466</f>
        <v>133.31395958227347</v>
      </c>
      <c r="D9" s="54">
        <f>[1]KOKKU!L8/1000</f>
        <v>267.15100000000001</v>
      </c>
      <c r="E9" s="54">
        <f>[1]KOKKU!M8/1000</f>
        <v>159.6695</v>
      </c>
      <c r="F9" s="55">
        <f t="shared" si="0"/>
        <v>0.59767509760397675</v>
      </c>
      <c r="G9" s="56">
        <f>E9-C9</f>
        <v>26.35554041772653</v>
      </c>
      <c r="H9" s="57">
        <f t="shared" si="1"/>
        <v>0.19769527887633892</v>
      </c>
    </row>
    <row r="10" spans="1:8" ht="15.75">
      <c r="A10" s="53" t="s">
        <v>240</v>
      </c>
      <c r="B10" s="54">
        <v>597.65599999999995</v>
      </c>
      <c r="C10" s="54">
        <f>B10/15.6466</f>
        <v>38.197180218066542</v>
      </c>
      <c r="D10" s="54">
        <f>[1]KOKKU!L9/1000</f>
        <v>115.041</v>
      </c>
      <c r="E10" s="54">
        <f>[1]KOKKU!M9/1000</f>
        <v>27.872400000000003</v>
      </c>
      <c r="F10" s="55">
        <f t="shared" si="0"/>
        <v>0.24228231673924952</v>
      </c>
      <c r="G10" s="56">
        <f>E10-C10</f>
        <v>-10.32478021806654</v>
      </c>
      <c r="H10" s="57">
        <f t="shared" si="1"/>
        <v>-0.27030215736142521</v>
      </c>
    </row>
    <row r="11" spans="1:8" ht="15.75">
      <c r="A11" s="53" t="s">
        <v>241</v>
      </c>
      <c r="B11" s="54">
        <v>2116.0356699999998</v>
      </c>
      <c r="C11" s="54">
        <f>B11/15.6466</f>
        <v>135.23932803292726</v>
      </c>
      <c r="D11" s="54">
        <f>[1]KOKKU!L10/1000</f>
        <v>293.99400000000003</v>
      </c>
      <c r="E11" s="54">
        <f>[1]KOKKU!M10/1000</f>
        <v>144.18412000000001</v>
      </c>
      <c r="F11" s="55">
        <f t="shared" si="0"/>
        <v>0.49043218569086444</v>
      </c>
      <c r="G11" s="56">
        <f>E11-C11</f>
        <v>8.9447919670727458</v>
      </c>
      <c r="H11" s="57">
        <f t="shared" si="1"/>
        <v>6.6140464443116137E-2</v>
      </c>
    </row>
    <row r="12" spans="1:8" ht="15.75">
      <c r="A12" s="48" t="s">
        <v>242</v>
      </c>
      <c r="B12" s="49">
        <v>64444.23002000001</v>
      </c>
      <c r="C12" s="49">
        <f>SUM(C13:C17)</f>
        <v>4118.7369792798436</v>
      </c>
      <c r="D12" s="49">
        <f>SUM(D13:D17)</f>
        <v>11613.425999999999</v>
      </c>
      <c r="E12" s="49">
        <f>SUM(E13:E17)</f>
        <v>5838.7270899999994</v>
      </c>
      <c r="F12" s="50">
        <f t="shared" si="0"/>
        <v>0.50275664476615256</v>
      </c>
      <c r="G12" s="51">
        <f>SUM(G13:G17)</f>
        <v>1719.9901107201558</v>
      </c>
      <c r="H12" s="52">
        <f t="shared" si="1"/>
        <v>0.41760134705685775</v>
      </c>
    </row>
    <row r="13" spans="1:8" ht="15.75">
      <c r="A13" s="53" t="s">
        <v>243</v>
      </c>
      <c r="B13" s="54">
        <v>1019.8</v>
      </c>
      <c r="C13" s="54">
        <f>B13/15.6466</f>
        <v>65.177099178096199</v>
      </c>
      <c r="D13" s="54">
        <f>[1]KOKKU!L12/1000</f>
        <v>102.259</v>
      </c>
      <c r="E13" s="54">
        <f>[1]KOKKU!M12/1000</f>
        <v>64.204539999999994</v>
      </c>
      <c r="F13" s="55">
        <f t="shared" si="0"/>
        <v>0.62786199747699467</v>
      </c>
      <c r="G13" s="56">
        <f>E13-C13</f>
        <v>-0.97255917809620485</v>
      </c>
      <c r="H13" s="57">
        <f t="shared" si="1"/>
        <v>-1.4921792935869855E-2</v>
      </c>
    </row>
    <row r="14" spans="1:8" ht="15.75">
      <c r="A14" s="53" t="s">
        <v>244</v>
      </c>
      <c r="B14" s="54">
        <v>46233.776010000001</v>
      </c>
      <c r="C14" s="54">
        <f>B14/15.6466</f>
        <v>2954.8768428923859</v>
      </c>
      <c r="D14" s="54">
        <f>[1]KOKKU!L13/1000</f>
        <v>9383.7890000000007</v>
      </c>
      <c r="E14" s="54">
        <f>[1]KOKKU!M13/1000</f>
        <v>4575.8618299999998</v>
      </c>
      <c r="F14" s="55">
        <f t="shared" si="0"/>
        <v>0.48763477418343482</v>
      </c>
      <c r="G14" s="56">
        <f>E14-C14</f>
        <v>1620.984987107614</v>
      </c>
      <c r="H14" s="57">
        <f t="shared" si="1"/>
        <v>0.54857954266578168</v>
      </c>
    </row>
    <row r="15" spans="1:8" ht="15.75">
      <c r="A15" s="53" t="s">
        <v>245</v>
      </c>
      <c r="B15" s="54">
        <v>15629.046410000001</v>
      </c>
      <c r="C15" s="54">
        <f>B15/15.6466</f>
        <v>998.87812112535642</v>
      </c>
      <c r="D15" s="54">
        <f>[1]KOKKU!L14/1000</f>
        <v>1971.547</v>
      </c>
      <c r="E15" s="54">
        <f>[1]KOKKU!M14/1000</f>
        <v>1098.02242</v>
      </c>
      <c r="F15" s="55">
        <f t="shared" si="0"/>
        <v>0.55693443777906382</v>
      </c>
      <c r="G15" s="56">
        <f>E15-C15</f>
        <v>99.144298874643596</v>
      </c>
      <c r="H15" s="57">
        <f t="shared" si="1"/>
        <v>9.9255651693467478E-2</v>
      </c>
    </row>
    <row r="16" spans="1:8" ht="15.75">
      <c r="A16" s="53" t="s">
        <v>246</v>
      </c>
      <c r="B16" s="54">
        <v>469.70625000000001</v>
      </c>
      <c r="C16" s="54">
        <f>B16/15.6466</f>
        <v>30.01970076566155</v>
      </c>
      <c r="D16" s="54">
        <f>[1]KOKKU!L15/1000</f>
        <v>55.594000000000001</v>
      </c>
      <c r="E16" s="54">
        <f>[1]KOKKU!M15/1000</f>
        <v>29.510849999999998</v>
      </c>
      <c r="F16" s="55">
        <f t="shared" si="0"/>
        <v>0.53082796704680357</v>
      </c>
      <c r="G16" s="56">
        <f>E16-C16</f>
        <v>-0.50885076566155263</v>
      </c>
      <c r="H16" s="57">
        <f t="shared" si="1"/>
        <v>-1.6950560887789016E-2</v>
      </c>
    </row>
    <row r="17" spans="1:8" ht="15.75">
      <c r="A17" s="53" t="s">
        <v>247</v>
      </c>
      <c r="B17" s="54">
        <v>1091.9013500000001</v>
      </c>
      <c r="C17" s="54">
        <f>B17/15.6466</f>
        <v>69.78521531834393</v>
      </c>
      <c r="D17" s="54">
        <f>[1]KOKKU!L16/1000</f>
        <v>100.23699999999999</v>
      </c>
      <c r="E17" s="54">
        <f>[1]KOKKU!M16/1000</f>
        <v>71.127449999999996</v>
      </c>
      <c r="F17" s="55">
        <f t="shared" si="0"/>
        <v>0.70959276514660252</v>
      </c>
      <c r="G17" s="56">
        <f>E17-C17</f>
        <v>1.3422346816560662</v>
      </c>
      <c r="H17" s="57">
        <f t="shared" si="1"/>
        <v>1.9233797238184386E-2</v>
      </c>
    </row>
    <row r="18" spans="1:8" ht="15.75">
      <c r="A18" s="48" t="s">
        <v>248</v>
      </c>
      <c r="B18" s="49">
        <v>308246.60808999999</v>
      </c>
      <c r="C18" s="49">
        <f>SUM(C19:C21)</f>
        <v>19700.548878989684</v>
      </c>
      <c r="D18" s="49">
        <f>SUM(D19:D21)</f>
        <v>35672.40638</v>
      </c>
      <c r="E18" s="49">
        <f>SUM(E19:E21)</f>
        <v>19016.738830000002</v>
      </c>
      <c r="F18" s="50">
        <f t="shared" si="0"/>
        <v>0.53309380442194887</v>
      </c>
      <c r="G18" s="51">
        <f>SUM(G19:G21)</f>
        <v>-683.81004898968422</v>
      </c>
      <c r="H18" s="52">
        <f t="shared" si="1"/>
        <v>-3.4710202908049763E-2</v>
      </c>
    </row>
    <row r="19" spans="1:8" ht="15.75">
      <c r="A19" s="53" t="s">
        <v>249</v>
      </c>
      <c r="B19" s="54">
        <v>67749.427120000008</v>
      </c>
      <c r="C19" s="54">
        <f>B19/15.6466</f>
        <v>4329.9775746807618</v>
      </c>
      <c r="D19" s="54">
        <f>[1]KOKKU!L18/1000</f>
        <v>7536.06502</v>
      </c>
      <c r="E19" s="54">
        <f>[1]KOKKU!M18/1000</f>
        <v>4678.8756100000001</v>
      </c>
      <c r="F19" s="55">
        <f t="shared" si="0"/>
        <v>0.62086454901632471</v>
      </c>
      <c r="G19" s="56">
        <f>E19-C19</f>
        <v>348.89803531923826</v>
      </c>
      <c r="H19" s="57">
        <f t="shared" si="1"/>
        <v>8.0577330783280471E-2</v>
      </c>
    </row>
    <row r="20" spans="1:8" ht="15.75">
      <c r="A20" s="53" t="s">
        <v>250</v>
      </c>
      <c r="B20" s="54">
        <v>53349.73997000001</v>
      </c>
      <c r="C20" s="54">
        <f>B20/15.6466</f>
        <v>3409.6698305063087</v>
      </c>
      <c r="D20" s="54">
        <f>[1]KOKKU!L19/1000</f>
        <v>7201.3903600000003</v>
      </c>
      <c r="E20" s="54">
        <f>[1]KOKKU!M19/1000</f>
        <v>1139.3940700000001</v>
      </c>
      <c r="F20" s="55">
        <f t="shared" si="0"/>
        <v>0.15821862349369992</v>
      </c>
      <c r="G20" s="56">
        <f>E20-C20</f>
        <v>-2270.2757605063089</v>
      </c>
      <c r="H20" s="57">
        <f t="shared" si="1"/>
        <v>-0.66583448643448007</v>
      </c>
    </row>
    <row r="21" spans="1:8" ht="15.75">
      <c r="A21" s="53" t="s">
        <v>251</v>
      </c>
      <c r="B21" s="54">
        <v>187147.44099999999</v>
      </c>
      <c r="C21" s="54">
        <f>B21/15.6466</f>
        <v>11960.901473802614</v>
      </c>
      <c r="D21" s="54">
        <f>[1]KOKKU!L20/1000</f>
        <v>20934.951000000001</v>
      </c>
      <c r="E21" s="54">
        <f>[1]KOKKU!M20/1000</f>
        <v>13198.469150000001</v>
      </c>
      <c r="F21" s="55">
        <f t="shared" si="0"/>
        <v>0.63045139919362603</v>
      </c>
      <c r="G21" s="56">
        <f>E21-C21</f>
        <v>1237.5676761973864</v>
      </c>
      <c r="H21" s="57">
        <f t="shared" si="1"/>
        <v>0.10346775942498743</v>
      </c>
    </row>
    <row r="22" spans="1:8" ht="15.75">
      <c r="A22" s="48" t="s">
        <v>252</v>
      </c>
      <c r="B22" s="49">
        <v>4131.9490799999994</v>
      </c>
      <c r="C22" s="49">
        <f>SUM(C23:C27)</f>
        <v>264.07967737399815</v>
      </c>
      <c r="D22" s="49">
        <f>SUM(D23:D27)</f>
        <v>902.52800000000002</v>
      </c>
      <c r="E22" s="49">
        <f>SUM(E23:E27)</f>
        <v>640.41013999999996</v>
      </c>
      <c r="F22" s="50">
        <f t="shared" si="0"/>
        <v>0.70957370851652246</v>
      </c>
      <c r="G22" s="51">
        <f>SUM(G23:G27)</f>
        <v>376.3304626260018</v>
      </c>
      <c r="H22" s="52">
        <f t="shared" si="1"/>
        <v>1.4250640805389598</v>
      </c>
    </row>
    <row r="23" spans="1:8" ht="15.75">
      <c r="A23" s="53" t="s">
        <v>253</v>
      </c>
      <c r="B23" s="54">
        <v>258.30732999999998</v>
      </c>
      <c r="C23" s="54">
        <f>B23/15.6466</f>
        <v>16.508847289506985</v>
      </c>
      <c r="D23" s="54">
        <f>[1]KOKKU!L22/1000</f>
        <v>25.568999999999999</v>
      </c>
      <c r="E23" s="54">
        <f>[1]KOKKU!M22/1000</f>
        <v>17.370909999999999</v>
      </c>
      <c r="F23" s="55">
        <f t="shared" si="0"/>
        <v>0.6793738511478743</v>
      </c>
      <c r="G23" s="56">
        <f>E23-C23</f>
        <v>0.86206271049301364</v>
      </c>
      <c r="H23" s="57">
        <f t="shared" si="1"/>
        <v>5.2218225499059544E-2</v>
      </c>
    </row>
    <row r="24" spans="1:8" ht="15.75">
      <c r="A24" s="53" t="s">
        <v>254</v>
      </c>
      <c r="B24" s="54">
        <v>1000</v>
      </c>
      <c r="C24" s="54">
        <f>B24/15.6466</f>
        <v>63.911648537062369</v>
      </c>
      <c r="D24" s="54">
        <f>[1]KOKKU!L23/1000</f>
        <v>31.956</v>
      </c>
      <c r="E24" s="54">
        <f>[1]KOKKU!M23/1000</f>
        <v>0</v>
      </c>
      <c r="F24" s="55">
        <f t="shared" si="0"/>
        <v>0</v>
      </c>
      <c r="G24" s="56">
        <f>E24-C24</f>
        <v>-63.911648537062369</v>
      </c>
      <c r="H24" s="57">
        <f t="shared" si="1"/>
        <v>-1</v>
      </c>
    </row>
    <row r="25" spans="1:8" ht="15.75">
      <c r="A25" s="53" t="s">
        <v>255</v>
      </c>
      <c r="B25" s="54">
        <v>928.31200000000001</v>
      </c>
      <c r="C25" s="54">
        <f>B25/15.6466</f>
        <v>59.329950276737442</v>
      </c>
      <c r="D25" s="54">
        <f>[1]KOKKU!L24/1000</f>
        <v>121.432</v>
      </c>
      <c r="E25" s="54">
        <f>[1]KOKKU!M24/1000</f>
        <v>67.467210000000009</v>
      </c>
      <c r="F25" s="55">
        <f t="shared" si="0"/>
        <v>0.55559663021279404</v>
      </c>
      <c r="G25" s="56">
        <f>E25-C25</f>
        <v>8.1372597232625665</v>
      </c>
      <c r="H25" s="57">
        <f t="shared" si="1"/>
        <v>0.13715264693982201</v>
      </c>
    </row>
    <row r="26" spans="1:8" ht="15.75">
      <c r="A26" s="53" t="s">
        <v>256</v>
      </c>
      <c r="B26" s="54">
        <v>354.02974999999998</v>
      </c>
      <c r="C26" s="54">
        <f>B26/15.6466</f>
        <v>22.626624953664056</v>
      </c>
      <c r="D26" s="54">
        <f>[1]KOKKU!L25/1000</f>
        <v>13.166</v>
      </c>
      <c r="E26" s="54">
        <f>[1]KOKKU!M25/1000</f>
        <v>2.8297699999999999</v>
      </c>
      <c r="F26" s="55">
        <f t="shared" si="0"/>
        <v>0.21493012304420475</v>
      </c>
      <c r="G26" s="56">
        <f>E26-C26</f>
        <v>-19.796854953664056</v>
      </c>
      <c r="H26" s="57">
        <f t="shared" si="1"/>
        <v>-0.87493627503903271</v>
      </c>
    </row>
    <row r="27" spans="1:8" ht="15.75">
      <c r="A27" s="53" t="s">
        <v>257</v>
      </c>
      <c r="B27" s="54">
        <v>1591.3</v>
      </c>
      <c r="C27" s="54">
        <f>B27/15.6466</f>
        <v>101.70260631702735</v>
      </c>
      <c r="D27" s="54">
        <f>[1]KOKKU!L26/1000</f>
        <v>710.40499999999997</v>
      </c>
      <c r="E27" s="54">
        <f>[1]KOKKU!M26/1000</f>
        <v>552.74225000000001</v>
      </c>
      <c r="F27" s="55">
        <f t="shared" si="0"/>
        <v>0.77806638466790079</v>
      </c>
      <c r="G27" s="56">
        <f>E27-C27</f>
        <v>451.03964368297267</v>
      </c>
      <c r="H27" s="57">
        <f t="shared" si="1"/>
        <v>4.4348877577138186</v>
      </c>
    </row>
    <row r="28" spans="1:8" ht="15.75">
      <c r="A28" s="48" t="s">
        <v>258</v>
      </c>
      <c r="B28" s="49">
        <v>6574.8222000000005</v>
      </c>
      <c r="C28" s="49">
        <f>SUM(C29:C31)</f>
        <v>420.20772564007518</v>
      </c>
      <c r="D28" s="49">
        <f>SUM(D29:D31)</f>
        <v>587.26100000000008</v>
      </c>
      <c r="E28" s="49">
        <f>SUM(E29:E31)</f>
        <v>206.07768999999999</v>
      </c>
      <c r="F28" s="50">
        <f t="shared" si="0"/>
        <v>0.3509132906833588</v>
      </c>
      <c r="G28" s="51">
        <f>SUM(G29:G31)</f>
        <v>-214.13003564007519</v>
      </c>
      <c r="H28" s="52">
        <f t="shared" si="1"/>
        <v>-0.50958138695309518</v>
      </c>
    </row>
    <row r="29" spans="1:8" ht="15.75">
      <c r="A29" s="53" t="s">
        <v>259</v>
      </c>
      <c r="B29" s="54">
        <v>1983.8630000000001</v>
      </c>
      <c r="C29" s="54">
        <f>B29/15.6466</f>
        <v>126.79195480168217</v>
      </c>
      <c r="D29" s="54">
        <f>[1]KOKKU!L28/1000</f>
        <v>255.64699999999999</v>
      </c>
      <c r="E29" s="54">
        <f>[1]KOKKU!M28/1000</f>
        <v>83.370729999999995</v>
      </c>
      <c r="F29" s="55">
        <f t="shared" si="0"/>
        <v>0.32611659827809442</v>
      </c>
      <c r="G29" s="56">
        <f>E29-C29</f>
        <v>-43.421224801682172</v>
      </c>
      <c r="H29" s="57">
        <f t="shared" si="1"/>
        <v>-0.34246040980753217</v>
      </c>
    </row>
    <row r="30" spans="1:8" ht="15.75">
      <c r="A30" s="53" t="s">
        <v>260</v>
      </c>
      <c r="B30" s="54">
        <v>1617.5450000000001</v>
      </c>
      <c r="C30" s="54">
        <f>B30/15.6466</f>
        <v>103.37996753288255</v>
      </c>
      <c r="D30" s="54">
        <f>[1]KOKKU!L29/1000</f>
        <v>323.553</v>
      </c>
      <c r="E30" s="54">
        <f>[1]KOKKU!M29/1000</f>
        <v>82.027670000000001</v>
      </c>
      <c r="F30" s="55">
        <f t="shared" si="0"/>
        <v>0.25352158688066562</v>
      </c>
      <c r="G30" s="56">
        <f>E30-C30</f>
        <v>-21.352297532882545</v>
      </c>
      <c r="H30" s="57">
        <f t="shared" si="1"/>
        <v>-0.20654192531150603</v>
      </c>
    </row>
    <row r="31" spans="1:8" ht="15.75">
      <c r="A31" s="53" t="s">
        <v>261</v>
      </c>
      <c r="B31" s="54">
        <v>2973.4142000000002</v>
      </c>
      <c r="C31" s="54">
        <f>B31/15.6466</f>
        <v>190.03580330551048</v>
      </c>
      <c r="D31" s="54">
        <f>[1]KOKKU!L30/1000</f>
        <v>8.0609999999999999</v>
      </c>
      <c r="E31" s="54">
        <f>[1]KOKKU!M30/1000</f>
        <v>40.679290000000002</v>
      </c>
      <c r="F31" s="55" t="s">
        <v>262</v>
      </c>
      <c r="G31" s="56">
        <f>E31-C31</f>
        <v>-149.35651330551048</v>
      </c>
      <c r="H31" s="57">
        <f t="shared" si="1"/>
        <v>-0.78593881104287455</v>
      </c>
    </row>
    <row r="32" spans="1:8" ht="15.75">
      <c r="A32" s="53"/>
      <c r="B32" s="53"/>
      <c r="C32" s="53"/>
      <c r="D32" s="58"/>
      <c r="E32" s="58"/>
      <c r="F32" s="55"/>
      <c r="G32" s="56"/>
      <c r="H32" s="57"/>
    </row>
    <row r="33" spans="1:13" ht="15.75">
      <c r="A33" s="44" t="s">
        <v>263</v>
      </c>
      <c r="B33" s="45">
        <v>643005.29639000003</v>
      </c>
      <c r="C33" s="45">
        <f>SUM(C34:C42)</f>
        <v>41095.528510347292</v>
      </c>
      <c r="D33" s="45">
        <f>SUM(D34:D42)</f>
        <v>83826.497600000002</v>
      </c>
      <c r="E33" s="45">
        <f>SUM(E34:E42)</f>
        <v>44122.200269999994</v>
      </c>
      <c r="F33" s="46">
        <f t="shared" ref="F33:F42" si="2">E33/D33</f>
        <v>0.52635147039711216</v>
      </c>
      <c r="G33" s="59">
        <f>SUM(G34:G42)</f>
        <v>3026.6717596527028</v>
      </c>
      <c r="H33" s="47">
        <f t="shared" ref="H33:H42" si="3">G33/C33</f>
        <v>7.3649661395415025E-2</v>
      </c>
      <c r="I33" s="60"/>
      <c r="J33" s="60"/>
      <c r="K33" s="61"/>
      <c r="L33" s="62"/>
      <c r="M33" s="62"/>
    </row>
    <row r="34" spans="1:13" ht="15.75">
      <c r="A34" s="53" t="s">
        <v>264</v>
      </c>
      <c r="B34" s="54">
        <v>54818.429829999994</v>
      </c>
      <c r="C34" s="54">
        <f t="shared" ref="C34:C42" si="4">B34/15.6466</f>
        <v>3503.5362206485752</v>
      </c>
      <c r="D34" s="54">
        <f>[1]kulud!L4/1000</f>
        <v>7932.7520000000004</v>
      </c>
      <c r="E34" s="54">
        <f>[1]kulud!M4/1000</f>
        <v>3482.9189100000003</v>
      </c>
      <c r="F34" s="55">
        <f t="shared" si="2"/>
        <v>0.43905556482794372</v>
      </c>
      <c r="G34" s="56">
        <f t="shared" ref="G34:G42" si="5">E34-C34</f>
        <v>-20.617310648574858</v>
      </c>
      <c r="H34" s="57">
        <f t="shared" si="3"/>
        <v>-5.8847145712562889E-3</v>
      </c>
      <c r="J34" s="60"/>
      <c r="K34" s="60"/>
    </row>
    <row r="35" spans="1:13" ht="15.75">
      <c r="A35" s="53" t="s">
        <v>265</v>
      </c>
      <c r="B35" s="54">
        <v>1979.6623400000001</v>
      </c>
      <c r="C35" s="54">
        <f t="shared" si="4"/>
        <v>126.52348369613847</v>
      </c>
      <c r="D35" s="54">
        <f>[1]kulud!L5/1000</f>
        <v>251.35900000000001</v>
      </c>
      <c r="E35" s="54">
        <f>[1]kulud!M5/1000</f>
        <v>124.75881</v>
      </c>
      <c r="F35" s="55">
        <f t="shared" si="2"/>
        <v>0.49633715124582767</v>
      </c>
      <c r="G35" s="56">
        <f t="shared" si="5"/>
        <v>-1.7646736961384732</v>
      </c>
      <c r="H35" s="57">
        <f t="shared" si="3"/>
        <v>-1.3947400471335043E-2</v>
      </c>
      <c r="J35" s="60"/>
      <c r="K35" s="61"/>
    </row>
    <row r="36" spans="1:13" ht="15.75">
      <c r="A36" s="53" t="s">
        <v>6</v>
      </c>
      <c r="B36" s="54">
        <v>39494.729760000002</v>
      </c>
      <c r="C36" s="54">
        <f t="shared" si="4"/>
        <v>2524.1732874873778</v>
      </c>
      <c r="D36" s="54">
        <f>[1]kulud!L6/1000</f>
        <v>9586.3602100000007</v>
      </c>
      <c r="E36" s="54">
        <f>[1]kulud!M6/1000</f>
        <v>4674.4196300000003</v>
      </c>
      <c r="F36" s="55">
        <f t="shared" si="2"/>
        <v>0.48761151548675219</v>
      </c>
      <c r="G36" s="56">
        <f t="shared" si="5"/>
        <v>2150.2463425126225</v>
      </c>
      <c r="H36" s="57">
        <f t="shared" si="3"/>
        <v>0.85186161868190469</v>
      </c>
    </row>
    <row r="37" spans="1:13" ht="15.75">
      <c r="A37" s="53" t="s">
        <v>8</v>
      </c>
      <c r="B37" s="54">
        <v>28857.347389999995</v>
      </c>
      <c r="C37" s="54">
        <f t="shared" si="4"/>
        <v>1844.3206441015936</v>
      </c>
      <c r="D37" s="54">
        <f>[1]kulud!L7/1000</f>
        <v>4025.4760000000001</v>
      </c>
      <c r="E37" s="54">
        <f>[1]kulud!M7/1000</f>
        <v>2233.9626600000001</v>
      </c>
      <c r="F37" s="55">
        <f t="shared" si="2"/>
        <v>0.55495614928520254</v>
      </c>
      <c r="G37" s="56">
        <f t="shared" si="5"/>
        <v>389.6420158984065</v>
      </c>
      <c r="H37" s="57">
        <f t="shared" si="3"/>
        <v>0.21126587567326674</v>
      </c>
    </row>
    <row r="38" spans="1:13" ht="15.75">
      <c r="A38" s="53" t="s">
        <v>266</v>
      </c>
      <c r="B38" s="54">
        <v>10199.08805</v>
      </c>
      <c r="C38" s="54">
        <f t="shared" si="4"/>
        <v>651.84053085015285</v>
      </c>
      <c r="D38" s="54">
        <f>[1]kulud!L8/1000</f>
        <v>1415.11439</v>
      </c>
      <c r="E38" s="54">
        <f>[1]kulud!M8/1000</f>
        <v>614.36659999999995</v>
      </c>
      <c r="F38" s="55">
        <f t="shared" si="2"/>
        <v>0.4341462459441176</v>
      </c>
      <c r="G38" s="56">
        <f t="shared" si="5"/>
        <v>-37.473930850152897</v>
      </c>
      <c r="H38" s="57">
        <f t="shared" si="3"/>
        <v>-5.7489415089420882E-2</v>
      </c>
    </row>
    <row r="39" spans="1:13" ht="15.75">
      <c r="A39" s="53" t="s">
        <v>267</v>
      </c>
      <c r="B39" s="54">
        <v>2226.1147000000001</v>
      </c>
      <c r="C39" s="54">
        <f t="shared" si="4"/>
        <v>142.27466030958803</v>
      </c>
      <c r="D39" s="54">
        <f>[1]kulud!L9/1000</f>
        <v>365.80700000000002</v>
      </c>
      <c r="E39" s="54">
        <f>[1]kulud!M9/1000</f>
        <v>158.77457000000001</v>
      </c>
      <c r="F39" s="55">
        <f t="shared" si="2"/>
        <v>0.43403917912997841</v>
      </c>
      <c r="G39" s="56">
        <f t="shared" si="5"/>
        <v>16.499909690411982</v>
      </c>
      <c r="H39" s="57">
        <f t="shared" si="3"/>
        <v>0.11597223043448755</v>
      </c>
    </row>
    <row r="40" spans="1:13" ht="15.75">
      <c r="A40" s="53" t="s">
        <v>268</v>
      </c>
      <c r="B40" s="54">
        <v>60284.595609999997</v>
      </c>
      <c r="C40" s="54">
        <f t="shared" si="4"/>
        <v>3852.8878868252527</v>
      </c>
      <c r="D40" s="54">
        <f>[1]kulud!L10/1000</f>
        <v>7256.4989999999998</v>
      </c>
      <c r="E40" s="54">
        <f>[1]kulud!M10/1000</f>
        <v>4121.7929899999999</v>
      </c>
      <c r="F40" s="55">
        <f t="shared" si="2"/>
        <v>0.56801399545428177</v>
      </c>
      <c r="G40" s="56">
        <f t="shared" si="5"/>
        <v>268.90510317474718</v>
      </c>
      <c r="H40" s="57">
        <f t="shared" si="3"/>
        <v>6.9793129484575459E-2</v>
      </c>
    </row>
    <row r="41" spans="1:13" ht="15.75">
      <c r="A41" s="53" t="s">
        <v>14</v>
      </c>
      <c r="B41" s="54">
        <v>387711.54944999999</v>
      </c>
      <c r="C41" s="54">
        <f t="shared" si="4"/>
        <v>24779.284282208275</v>
      </c>
      <c r="D41" s="54">
        <f>[1]kulud!L11/1000</f>
        <v>45318.783000000003</v>
      </c>
      <c r="E41" s="54">
        <f>[1]kulud!M11/1000</f>
        <v>24867.850039999998</v>
      </c>
      <c r="F41" s="55">
        <f t="shared" si="2"/>
        <v>0.54873163827016258</v>
      </c>
      <c r="G41" s="56">
        <f t="shared" si="5"/>
        <v>88.565757791722717</v>
      </c>
      <c r="H41" s="57">
        <f t="shared" si="3"/>
        <v>3.5741854681135259E-3</v>
      </c>
    </row>
    <row r="42" spans="1:13" ht="15.75">
      <c r="A42" s="53" t="s">
        <v>16</v>
      </c>
      <c r="B42" s="54">
        <v>57433.779260000003</v>
      </c>
      <c r="C42" s="54">
        <f t="shared" si="4"/>
        <v>3670.6875142203421</v>
      </c>
      <c r="D42" s="54">
        <f>[1]kulud!L12/1000</f>
        <v>7674.3469999999998</v>
      </c>
      <c r="E42" s="54">
        <f>[1]kulud!M12/1000</f>
        <v>3843.3560600000001</v>
      </c>
      <c r="F42" s="55">
        <f t="shared" si="2"/>
        <v>0.50080561381965139</v>
      </c>
      <c r="G42" s="56">
        <f t="shared" si="5"/>
        <v>172.66854577965796</v>
      </c>
      <c r="H42" s="57">
        <f t="shared" si="3"/>
        <v>4.7039837935192078E-2</v>
      </c>
    </row>
    <row r="43" spans="1:13" ht="15.75">
      <c r="A43" s="53"/>
      <c r="B43" s="53"/>
      <c r="C43" s="53"/>
      <c r="D43" s="58"/>
      <c r="E43" s="58"/>
      <c r="F43" s="55"/>
      <c r="G43" s="56"/>
      <c r="H43" s="57"/>
    </row>
    <row r="44" spans="1:13" ht="15.75">
      <c r="A44" s="44" t="s">
        <v>269</v>
      </c>
      <c r="B44" s="45">
        <v>116105.54474000001</v>
      </c>
      <c r="C44" s="45">
        <f>SUM(C45:C51)</f>
        <v>7420.4967686270511</v>
      </c>
      <c r="D44" s="45">
        <f>SUM(D45:D51)</f>
        <v>15633.636999999999</v>
      </c>
      <c r="E44" s="45">
        <f>SUM(E45:E51)</f>
        <v>4031.4846000000002</v>
      </c>
      <c r="F44" s="46">
        <f t="shared" ref="F44:F51" si="6">E44/D44</f>
        <v>0.25787247075008846</v>
      </c>
      <c r="G44" s="59">
        <f t="shared" ref="G44:G51" si="7">E44-C44</f>
        <v>-3389.0121686270509</v>
      </c>
      <c r="H44" s="47">
        <f t="shared" ref="H44:H51" si="8">G44/C44</f>
        <v>-0.45670960776580055</v>
      </c>
    </row>
    <row r="45" spans="1:13" ht="15.75">
      <c r="A45" s="53" t="s">
        <v>264</v>
      </c>
      <c r="B45" s="54">
        <v>994.58728000000008</v>
      </c>
      <c r="C45" s="54">
        <f t="shared" ref="C45:C51" si="9">B45/15.6466</f>
        <v>63.565712678792842</v>
      </c>
      <c r="D45" s="54">
        <f>[1]kulud!L15/1000</f>
        <v>18.215</v>
      </c>
      <c r="E45" s="54">
        <f>[1]kulud!M15/1000</f>
        <v>0</v>
      </c>
      <c r="F45" s="55">
        <f t="shared" si="6"/>
        <v>0</v>
      </c>
      <c r="G45" s="56">
        <f t="shared" si="7"/>
        <v>-63.565712678792842</v>
      </c>
      <c r="H45" s="57">
        <f t="shared" si="8"/>
        <v>-1</v>
      </c>
    </row>
    <row r="46" spans="1:13" ht="15.75">
      <c r="A46" s="53" t="s">
        <v>6</v>
      </c>
      <c r="B46" s="54">
        <v>36156.285730000003</v>
      </c>
      <c r="C46" s="54">
        <f t="shared" si="9"/>
        <v>2310.8078259813637</v>
      </c>
      <c r="D46" s="54">
        <f>[1]kulud!L16/1000</f>
        <v>6537.6769999999997</v>
      </c>
      <c r="E46" s="54">
        <f>[1]kulud!M16/1000</f>
        <v>1067.8601699999999</v>
      </c>
      <c r="F46" s="55">
        <f t="shared" si="6"/>
        <v>0.16333938951098378</v>
      </c>
      <c r="G46" s="56">
        <f t="shared" si="7"/>
        <v>-1242.9476559813638</v>
      </c>
      <c r="H46" s="57">
        <f t="shared" si="8"/>
        <v>-0.53788447572593079</v>
      </c>
    </row>
    <row r="47" spans="1:13" ht="15.75">
      <c r="A47" s="53" t="s">
        <v>8</v>
      </c>
      <c r="B47" s="54">
        <v>558.96</v>
      </c>
      <c r="C47" s="54">
        <f t="shared" si="9"/>
        <v>35.724055066276385</v>
      </c>
      <c r="D47" s="54">
        <f>[1]kulud!L17/1000</f>
        <v>157.60599999999999</v>
      </c>
      <c r="E47" s="54">
        <f>[1]kulud!M17/1000</f>
        <v>151.19499999999999</v>
      </c>
      <c r="F47" s="55">
        <f t="shared" si="6"/>
        <v>0.95932261462127078</v>
      </c>
      <c r="G47" s="56">
        <f t="shared" si="7"/>
        <v>115.47094493372362</v>
      </c>
      <c r="H47" s="57">
        <f t="shared" si="8"/>
        <v>3.2323022881780443</v>
      </c>
    </row>
    <row r="48" spans="1:13" ht="15.75">
      <c r="A48" s="53" t="s">
        <v>266</v>
      </c>
      <c r="B48" s="54">
        <v>730.97980000000007</v>
      </c>
      <c r="C48" s="54">
        <f t="shared" si="9"/>
        <v>46.718124065292145</v>
      </c>
      <c r="D48" s="54">
        <f>[1]kulud!L18/1000</f>
        <v>203.50399999999999</v>
      </c>
      <c r="E48" s="54">
        <f>[1]kulud!M18/1000</f>
        <v>91.369889999999998</v>
      </c>
      <c r="F48" s="55">
        <f t="shared" si="6"/>
        <v>0.44898326322824123</v>
      </c>
      <c r="G48" s="56">
        <f t="shared" si="7"/>
        <v>44.651765934707853</v>
      </c>
      <c r="H48" s="57">
        <f t="shared" si="8"/>
        <v>0.95576966815498843</v>
      </c>
    </row>
    <row r="49" spans="1:8" ht="15.75">
      <c r="A49" s="53" t="s">
        <v>268</v>
      </c>
      <c r="B49" s="54">
        <v>45483.277260000003</v>
      </c>
      <c r="C49" s="54">
        <f t="shared" si="9"/>
        <v>2906.9112305548811</v>
      </c>
      <c r="D49" s="54">
        <f>[1]kulud!L19/1000</f>
        <v>3362.223</v>
      </c>
      <c r="E49" s="54">
        <f>[1]kulud!M19/1000</f>
        <v>2296.8543100000002</v>
      </c>
      <c r="F49" s="55">
        <f t="shared" si="6"/>
        <v>0.68313562485296198</v>
      </c>
      <c r="G49" s="56">
        <f t="shared" si="7"/>
        <v>-610.05692055488089</v>
      </c>
      <c r="H49" s="57">
        <f t="shared" si="8"/>
        <v>-0.20986431031759822</v>
      </c>
    </row>
    <row r="50" spans="1:8" ht="15.75">
      <c r="A50" s="53" t="s">
        <v>14</v>
      </c>
      <c r="B50" s="54">
        <v>30145.484370000002</v>
      </c>
      <c r="C50" s="54">
        <f t="shared" si="9"/>
        <v>1926.6476020349471</v>
      </c>
      <c r="D50" s="54">
        <f>[1]kulud!L20/1000</f>
        <v>5215.4340000000002</v>
      </c>
      <c r="E50" s="54">
        <f>[1]kulud!M20/1000</f>
        <v>349.42327</v>
      </c>
      <c r="F50" s="55">
        <f t="shared" si="6"/>
        <v>6.6997927689239289E-2</v>
      </c>
      <c r="G50" s="56">
        <f t="shared" si="7"/>
        <v>-1577.2243320349471</v>
      </c>
      <c r="H50" s="57">
        <f t="shared" si="8"/>
        <v>-0.81863664656113799</v>
      </c>
    </row>
    <row r="51" spans="1:8" ht="15.75">
      <c r="A51" s="53" t="s">
        <v>16</v>
      </c>
      <c r="B51" s="54">
        <v>2035.9703</v>
      </c>
      <c r="C51" s="54">
        <f t="shared" si="9"/>
        <v>130.12221824549744</v>
      </c>
      <c r="D51" s="54">
        <f>[1]kulud!L21/1000</f>
        <v>138.97800000000001</v>
      </c>
      <c r="E51" s="54">
        <f>[1]kulud!M21/1000</f>
        <v>74.781960000000012</v>
      </c>
      <c r="F51" s="55">
        <f t="shared" si="6"/>
        <v>0.5380848767430817</v>
      </c>
      <c r="G51" s="56">
        <f t="shared" si="7"/>
        <v>-55.340258245497424</v>
      </c>
      <c r="H51" s="57">
        <f t="shared" si="8"/>
        <v>-0.42529445771581242</v>
      </c>
    </row>
    <row r="52" spans="1:8" ht="15.75">
      <c r="A52" s="53"/>
      <c r="B52" s="53"/>
      <c r="C52" s="53"/>
      <c r="D52" s="58"/>
      <c r="E52" s="58"/>
      <c r="F52" s="55"/>
      <c r="G52" s="56"/>
      <c r="H52" s="57"/>
    </row>
    <row r="53" spans="1:8" ht="15.75">
      <c r="A53" s="44" t="s">
        <v>270</v>
      </c>
      <c r="B53" s="45">
        <v>10726.638870000052</v>
      </c>
      <c r="C53" s="45">
        <f>SUM(C54:C58)</f>
        <v>685.55717344343509</v>
      </c>
      <c r="D53" s="45">
        <f>SUM(D54:D58)</f>
        <v>3359.2152199999987</v>
      </c>
      <c r="E53" s="45">
        <f>SUM(E54:E58)</f>
        <v>-1736.1068966951198</v>
      </c>
      <c r="F53" s="46">
        <f>E53/D53</f>
        <v>-0.51681919228001127</v>
      </c>
      <c r="G53" s="59">
        <f>SUM(G54:G58)</f>
        <v>-2421.664070138555</v>
      </c>
      <c r="H53" s="47">
        <f>G53/C53</f>
        <v>-3.5324027870278933</v>
      </c>
    </row>
    <row r="54" spans="1:8" ht="15.75">
      <c r="A54" s="53" t="s">
        <v>271</v>
      </c>
      <c r="B54" s="63">
        <v>0</v>
      </c>
      <c r="C54" s="63">
        <f>B54/15.6466</f>
        <v>0</v>
      </c>
      <c r="D54" s="63">
        <f>[1]KOKKU!L44/1000</f>
        <v>0</v>
      </c>
      <c r="E54" s="63">
        <f>[1]KOKKU!M44/1000</f>
        <v>-9200</v>
      </c>
      <c r="F54" s="55" t="s">
        <v>262</v>
      </c>
      <c r="G54" s="56">
        <f>E54-C54</f>
        <v>-9200</v>
      </c>
      <c r="H54" s="64" t="s">
        <v>262</v>
      </c>
    </row>
    <row r="55" spans="1:8" ht="15.75">
      <c r="A55" s="53" t="s">
        <v>272</v>
      </c>
      <c r="B55" s="63">
        <v>154.6865</v>
      </c>
      <c r="C55" s="63">
        <f>B55/15.6466</f>
        <v>9.8862692214282983</v>
      </c>
      <c r="D55" s="63">
        <f>[1]KOKKU!L45/1000</f>
        <v>0</v>
      </c>
      <c r="E55" s="63">
        <f>[1]KOKKU!M45/1000</f>
        <v>9251.8310000000001</v>
      </c>
      <c r="F55" s="55" t="s">
        <v>262</v>
      </c>
      <c r="G55" s="56">
        <f>E55-C55</f>
        <v>9241.9447307785722</v>
      </c>
      <c r="H55" s="64">
        <f>G55/C55</f>
        <v>934.82632566254972</v>
      </c>
    </row>
    <row r="56" spans="1:8" ht="15.75">
      <c r="A56" s="53" t="s">
        <v>273</v>
      </c>
      <c r="B56" s="63">
        <v>0</v>
      </c>
      <c r="C56" s="63">
        <f>B56/15.6466</f>
        <v>0</v>
      </c>
      <c r="D56" s="63">
        <f>[1]KOKKU!L46/1000</f>
        <v>11320.816999999999</v>
      </c>
      <c r="E56" s="63">
        <f>[1]KOKKU!M46/1000</f>
        <v>0</v>
      </c>
      <c r="F56" s="55">
        <f>E56/D56</f>
        <v>0</v>
      </c>
      <c r="G56" s="56">
        <f>E56-C56</f>
        <v>0</v>
      </c>
      <c r="H56" s="64" t="s">
        <v>262</v>
      </c>
    </row>
    <row r="57" spans="1:8" ht="15.75">
      <c r="A57" s="53" t="s">
        <v>274</v>
      </c>
      <c r="B57" s="63">
        <v>-1719.9284499999999</v>
      </c>
      <c r="C57" s="63">
        <f>B57/15.6466</f>
        <v>-109.92346260529443</v>
      </c>
      <c r="D57" s="63">
        <f>[1]KOKKU!L47/1000</f>
        <v>-11529.279</v>
      </c>
      <c r="E57" s="63">
        <f>[1]KOKKU!M47/1000</f>
        <v>-115.26300999999999</v>
      </c>
      <c r="F57" s="55">
        <f>E57/D57</f>
        <v>9.9974170110724171E-3</v>
      </c>
      <c r="G57" s="56">
        <f>E57-C57</f>
        <v>-5.3395473947055621</v>
      </c>
      <c r="H57" s="57">
        <f>G57/C57</f>
        <v>4.8575138265780797E-2</v>
      </c>
    </row>
    <row r="58" spans="1:8" ht="15.75">
      <c r="A58" s="53" t="s">
        <v>275</v>
      </c>
      <c r="B58" s="63">
        <v>12291.880820000051</v>
      </c>
      <c r="C58" s="63">
        <f>B58/15.6466</f>
        <v>785.5943668273012</v>
      </c>
      <c r="D58" s="63">
        <f>[1]KOKKU!L48/1000</f>
        <v>3567.67722</v>
      </c>
      <c r="E58" s="63">
        <f>[1]KOKKU!M48/1000</f>
        <v>-1672.67488669512</v>
      </c>
      <c r="F58" s="55">
        <f>E58/D58</f>
        <v>-0.46884142918487454</v>
      </c>
      <c r="G58" s="56">
        <f>E58-C58</f>
        <v>-2458.2692535224214</v>
      </c>
      <c r="H58" s="57">
        <f>G58/C58</f>
        <v>-3.129183911349033</v>
      </c>
    </row>
    <row r="59" spans="1:8" ht="15.75">
      <c r="A59" s="53"/>
      <c r="B59" s="53"/>
      <c r="C59" s="53"/>
      <c r="D59" s="58"/>
      <c r="E59" s="58"/>
      <c r="F59" s="55"/>
      <c r="G59" s="56"/>
      <c r="H59" s="57"/>
    </row>
    <row r="60" spans="1:8" ht="15.75">
      <c r="A60" s="48" t="s">
        <v>276</v>
      </c>
      <c r="B60" s="49">
        <v>760830.76958000008</v>
      </c>
      <c r="C60" s="49">
        <f>C5+C58+C55+C56</f>
        <v>48625.948741579647</v>
      </c>
      <c r="D60" s="49">
        <f>D5+D58+D55+D56</f>
        <v>110989.41359999999</v>
      </c>
      <c r="E60" s="49">
        <f>E5+E58+E55+E56</f>
        <v>57468.947883304878</v>
      </c>
      <c r="F60" s="50">
        <f>E60/D60</f>
        <v>0.51778765216671874</v>
      </c>
      <c r="G60" s="51">
        <f>E60-C60</f>
        <v>8842.9991417252313</v>
      </c>
      <c r="H60" s="52">
        <f>G60/C60</f>
        <v>0.18185761657260285</v>
      </c>
    </row>
    <row r="62" spans="1:8">
      <c r="D62" s="65"/>
      <c r="E62" s="65"/>
    </row>
  </sheetData>
  <sheetProtection selectLockedCells="1" selectUnlockedCells="1"/>
  <mergeCells count="3">
    <mergeCell ref="B3:C3"/>
    <mergeCell ref="D3:F3"/>
    <mergeCell ref="G3:H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0"/>
  <sheetViews>
    <sheetView zoomScaleNormal="100" workbookViewId="0">
      <selection activeCell="K15" sqref="K15"/>
    </sheetView>
  </sheetViews>
  <sheetFormatPr defaultRowHeight="12.75"/>
  <cols>
    <col min="1" max="1" width="6.85546875" style="16" customWidth="1"/>
    <col min="2" max="2" width="2.85546875" style="16" bestFit="1" customWidth="1"/>
    <col min="3" max="3" width="61.140625" style="16" customWidth="1"/>
    <col min="4" max="4" width="16.28515625" style="16" hidden="1" customWidth="1"/>
    <col min="5" max="5" width="10.7109375" style="16" customWidth="1"/>
    <col min="6" max="6" width="8.85546875" style="16" bestFit="1" customWidth="1"/>
    <col min="7" max="7" width="7.42578125" style="16" hidden="1" customWidth="1"/>
    <col min="8" max="8" width="6" style="16" bestFit="1" customWidth="1"/>
    <col min="9" max="16384" width="9.140625" style="16"/>
  </cols>
  <sheetData>
    <row r="2" spans="1:8" ht="18.75">
      <c r="C2" s="34" t="s">
        <v>220</v>
      </c>
      <c r="D2" s="17"/>
      <c r="E2" s="17"/>
      <c r="F2" s="17"/>
      <c r="G2" s="17"/>
      <c r="H2" s="17"/>
    </row>
    <row r="3" spans="1:8">
      <c r="C3" s="17"/>
      <c r="D3" s="17"/>
      <c r="E3" s="17"/>
      <c r="F3" s="17" t="s">
        <v>221</v>
      </c>
      <c r="G3" s="17"/>
      <c r="H3" s="17"/>
    </row>
    <row r="4" spans="1:8" ht="38.25">
      <c r="A4" s="18"/>
      <c r="B4" s="18"/>
      <c r="C4" s="18"/>
      <c r="D4" s="18" t="s">
        <v>0</v>
      </c>
      <c r="E4" s="14" t="s">
        <v>153</v>
      </c>
      <c r="F4" s="14" t="s">
        <v>154</v>
      </c>
      <c r="G4" s="15" t="s">
        <v>219</v>
      </c>
      <c r="H4" s="14" t="s">
        <v>155</v>
      </c>
    </row>
    <row r="5" spans="1:8">
      <c r="A5" s="18"/>
      <c r="B5" s="18"/>
      <c r="C5" s="19" t="s">
        <v>1</v>
      </c>
      <c r="D5" s="19">
        <v>24787031</v>
      </c>
      <c r="E5" s="20">
        <f>SUM(E7,E15)</f>
        <v>27162916</v>
      </c>
      <c r="F5" s="20">
        <f t="shared" ref="F5:G5" si="0">SUM(F7,F15)</f>
        <v>4146747.6100000003</v>
      </c>
      <c r="G5" s="20">
        <f t="shared" si="0"/>
        <v>507290.83999999997</v>
      </c>
      <c r="H5" s="19">
        <f>ROUND(F5/E5*100,1)</f>
        <v>15.3</v>
      </c>
    </row>
    <row r="6" spans="1:8">
      <c r="A6" s="18"/>
      <c r="B6" s="18"/>
      <c r="C6" s="18"/>
      <c r="D6" s="18"/>
      <c r="E6" s="21"/>
      <c r="F6" s="21"/>
      <c r="G6" s="21"/>
      <c r="H6" s="19"/>
    </row>
    <row r="7" spans="1:8">
      <c r="A7" s="18"/>
      <c r="B7" s="18"/>
      <c r="C7" s="19" t="s">
        <v>2</v>
      </c>
      <c r="D7" s="19">
        <v>13257752</v>
      </c>
      <c r="E7" s="20">
        <f>SUM(E8:E14)</f>
        <v>15633637</v>
      </c>
      <c r="F7" s="20">
        <f t="shared" ref="F7:G7" si="1">SUM(F8:F14)</f>
        <v>4031484.6</v>
      </c>
      <c r="G7" s="20">
        <f t="shared" si="1"/>
        <v>487907.69999999995</v>
      </c>
      <c r="H7" s="19">
        <f t="shared" ref="H7:H16" si="2">ROUND(F7/E7*100,1)</f>
        <v>25.8</v>
      </c>
    </row>
    <row r="8" spans="1:8">
      <c r="A8" s="1" t="s">
        <v>3</v>
      </c>
      <c r="B8" s="1"/>
      <c r="C8" s="1" t="s">
        <v>4</v>
      </c>
      <c r="D8" s="1">
        <v>18215</v>
      </c>
      <c r="E8" s="2">
        <f>SUM(E22)</f>
        <v>18215</v>
      </c>
      <c r="F8" s="2">
        <f t="shared" ref="F8:G8" si="3">SUM(F22)</f>
        <v>0</v>
      </c>
      <c r="G8" s="2">
        <f t="shared" si="3"/>
        <v>0</v>
      </c>
      <c r="H8" s="22">
        <f t="shared" si="2"/>
        <v>0</v>
      </c>
    </row>
    <row r="9" spans="1:8">
      <c r="A9" s="1" t="s">
        <v>5</v>
      </c>
      <c r="B9" s="1"/>
      <c r="C9" s="1" t="s">
        <v>6</v>
      </c>
      <c r="D9" s="1">
        <v>5844949</v>
      </c>
      <c r="E9" s="2">
        <f>SUM(E40,E108,E111,E183)</f>
        <v>6537677</v>
      </c>
      <c r="F9" s="2">
        <f t="shared" ref="F9:G9" si="4">SUM(F40,F108,F111,F183)</f>
        <v>1067860.17</v>
      </c>
      <c r="G9" s="2">
        <f t="shared" si="4"/>
        <v>269370.83999999997</v>
      </c>
      <c r="H9" s="18">
        <f t="shared" si="2"/>
        <v>16.3</v>
      </c>
    </row>
    <row r="10" spans="1:8">
      <c r="A10" s="1" t="s">
        <v>7</v>
      </c>
      <c r="B10" s="1"/>
      <c r="C10" s="1" t="s">
        <v>8</v>
      </c>
      <c r="D10" s="1">
        <v>157606</v>
      </c>
      <c r="E10" s="2">
        <f>SUM(E93)</f>
        <v>157606</v>
      </c>
      <c r="F10" s="2">
        <f t="shared" ref="F10:G10" si="5">SUM(F93)</f>
        <v>151195</v>
      </c>
      <c r="G10" s="2">
        <f t="shared" si="5"/>
        <v>12782</v>
      </c>
      <c r="H10" s="18">
        <f t="shared" si="2"/>
        <v>95.9</v>
      </c>
    </row>
    <row r="11" spans="1:8">
      <c r="A11" s="1" t="s">
        <v>9</v>
      </c>
      <c r="B11" s="1"/>
      <c r="C11" s="1" t="s">
        <v>10</v>
      </c>
      <c r="D11" s="1">
        <v>203504</v>
      </c>
      <c r="E11" s="2">
        <f>SUM(E99,E119)</f>
        <v>203504</v>
      </c>
      <c r="F11" s="2">
        <f t="shared" ref="F11:G11" si="6">SUM(F99,F119)</f>
        <v>91369.89</v>
      </c>
      <c r="G11" s="2">
        <f t="shared" si="6"/>
        <v>31823.840000000004</v>
      </c>
      <c r="H11" s="18">
        <f t="shared" si="2"/>
        <v>44.9</v>
      </c>
    </row>
    <row r="12" spans="1:8">
      <c r="A12" s="1" t="s">
        <v>11</v>
      </c>
      <c r="B12" s="1"/>
      <c r="C12" s="1" t="s">
        <v>12</v>
      </c>
      <c r="D12" s="1">
        <v>2455615</v>
      </c>
      <c r="E12" s="2">
        <f>SUM(E25,E123,E186)</f>
        <v>3362223</v>
      </c>
      <c r="F12" s="2">
        <f t="shared" ref="F12:G12" si="7">SUM(F25,F123,F186)</f>
        <v>2296854.31</v>
      </c>
      <c r="G12" s="2">
        <f t="shared" si="7"/>
        <v>132553.21999999997</v>
      </c>
      <c r="H12" s="18">
        <f t="shared" si="2"/>
        <v>68.3</v>
      </c>
    </row>
    <row r="13" spans="1:8">
      <c r="A13" s="1" t="s">
        <v>13</v>
      </c>
      <c r="B13" s="1"/>
      <c r="C13" s="1" t="s">
        <v>14</v>
      </c>
      <c r="D13" s="1">
        <v>4532038</v>
      </c>
      <c r="E13" s="2">
        <f>SUM(E30,E141,E196)</f>
        <v>5215434</v>
      </c>
      <c r="F13" s="2">
        <f t="shared" ref="F13:G13" si="8">SUM(F30,F141,F196)</f>
        <v>349423.27</v>
      </c>
      <c r="G13" s="2">
        <f t="shared" si="8"/>
        <v>40434.800000000003</v>
      </c>
      <c r="H13" s="22">
        <f t="shared" si="2"/>
        <v>6.7</v>
      </c>
    </row>
    <row r="14" spans="1:8">
      <c r="A14" s="1" t="s">
        <v>15</v>
      </c>
      <c r="B14" s="1"/>
      <c r="C14" s="1" t="s">
        <v>16</v>
      </c>
      <c r="D14" s="1">
        <v>45825</v>
      </c>
      <c r="E14" s="2">
        <f>SUM(E168,E177,E200)</f>
        <v>138978</v>
      </c>
      <c r="F14" s="2">
        <f t="shared" ref="F14:G14" si="9">SUM(F168,F177,F200)</f>
        <v>74781.959999999992</v>
      </c>
      <c r="G14" s="2">
        <f t="shared" si="9"/>
        <v>943</v>
      </c>
      <c r="H14" s="18">
        <f t="shared" si="2"/>
        <v>53.8</v>
      </c>
    </row>
    <row r="15" spans="1:8">
      <c r="A15" s="1" t="s">
        <v>17</v>
      </c>
      <c r="B15" s="1"/>
      <c r="C15" s="3" t="s">
        <v>18</v>
      </c>
      <c r="D15" s="3">
        <v>11529279</v>
      </c>
      <c r="E15" s="4">
        <f>SUM(E16)</f>
        <v>11529279</v>
      </c>
      <c r="F15" s="4">
        <f t="shared" ref="F15:G15" si="10">SUM(F16)</f>
        <v>115263.01000000001</v>
      </c>
      <c r="G15" s="4">
        <f t="shared" si="10"/>
        <v>19383.14</v>
      </c>
      <c r="H15" s="30">
        <f t="shared" si="2"/>
        <v>1</v>
      </c>
    </row>
    <row r="16" spans="1:8">
      <c r="A16" s="1"/>
      <c r="B16" s="1"/>
      <c r="C16" s="1" t="s">
        <v>4</v>
      </c>
      <c r="D16" s="1">
        <v>11529279</v>
      </c>
      <c r="E16" s="2">
        <f>SUM(E218)</f>
        <v>11529279</v>
      </c>
      <c r="F16" s="2">
        <f t="shared" ref="F16:G16" si="11">SUM(F218)</f>
        <v>115263.01000000001</v>
      </c>
      <c r="G16" s="2">
        <f t="shared" si="11"/>
        <v>19383.14</v>
      </c>
      <c r="H16" s="31">
        <f t="shared" si="2"/>
        <v>1</v>
      </c>
    </row>
    <row r="18" spans="1:8">
      <c r="C18" s="16" t="s">
        <v>19</v>
      </c>
    </row>
    <row r="20" spans="1:8" ht="38.25">
      <c r="A20" s="18"/>
      <c r="B20" s="18"/>
      <c r="C20" s="18"/>
      <c r="D20" s="18" t="s">
        <v>0</v>
      </c>
      <c r="E20" s="14" t="s">
        <v>153</v>
      </c>
      <c r="F20" s="14" t="s">
        <v>154</v>
      </c>
      <c r="G20" s="15" t="s">
        <v>219</v>
      </c>
      <c r="H20" s="14" t="s">
        <v>155</v>
      </c>
    </row>
    <row r="21" spans="1:8">
      <c r="A21" s="18"/>
      <c r="B21" s="18"/>
      <c r="C21" s="19" t="s">
        <v>20</v>
      </c>
      <c r="D21" s="19">
        <v>18215</v>
      </c>
      <c r="E21" s="4">
        <v>18215</v>
      </c>
      <c r="F21" s="4"/>
      <c r="G21" s="4"/>
      <c r="H21" s="32">
        <f>ROUND(F21/E21*100,1)</f>
        <v>0</v>
      </c>
    </row>
    <row r="22" spans="1:8">
      <c r="A22" s="18" t="s">
        <v>3</v>
      </c>
      <c r="B22" s="18"/>
      <c r="C22" s="19" t="s">
        <v>4</v>
      </c>
      <c r="D22" s="19">
        <v>18215</v>
      </c>
      <c r="E22" s="4">
        <v>18215</v>
      </c>
      <c r="F22" s="4"/>
      <c r="G22" s="4"/>
      <c r="H22" s="32">
        <f t="shared" ref="H22:H85" si="12">ROUND(F22/E22*100,1)</f>
        <v>0</v>
      </c>
    </row>
    <row r="23" spans="1:8">
      <c r="A23" s="18"/>
      <c r="B23" s="18"/>
      <c r="C23" s="18" t="s">
        <v>21</v>
      </c>
      <c r="D23" s="18">
        <v>18215</v>
      </c>
      <c r="E23" s="2">
        <v>18215</v>
      </c>
      <c r="F23" s="2"/>
      <c r="G23" s="2"/>
      <c r="H23" s="33">
        <f t="shared" si="12"/>
        <v>0</v>
      </c>
    </row>
    <row r="24" spans="1:8">
      <c r="A24" s="18"/>
      <c r="B24" s="18"/>
      <c r="C24" s="19" t="s">
        <v>22</v>
      </c>
      <c r="D24" s="19">
        <v>54325</v>
      </c>
      <c r="E24" s="4">
        <f>SUM(E25)</f>
        <v>54325</v>
      </c>
      <c r="F24" s="4">
        <f>SUM(F25)</f>
        <v>7691</v>
      </c>
      <c r="G24" s="4">
        <f>SUM(G25)</f>
        <v>3914</v>
      </c>
      <c r="H24" s="5">
        <f t="shared" si="12"/>
        <v>14.2</v>
      </c>
    </row>
    <row r="25" spans="1:8">
      <c r="A25" s="18" t="s">
        <v>11</v>
      </c>
      <c r="B25" s="18"/>
      <c r="C25" s="19" t="s">
        <v>12</v>
      </c>
      <c r="D25" s="18">
        <v>54325</v>
      </c>
      <c r="E25" s="4">
        <f>SUM(E26)</f>
        <v>54325</v>
      </c>
      <c r="F25" s="4">
        <f t="shared" ref="F25:G25" si="13">SUM(F26)</f>
        <v>7691</v>
      </c>
      <c r="G25" s="2">
        <f t="shared" si="13"/>
        <v>3914</v>
      </c>
      <c r="H25" s="5">
        <f t="shared" si="12"/>
        <v>14.2</v>
      </c>
    </row>
    <row r="26" spans="1:8">
      <c r="A26" s="18" t="s">
        <v>23</v>
      </c>
      <c r="B26" s="18"/>
      <c r="C26" s="23" t="s">
        <v>24</v>
      </c>
      <c r="D26" s="18">
        <v>54325</v>
      </c>
      <c r="E26" s="6">
        <f>SUM(E27:E28)</f>
        <v>54325</v>
      </c>
      <c r="F26" s="6">
        <f t="shared" ref="F26:G26" si="14">SUM(F27:F28)</f>
        <v>7691</v>
      </c>
      <c r="G26" s="6">
        <f t="shared" si="14"/>
        <v>3914</v>
      </c>
      <c r="H26" s="7">
        <f t="shared" si="12"/>
        <v>14.2</v>
      </c>
    </row>
    <row r="27" spans="1:8">
      <c r="A27" s="18"/>
      <c r="B27" s="18"/>
      <c r="C27" s="18" t="s">
        <v>25</v>
      </c>
      <c r="D27" s="18">
        <v>31956</v>
      </c>
      <c r="E27" s="2">
        <v>31956</v>
      </c>
      <c r="F27" s="2">
        <v>7691</v>
      </c>
      <c r="G27" s="2">
        <v>3914</v>
      </c>
      <c r="H27" s="7">
        <f t="shared" si="12"/>
        <v>24.1</v>
      </c>
    </row>
    <row r="28" spans="1:8">
      <c r="A28" s="18"/>
      <c r="B28" s="18"/>
      <c r="C28" s="18" t="s">
        <v>26</v>
      </c>
      <c r="D28" s="18">
        <v>22369</v>
      </c>
      <c r="E28" s="2">
        <v>22369</v>
      </c>
      <c r="F28" s="2"/>
      <c r="G28" s="2"/>
      <c r="H28" s="7">
        <f t="shared" si="12"/>
        <v>0</v>
      </c>
    </row>
    <row r="29" spans="1:8">
      <c r="A29" s="18"/>
      <c r="B29" s="18"/>
      <c r="C29" s="19" t="s">
        <v>27</v>
      </c>
      <c r="D29" s="19">
        <v>3745542</v>
      </c>
      <c r="E29" s="4">
        <f>SUM(E30)</f>
        <v>4006506</v>
      </c>
      <c r="F29" s="4">
        <f t="shared" ref="F29:G29" si="15">SUM(F30)</f>
        <v>109366</v>
      </c>
      <c r="G29" s="4">
        <f t="shared" si="15"/>
        <v>16349.52</v>
      </c>
      <c r="H29" s="5">
        <f t="shared" si="12"/>
        <v>2.7</v>
      </c>
    </row>
    <row r="30" spans="1:8">
      <c r="A30" s="18" t="s">
        <v>13</v>
      </c>
      <c r="B30" s="18"/>
      <c r="C30" s="19" t="s">
        <v>14</v>
      </c>
      <c r="D30" s="18">
        <v>3745542</v>
      </c>
      <c r="E30" s="4">
        <f>SUM(E31,E35)</f>
        <v>4006506</v>
      </c>
      <c r="F30" s="4">
        <f t="shared" ref="F30:G30" si="16">SUM(F31,F35)</f>
        <v>109366</v>
      </c>
      <c r="G30" s="4">
        <f t="shared" si="16"/>
        <v>16349.52</v>
      </c>
      <c r="H30" s="5">
        <f t="shared" si="12"/>
        <v>2.7</v>
      </c>
    </row>
    <row r="31" spans="1:8">
      <c r="A31" s="18" t="s">
        <v>28</v>
      </c>
      <c r="B31" s="18"/>
      <c r="C31" s="23" t="s">
        <v>29</v>
      </c>
      <c r="D31" s="18">
        <v>28760</v>
      </c>
      <c r="E31" s="6">
        <f>SUM(E32:E34)</f>
        <v>34092</v>
      </c>
      <c r="F31" s="6">
        <f t="shared" ref="F31:G31" si="17">SUM(F32:F34)</f>
        <v>8182</v>
      </c>
      <c r="G31" s="6">
        <f t="shared" si="17"/>
        <v>2850</v>
      </c>
      <c r="H31" s="8">
        <f t="shared" si="12"/>
        <v>24</v>
      </c>
    </row>
    <row r="32" spans="1:8">
      <c r="A32" s="18"/>
      <c r="B32" s="18"/>
      <c r="C32" s="18" t="s">
        <v>30</v>
      </c>
      <c r="D32" s="18">
        <v>28760</v>
      </c>
      <c r="E32" s="2">
        <v>28760</v>
      </c>
      <c r="F32" s="2">
        <f>SUM(G32)</f>
        <v>2850</v>
      </c>
      <c r="G32" s="2">
        <v>2850</v>
      </c>
      <c r="H32" s="7">
        <f t="shared" si="12"/>
        <v>9.9</v>
      </c>
    </row>
    <row r="33" spans="1:8">
      <c r="A33" s="18"/>
      <c r="B33" s="18"/>
      <c r="C33" s="18" t="s">
        <v>31</v>
      </c>
      <c r="D33" s="18"/>
      <c r="E33" s="2">
        <v>2616</v>
      </c>
      <c r="F33" s="2">
        <v>2616</v>
      </c>
      <c r="G33" s="2"/>
      <c r="H33" s="7">
        <f t="shared" si="12"/>
        <v>100</v>
      </c>
    </row>
    <row r="34" spans="1:8">
      <c r="A34" s="18"/>
      <c r="B34" s="18"/>
      <c r="C34" s="18" t="s">
        <v>32</v>
      </c>
      <c r="D34" s="18"/>
      <c r="E34" s="2">
        <v>2716</v>
      </c>
      <c r="F34" s="2">
        <v>2716</v>
      </c>
      <c r="G34" s="2"/>
      <c r="H34" s="7">
        <f t="shared" si="12"/>
        <v>100</v>
      </c>
    </row>
    <row r="35" spans="1:8">
      <c r="A35" s="18" t="s">
        <v>33</v>
      </c>
      <c r="B35" s="18"/>
      <c r="C35" s="23" t="s">
        <v>34</v>
      </c>
      <c r="D35" s="18">
        <v>3716782</v>
      </c>
      <c r="E35" s="6">
        <f>SUM(E36:E38)</f>
        <v>3972414</v>
      </c>
      <c r="F35" s="6">
        <f t="shared" ref="F35:G35" si="18">SUM(F36:F38)</f>
        <v>101184</v>
      </c>
      <c r="G35" s="6">
        <f t="shared" si="18"/>
        <v>13499.52</v>
      </c>
      <c r="H35" s="7">
        <f t="shared" si="12"/>
        <v>2.5</v>
      </c>
    </row>
    <row r="36" spans="1:8">
      <c r="A36" s="18"/>
      <c r="B36" s="18" t="s">
        <v>41</v>
      </c>
      <c r="C36" s="18" t="s">
        <v>35</v>
      </c>
      <c r="D36" s="18">
        <v>3531438</v>
      </c>
      <c r="E36" s="2">
        <f>3531438-79115</f>
        <v>3452323</v>
      </c>
      <c r="F36" s="2">
        <v>0</v>
      </c>
      <c r="G36" s="2"/>
      <c r="H36" s="7">
        <f t="shared" si="12"/>
        <v>0</v>
      </c>
    </row>
    <row r="37" spans="1:8">
      <c r="A37" s="18"/>
      <c r="B37" s="18" t="s">
        <v>41</v>
      </c>
      <c r="C37" s="18" t="s">
        <v>36</v>
      </c>
      <c r="D37" s="18">
        <v>185344</v>
      </c>
      <c r="E37" s="2">
        <f>185344+102259</f>
        <v>287603</v>
      </c>
      <c r="F37" s="2">
        <v>77793</v>
      </c>
      <c r="G37" s="2">
        <v>-9891.48</v>
      </c>
      <c r="H37" s="7">
        <f t="shared" si="12"/>
        <v>27</v>
      </c>
    </row>
    <row r="38" spans="1:8">
      <c r="A38" s="18"/>
      <c r="B38" s="18"/>
      <c r="C38" s="18" t="s">
        <v>37</v>
      </c>
      <c r="D38" s="18"/>
      <c r="E38" s="2">
        <v>232488</v>
      </c>
      <c r="F38" s="2">
        <v>23391</v>
      </c>
      <c r="G38" s="2">
        <v>23391</v>
      </c>
      <c r="H38" s="7">
        <f t="shared" si="12"/>
        <v>10.1</v>
      </c>
    </row>
    <row r="39" spans="1:8">
      <c r="A39" s="18"/>
      <c r="B39" s="18"/>
      <c r="C39" s="19" t="s">
        <v>38</v>
      </c>
      <c r="D39" s="19">
        <v>5675592</v>
      </c>
      <c r="E39" s="4">
        <f>SUM(E40,E93,E99)</f>
        <v>5916008</v>
      </c>
      <c r="F39" s="4">
        <f t="shared" ref="F39:G39" si="19">SUM(F40,F93,F99)</f>
        <v>1177972.8800000001</v>
      </c>
      <c r="G39" s="4">
        <f t="shared" si="19"/>
        <v>281019.83999999997</v>
      </c>
      <c r="H39" s="5">
        <f t="shared" si="12"/>
        <v>19.899999999999999</v>
      </c>
    </row>
    <row r="40" spans="1:8">
      <c r="A40" s="18" t="s">
        <v>5</v>
      </c>
      <c r="B40" s="18"/>
      <c r="C40" s="19" t="s">
        <v>6</v>
      </c>
      <c r="D40" s="19">
        <v>5403958</v>
      </c>
      <c r="E40" s="4">
        <f>SUM(E41,E87,E90)</f>
        <v>5644374</v>
      </c>
      <c r="F40" s="4">
        <f t="shared" ref="F40:G40" si="20">SUM(F41,F87,F90)</f>
        <v>998219.28</v>
      </c>
      <c r="G40" s="4">
        <f t="shared" si="20"/>
        <v>251129.43999999997</v>
      </c>
      <c r="H40" s="5">
        <f t="shared" si="12"/>
        <v>17.7</v>
      </c>
    </row>
    <row r="41" spans="1:8">
      <c r="A41" s="18" t="s">
        <v>39</v>
      </c>
      <c r="B41" s="18"/>
      <c r="C41" s="23" t="s">
        <v>162</v>
      </c>
      <c r="D41" s="18">
        <v>4052226</v>
      </c>
      <c r="E41" s="6">
        <f>SUM(E42,E53,E54,E69,E76,E77,E80,E82)</f>
        <v>4286392</v>
      </c>
      <c r="F41" s="6">
        <f t="shared" ref="F41:G41" si="21">SUM(F42,F53,F54,F69,F76,F77,F80,F82)</f>
        <v>993120.72</v>
      </c>
      <c r="G41" s="6">
        <f t="shared" si="21"/>
        <v>251129.43999999997</v>
      </c>
      <c r="H41" s="7">
        <f t="shared" si="12"/>
        <v>23.2</v>
      </c>
    </row>
    <row r="42" spans="1:8">
      <c r="A42" s="18"/>
      <c r="B42" s="18"/>
      <c r="C42" s="23" t="s">
        <v>40</v>
      </c>
      <c r="D42" s="23">
        <v>2768769</v>
      </c>
      <c r="E42" s="6">
        <f>SUM(E43:E52)</f>
        <v>2819689</v>
      </c>
      <c r="F42" s="6">
        <f>SUM(F43:F52)</f>
        <v>344745.36</v>
      </c>
      <c r="G42" s="6">
        <f>SUM(G43:G52)</f>
        <v>157231.78</v>
      </c>
      <c r="H42" s="8">
        <f t="shared" si="12"/>
        <v>12.2</v>
      </c>
    </row>
    <row r="43" spans="1:8">
      <c r="A43" s="18"/>
      <c r="B43" s="18"/>
      <c r="C43" s="18" t="s">
        <v>163</v>
      </c>
      <c r="D43" s="18">
        <v>958675</v>
      </c>
      <c r="E43" s="2">
        <v>766675</v>
      </c>
      <c r="F43" s="2">
        <f>SUM(G43)</f>
        <v>12207</v>
      </c>
      <c r="G43" s="2">
        <v>12207</v>
      </c>
      <c r="H43" s="7">
        <f t="shared" si="12"/>
        <v>1.6</v>
      </c>
    </row>
    <row r="44" spans="1:8">
      <c r="A44" s="18"/>
      <c r="B44" s="18"/>
      <c r="C44" s="18" t="s">
        <v>170</v>
      </c>
      <c r="D44" s="18">
        <v>302661</v>
      </c>
      <c r="E44" s="2">
        <v>302661</v>
      </c>
      <c r="F44" s="2">
        <v>3215.35</v>
      </c>
      <c r="G44" s="2">
        <v>1144.6099999999999</v>
      </c>
      <c r="H44" s="7">
        <f t="shared" si="12"/>
        <v>1.1000000000000001</v>
      </c>
    </row>
    <row r="45" spans="1:8">
      <c r="A45" s="18"/>
      <c r="B45" s="18" t="s">
        <v>41</v>
      </c>
      <c r="C45" s="18" t="s">
        <v>164</v>
      </c>
      <c r="D45" s="18">
        <v>1109662</v>
      </c>
      <c r="E45" s="2">
        <v>1109662</v>
      </c>
      <c r="F45" s="2">
        <v>4196.57</v>
      </c>
      <c r="G45" s="2">
        <v>4196.57</v>
      </c>
      <c r="H45" s="1">
        <f t="shared" si="12"/>
        <v>0.4</v>
      </c>
    </row>
    <row r="46" spans="1:8">
      <c r="A46" s="18"/>
      <c r="B46" s="18"/>
      <c r="C46" s="18" t="s">
        <v>165</v>
      </c>
      <c r="D46" s="18">
        <v>174080</v>
      </c>
      <c r="E46" s="2">
        <v>174080</v>
      </c>
      <c r="F46" s="2">
        <v>174078.84</v>
      </c>
      <c r="G46" s="2"/>
      <c r="H46" s="7">
        <f t="shared" si="12"/>
        <v>100</v>
      </c>
    </row>
    <row r="47" spans="1:8">
      <c r="A47" s="18"/>
      <c r="B47" s="18"/>
      <c r="C47" s="18" t="s">
        <v>166</v>
      </c>
      <c r="D47" s="18">
        <v>95867</v>
      </c>
      <c r="E47" s="2">
        <v>95867</v>
      </c>
      <c r="F47" s="2">
        <v>95867</v>
      </c>
      <c r="G47" s="2">
        <v>95867</v>
      </c>
      <c r="H47" s="7">
        <f t="shared" si="12"/>
        <v>100</v>
      </c>
    </row>
    <row r="48" spans="1:8">
      <c r="A48" s="18"/>
      <c r="B48" s="18"/>
      <c r="C48" s="18" t="s">
        <v>167</v>
      </c>
      <c r="D48" s="18">
        <v>63912</v>
      </c>
      <c r="E48" s="2">
        <v>63912</v>
      </c>
      <c r="F48" s="2">
        <v>5424</v>
      </c>
      <c r="G48" s="2"/>
      <c r="H48" s="1">
        <f t="shared" si="12"/>
        <v>8.5</v>
      </c>
    </row>
    <row r="49" spans="1:8">
      <c r="A49" s="18"/>
      <c r="B49" s="18"/>
      <c r="C49" s="18" t="s">
        <v>168</v>
      </c>
      <c r="D49" s="18">
        <v>63912</v>
      </c>
      <c r="E49" s="2">
        <v>63912</v>
      </c>
      <c r="F49" s="2"/>
      <c r="G49" s="2"/>
      <c r="H49" s="33">
        <f t="shared" si="12"/>
        <v>0</v>
      </c>
    </row>
    <row r="50" spans="1:8">
      <c r="A50" s="18"/>
      <c r="B50" s="18"/>
      <c r="C50" s="18" t="s">
        <v>169</v>
      </c>
      <c r="D50" s="18"/>
      <c r="E50" s="2">
        <v>176780</v>
      </c>
      <c r="F50" s="2">
        <v>43816.6</v>
      </c>
      <c r="G50" s="2">
        <v>43816.6</v>
      </c>
      <c r="H50" s="33">
        <f t="shared" si="12"/>
        <v>24.8</v>
      </c>
    </row>
    <row r="51" spans="1:8">
      <c r="A51" s="18"/>
      <c r="B51" s="18"/>
      <c r="C51" s="18" t="s">
        <v>171</v>
      </c>
      <c r="D51" s="18"/>
      <c r="E51" s="2">
        <v>60940</v>
      </c>
      <c r="F51" s="2">
        <v>5940</v>
      </c>
      <c r="G51" s="2"/>
      <c r="H51" s="33">
        <f t="shared" si="12"/>
        <v>9.6999999999999993</v>
      </c>
    </row>
    <row r="52" spans="1:8">
      <c r="A52" s="18"/>
      <c r="B52" s="18"/>
      <c r="C52" s="18" t="s">
        <v>172</v>
      </c>
      <c r="D52" s="18"/>
      <c r="E52" s="2">
        <v>5200</v>
      </c>
      <c r="F52" s="2"/>
      <c r="G52" s="2"/>
      <c r="H52" s="33">
        <f t="shared" si="12"/>
        <v>0</v>
      </c>
    </row>
    <row r="53" spans="1:8">
      <c r="A53" s="18"/>
      <c r="B53" s="18"/>
      <c r="C53" s="23" t="s">
        <v>42</v>
      </c>
      <c r="D53" s="23">
        <v>63912</v>
      </c>
      <c r="E53" s="6">
        <v>63912</v>
      </c>
      <c r="F53" s="6"/>
      <c r="G53" s="6"/>
      <c r="H53" s="33">
        <f t="shared" si="12"/>
        <v>0</v>
      </c>
    </row>
    <row r="54" spans="1:8">
      <c r="A54" s="18"/>
      <c r="B54" s="18"/>
      <c r="C54" s="23" t="s">
        <v>43</v>
      </c>
      <c r="D54" s="23">
        <v>468025</v>
      </c>
      <c r="E54" s="6">
        <v>651271</v>
      </c>
      <c r="F54" s="6">
        <f>SUM(F55:F68)</f>
        <v>90402.7</v>
      </c>
      <c r="G54" s="6">
        <f>SUM(G55:G68)</f>
        <v>81942.7</v>
      </c>
      <c r="H54" s="1">
        <f t="shared" si="12"/>
        <v>13.9</v>
      </c>
    </row>
    <row r="55" spans="1:8">
      <c r="A55" s="18"/>
      <c r="B55" s="18"/>
      <c r="C55" s="18" t="s">
        <v>173</v>
      </c>
      <c r="D55" s="18"/>
      <c r="E55" s="2"/>
      <c r="F55" s="2">
        <v>6300</v>
      </c>
      <c r="G55" s="2"/>
      <c r="H55" s="1"/>
    </row>
    <row r="56" spans="1:8">
      <c r="A56" s="18"/>
      <c r="B56" s="18"/>
      <c r="C56" s="18" t="s">
        <v>174</v>
      </c>
      <c r="D56" s="18"/>
      <c r="E56" s="2"/>
      <c r="F56" s="2"/>
      <c r="G56" s="2"/>
      <c r="H56" s="1"/>
    </row>
    <row r="57" spans="1:8">
      <c r="A57" s="18"/>
      <c r="B57" s="18"/>
      <c r="C57" s="18" t="s">
        <v>175</v>
      </c>
      <c r="D57" s="18"/>
      <c r="E57" s="2"/>
      <c r="F57" s="2"/>
      <c r="G57" s="2"/>
      <c r="H57" s="1"/>
    </row>
    <row r="58" spans="1:8">
      <c r="A58" s="18"/>
      <c r="B58" s="18"/>
      <c r="C58" s="18" t="s">
        <v>176</v>
      </c>
      <c r="D58" s="18"/>
      <c r="E58" s="2"/>
      <c r="F58" s="2"/>
      <c r="G58" s="2"/>
      <c r="H58" s="1"/>
    </row>
    <row r="59" spans="1:8">
      <c r="A59" s="18"/>
      <c r="B59" s="18"/>
      <c r="C59" s="18" t="s">
        <v>177</v>
      </c>
      <c r="D59" s="18"/>
      <c r="E59" s="2"/>
      <c r="F59" s="2"/>
      <c r="G59" s="2"/>
      <c r="H59" s="1"/>
    </row>
    <row r="60" spans="1:8">
      <c r="A60" s="18"/>
      <c r="B60" s="18"/>
      <c r="C60" s="18" t="s">
        <v>178</v>
      </c>
      <c r="D60" s="18"/>
      <c r="E60" s="2"/>
      <c r="F60" s="2"/>
      <c r="G60" s="2"/>
      <c r="H60" s="1"/>
    </row>
    <row r="61" spans="1:8">
      <c r="A61" s="18"/>
      <c r="B61" s="18"/>
      <c r="C61" s="18" t="s">
        <v>179</v>
      </c>
      <c r="D61" s="18"/>
      <c r="E61" s="2"/>
      <c r="F61" s="2"/>
      <c r="G61" s="2"/>
      <c r="H61" s="1"/>
    </row>
    <row r="62" spans="1:8">
      <c r="A62" s="18"/>
      <c r="B62" s="18"/>
      <c r="C62" s="18" t="s">
        <v>180</v>
      </c>
      <c r="D62" s="18"/>
      <c r="E62" s="2"/>
      <c r="F62" s="2"/>
      <c r="G62" s="2"/>
      <c r="H62" s="1"/>
    </row>
    <row r="63" spans="1:8">
      <c r="A63" s="18"/>
      <c r="B63" s="18"/>
      <c r="C63" s="18" t="s">
        <v>181</v>
      </c>
      <c r="D63" s="18"/>
      <c r="E63" s="2"/>
      <c r="F63" s="2"/>
      <c r="G63" s="2"/>
      <c r="H63" s="1"/>
    </row>
    <row r="64" spans="1:8">
      <c r="A64" s="18"/>
      <c r="B64" s="18"/>
      <c r="C64" s="18" t="s">
        <v>182</v>
      </c>
      <c r="D64" s="18"/>
      <c r="E64" s="2"/>
      <c r="F64" s="2"/>
      <c r="G64" s="2"/>
      <c r="H64" s="1"/>
    </row>
    <row r="65" spans="1:8">
      <c r="A65" s="18"/>
      <c r="B65" s="18"/>
      <c r="C65" s="18" t="s">
        <v>183</v>
      </c>
      <c r="D65" s="18"/>
      <c r="E65" s="2"/>
      <c r="F65" s="2">
        <v>6060</v>
      </c>
      <c r="G65" s="2">
        <v>6060</v>
      </c>
      <c r="H65" s="1"/>
    </row>
    <row r="66" spans="1:8">
      <c r="A66" s="18"/>
      <c r="B66" s="18"/>
      <c r="C66" s="18" t="s">
        <v>184</v>
      </c>
      <c r="D66" s="18"/>
      <c r="E66" s="2"/>
      <c r="F66" s="2"/>
      <c r="G66" s="2"/>
      <c r="H66" s="1"/>
    </row>
    <row r="67" spans="1:8">
      <c r="A67" s="18"/>
      <c r="B67" s="18"/>
      <c r="C67" s="18" t="s">
        <v>185</v>
      </c>
      <c r="D67" s="18"/>
      <c r="E67" s="2"/>
      <c r="F67" s="2"/>
      <c r="G67" s="2"/>
      <c r="H67" s="1"/>
    </row>
    <row r="68" spans="1:8">
      <c r="A68" s="18"/>
      <c r="B68" s="18"/>
      <c r="C68" s="18" t="s">
        <v>186</v>
      </c>
      <c r="D68" s="18"/>
      <c r="E68" s="2"/>
      <c r="F68" s="2">
        <v>78042.7</v>
      </c>
      <c r="G68" s="2">
        <v>75882.7</v>
      </c>
      <c r="H68" s="1"/>
    </row>
    <row r="69" spans="1:8">
      <c r="A69" s="18"/>
      <c r="B69" s="18"/>
      <c r="C69" s="23" t="s">
        <v>44</v>
      </c>
      <c r="D69" s="23">
        <v>115041</v>
      </c>
      <c r="E69" s="6">
        <v>115041</v>
      </c>
      <c r="F69" s="6">
        <f>SUM(F70:F75)</f>
        <v>11954.96</v>
      </c>
      <c r="G69" s="6">
        <f>SUM(G70:G75)</f>
        <v>11954.96</v>
      </c>
      <c r="H69" s="1">
        <f t="shared" si="12"/>
        <v>10.4</v>
      </c>
    </row>
    <row r="70" spans="1:8">
      <c r="A70" s="18"/>
      <c r="B70" s="18"/>
      <c r="C70" s="18" t="s">
        <v>187</v>
      </c>
      <c r="D70" s="18"/>
      <c r="E70" s="2"/>
      <c r="F70" s="2"/>
      <c r="G70" s="2"/>
      <c r="H70" s="1"/>
    </row>
    <row r="71" spans="1:8">
      <c r="A71" s="18"/>
      <c r="B71" s="18"/>
      <c r="C71" s="18" t="s">
        <v>188</v>
      </c>
      <c r="D71" s="18"/>
      <c r="E71" s="2"/>
      <c r="F71" s="2"/>
      <c r="G71" s="2"/>
      <c r="H71" s="1"/>
    </row>
    <row r="72" spans="1:8">
      <c r="A72" s="18"/>
      <c r="B72" s="18"/>
      <c r="C72" s="18" t="s">
        <v>189</v>
      </c>
      <c r="D72" s="18"/>
      <c r="E72" s="2"/>
      <c r="F72" s="2"/>
      <c r="G72" s="2"/>
      <c r="H72" s="1"/>
    </row>
    <row r="73" spans="1:8">
      <c r="A73" s="18"/>
      <c r="B73" s="18"/>
      <c r="C73" s="18" t="s">
        <v>190</v>
      </c>
      <c r="D73" s="18"/>
      <c r="E73" s="2"/>
      <c r="F73" s="2">
        <v>11954.96</v>
      </c>
      <c r="G73" s="2">
        <v>11954.96</v>
      </c>
      <c r="H73" s="1"/>
    </row>
    <row r="74" spans="1:8">
      <c r="A74" s="18"/>
      <c r="B74" s="18"/>
      <c r="C74" s="18" t="s">
        <v>191</v>
      </c>
      <c r="D74" s="18"/>
      <c r="E74" s="2"/>
      <c r="F74" s="2"/>
      <c r="G74" s="2"/>
      <c r="H74" s="1"/>
    </row>
    <row r="75" spans="1:8">
      <c r="A75" s="18"/>
      <c r="B75" s="18"/>
      <c r="C75" s="18" t="s">
        <v>192</v>
      </c>
      <c r="D75" s="18"/>
      <c r="E75" s="2"/>
      <c r="F75" s="2"/>
      <c r="G75" s="2"/>
      <c r="H75" s="1"/>
    </row>
    <row r="76" spans="1:8">
      <c r="A76" s="18"/>
      <c r="B76" s="18"/>
      <c r="C76" s="23" t="s">
        <v>45</v>
      </c>
      <c r="D76" s="23">
        <v>127823</v>
      </c>
      <c r="E76" s="6">
        <v>127823</v>
      </c>
      <c r="F76" s="6">
        <v>111378.34</v>
      </c>
      <c r="G76" s="6"/>
      <c r="H76" s="9">
        <f t="shared" si="12"/>
        <v>87.1</v>
      </c>
    </row>
    <row r="77" spans="1:8">
      <c r="A77" s="18"/>
      <c r="B77" s="18"/>
      <c r="C77" s="23" t="s">
        <v>46</v>
      </c>
      <c r="D77" s="23">
        <v>89476</v>
      </c>
      <c r="E77" s="6">
        <f>SUM(E78:E79)</f>
        <v>89476</v>
      </c>
      <c r="F77" s="6">
        <v>70711.17</v>
      </c>
      <c r="G77" s="6"/>
      <c r="H77" s="7">
        <f t="shared" si="12"/>
        <v>79</v>
      </c>
    </row>
    <row r="78" spans="1:8">
      <c r="A78" s="18"/>
      <c r="B78" s="18"/>
      <c r="C78" s="18" t="s">
        <v>193</v>
      </c>
      <c r="D78" s="18">
        <v>70303</v>
      </c>
      <c r="E78" s="2">
        <v>70303</v>
      </c>
      <c r="F78" s="2">
        <v>70711.17</v>
      </c>
      <c r="G78" s="2"/>
      <c r="H78" s="7">
        <f t="shared" si="12"/>
        <v>100.6</v>
      </c>
    </row>
    <row r="79" spans="1:8">
      <c r="A79" s="18"/>
      <c r="B79" s="18"/>
      <c r="C79" s="18" t="s">
        <v>194</v>
      </c>
      <c r="D79" s="18">
        <v>19173</v>
      </c>
      <c r="E79" s="2">
        <v>19173</v>
      </c>
      <c r="F79" s="2"/>
      <c r="G79" s="2"/>
      <c r="H79" s="7">
        <f t="shared" si="12"/>
        <v>0</v>
      </c>
    </row>
    <row r="80" spans="1:8">
      <c r="A80" s="18"/>
      <c r="B80" s="18"/>
      <c r="C80" s="23" t="s">
        <v>47</v>
      </c>
      <c r="D80" s="23">
        <v>31956</v>
      </c>
      <c r="E80" s="6">
        <v>31956</v>
      </c>
      <c r="F80" s="6"/>
      <c r="G80" s="6"/>
      <c r="H80" s="7">
        <f t="shared" si="12"/>
        <v>0</v>
      </c>
    </row>
    <row r="81" spans="1:8">
      <c r="A81" s="18"/>
      <c r="B81" s="18"/>
      <c r="C81" s="18" t="s">
        <v>195</v>
      </c>
      <c r="D81" s="18">
        <v>31956</v>
      </c>
      <c r="E81" s="2">
        <v>31956</v>
      </c>
      <c r="F81" s="2"/>
      <c r="G81" s="2"/>
      <c r="H81" s="7">
        <f t="shared" si="12"/>
        <v>0</v>
      </c>
    </row>
    <row r="82" spans="1:8">
      <c r="A82" s="18"/>
      <c r="B82" s="18"/>
      <c r="C82" s="23" t="s">
        <v>48</v>
      </c>
      <c r="D82" s="23">
        <v>387224</v>
      </c>
      <c r="E82" s="6">
        <f>SUM(E83:E86)</f>
        <v>387224</v>
      </c>
      <c r="F82" s="6">
        <f>SUM(F83:F86)</f>
        <v>363928.19</v>
      </c>
      <c r="G82" s="6"/>
      <c r="H82" s="7">
        <f t="shared" si="12"/>
        <v>94</v>
      </c>
    </row>
    <row r="83" spans="1:8">
      <c r="A83" s="18"/>
      <c r="B83" s="18"/>
      <c r="C83" s="18" t="s">
        <v>196</v>
      </c>
      <c r="D83" s="18">
        <v>31061</v>
      </c>
      <c r="E83" s="2">
        <v>31061</v>
      </c>
      <c r="F83" s="2">
        <v>3882.63</v>
      </c>
      <c r="G83" s="2"/>
      <c r="H83" s="1">
        <f t="shared" si="12"/>
        <v>12.5</v>
      </c>
    </row>
    <row r="84" spans="1:8">
      <c r="A84" s="18"/>
      <c r="B84" s="18"/>
      <c r="C84" s="18" t="s">
        <v>197</v>
      </c>
      <c r="D84" s="18">
        <v>27178</v>
      </c>
      <c r="E84" s="2">
        <v>27178</v>
      </c>
      <c r="F84" s="2">
        <v>31061.06</v>
      </c>
      <c r="G84" s="2"/>
      <c r="H84" s="1">
        <f t="shared" si="12"/>
        <v>114.3</v>
      </c>
    </row>
    <row r="85" spans="1:8">
      <c r="A85" s="18"/>
      <c r="B85" s="18"/>
      <c r="C85" s="18" t="s">
        <v>198</v>
      </c>
      <c r="D85" s="18">
        <v>293194</v>
      </c>
      <c r="E85" s="2">
        <v>293194</v>
      </c>
      <c r="F85" s="2">
        <v>293193.98</v>
      </c>
      <c r="G85" s="2"/>
      <c r="H85" s="33">
        <f t="shared" si="12"/>
        <v>100</v>
      </c>
    </row>
    <row r="86" spans="1:8">
      <c r="A86" s="18"/>
      <c r="B86" s="18"/>
      <c r="C86" s="18" t="s">
        <v>199</v>
      </c>
      <c r="D86" s="18">
        <v>35791</v>
      </c>
      <c r="E86" s="2">
        <v>35791</v>
      </c>
      <c r="F86" s="2">
        <v>35790.519999999997</v>
      </c>
      <c r="G86" s="2"/>
      <c r="H86" s="33">
        <f t="shared" ref="H86:H149" si="22">ROUND(F86/E86*100,1)</f>
        <v>100</v>
      </c>
    </row>
    <row r="87" spans="1:8">
      <c r="A87" s="23" t="s">
        <v>49</v>
      </c>
      <c r="B87" s="23"/>
      <c r="C87" s="23" t="s">
        <v>156</v>
      </c>
      <c r="D87" s="23">
        <v>73499</v>
      </c>
      <c r="E87" s="6">
        <f>SUM(E88:E89)</f>
        <v>79749</v>
      </c>
      <c r="F87" s="6">
        <f t="shared" ref="F87" si="23">SUM(F88:F89)</f>
        <v>5098.5600000000004</v>
      </c>
      <c r="G87" s="6"/>
      <c r="H87" s="1">
        <f t="shared" si="22"/>
        <v>6.4</v>
      </c>
    </row>
    <row r="88" spans="1:8">
      <c r="A88" s="18"/>
      <c r="B88" s="18"/>
      <c r="C88" s="18" t="s">
        <v>217</v>
      </c>
      <c r="D88" s="18">
        <v>73499</v>
      </c>
      <c r="E88" s="2">
        <v>73499</v>
      </c>
      <c r="F88" s="2">
        <v>5098.5600000000004</v>
      </c>
      <c r="G88" s="2"/>
      <c r="H88" s="1">
        <f t="shared" si="22"/>
        <v>6.9</v>
      </c>
    </row>
    <row r="89" spans="1:8">
      <c r="A89" s="18"/>
      <c r="B89" s="18"/>
      <c r="C89" s="18" t="s">
        <v>50</v>
      </c>
      <c r="D89" s="18"/>
      <c r="E89" s="2">
        <v>6250</v>
      </c>
      <c r="F89" s="2"/>
      <c r="G89" s="2"/>
      <c r="H89" s="7">
        <f t="shared" si="22"/>
        <v>0</v>
      </c>
    </row>
    <row r="90" spans="1:8">
      <c r="A90" s="23" t="s">
        <v>51</v>
      </c>
      <c r="B90" s="23"/>
      <c r="C90" s="23" t="s">
        <v>157</v>
      </c>
      <c r="D90" s="23">
        <v>1278233</v>
      </c>
      <c r="E90" s="6">
        <f>SUM(E91:E92)</f>
        <v>1278233</v>
      </c>
      <c r="F90" s="6"/>
      <c r="G90" s="6"/>
      <c r="H90" s="7">
        <f t="shared" si="22"/>
        <v>0</v>
      </c>
    </row>
    <row r="91" spans="1:8">
      <c r="A91" s="18"/>
      <c r="B91" s="18"/>
      <c r="C91" s="18" t="s">
        <v>52</v>
      </c>
      <c r="D91" s="18">
        <v>191735</v>
      </c>
      <c r="E91" s="2">
        <v>191735</v>
      </c>
      <c r="F91" s="2"/>
      <c r="G91" s="2"/>
      <c r="H91" s="7">
        <f t="shared" si="22"/>
        <v>0</v>
      </c>
    </row>
    <row r="92" spans="1:8">
      <c r="A92" s="18"/>
      <c r="B92" s="18" t="s">
        <v>41</v>
      </c>
      <c r="C92" s="18" t="s">
        <v>52</v>
      </c>
      <c r="D92" s="18">
        <v>1086498</v>
      </c>
      <c r="E92" s="2">
        <v>1086498</v>
      </c>
      <c r="F92" s="2"/>
      <c r="G92" s="2"/>
      <c r="H92" s="7">
        <f t="shared" si="22"/>
        <v>0</v>
      </c>
    </row>
    <row r="93" spans="1:8">
      <c r="A93" s="19" t="s">
        <v>7</v>
      </c>
      <c r="B93" s="19"/>
      <c r="C93" s="19" t="s">
        <v>8</v>
      </c>
      <c r="D93" s="19">
        <v>157606</v>
      </c>
      <c r="E93" s="4">
        <f>SUM(E94,E96)</f>
        <v>157606</v>
      </c>
      <c r="F93" s="4">
        <f>SUM(F94,F96)</f>
        <v>151195</v>
      </c>
      <c r="G93" s="4">
        <f>SUM(G94,G96)</f>
        <v>12782</v>
      </c>
      <c r="H93" s="3">
        <f t="shared" si="22"/>
        <v>95.9</v>
      </c>
    </row>
    <row r="94" spans="1:8">
      <c r="A94" s="23" t="s">
        <v>53</v>
      </c>
      <c r="B94" s="23"/>
      <c r="C94" s="23" t="s">
        <v>158</v>
      </c>
      <c r="D94" s="23">
        <v>138433</v>
      </c>
      <c r="E94" s="6">
        <f>SUM(E95)</f>
        <v>138433</v>
      </c>
      <c r="F94" s="6">
        <f>SUM(F95)</f>
        <v>138413</v>
      </c>
      <c r="G94" s="6"/>
      <c r="H94" s="8">
        <f t="shared" si="22"/>
        <v>100</v>
      </c>
    </row>
    <row r="95" spans="1:8">
      <c r="A95" s="18"/>
      <c r="B95" s="18"/>
      <c r="C95" s="18" t="s">
        <v>54</v>
      </c>
      <c r="D95" s="18">
        <v>138433</v>
      </c>
      <c r="E95" s="2">
        <v>138433</v>
      </c>
      <c r="F95" s="2">
        <v>138413</v>
      </c>
      <c r="G95" s="2"/>
      <c r="H95" s="7">
        <f t="shared" si="22"/>
        <v>100</v>
      </c>
    </row>
    <row r="96" spans="1:8">
      <c r="A96" s="23" t="s">
        <v>55</v>
      </c>
      <c r="B96" s="23"/>
      <c r="C96" s="23" t="s">
        <v>159</v>
      </c>
      <c r="D96" s="23">
        <v>19173</v>
      </c>
      <c r="E96" s="6">
        <f>SUM(E97,E98)</f>
        <v>19173</v>
      </c>
      <c r="F96" s="6">
        <f t="shared" ref="F96:G96" si="24">SUM(F97,F98)</f>
        <v>12782</v>
      </c>
      <c r="G96" s="6">
        <f t="shared" si="24"/>
        <v>12782</v>
      </c>
      <c r="H96" s="7">
        <f t="shared" si="22"/>
        <v>66.7</v>
      </c>
    </row>
    <row r="97" spans="1:8">
      <c r="A97" s="18"/>
      <c r="B97" s="18"/>
      <c r="C97" s="18" t="s">
        <v>218</v>
      </c>
      <c r="D97" s="18">
        <v>12782</v>
      </c>
      <c r="E97" s="2">
        <v>12782</v>
      </c>
      <c r="F97" s="2">
        <v>12782</v>
      </c>
      <c r="G97" s="2">
        <v>12782</v>
      </c>
      <c r="H97" s="7">
        <f t="shared" si="22"/>
        <v>100</v>
      </c>
    </row>
    <row r="98" spans="1:8">
      <c r="A98" s="18"/>
      <c r="B98" s="18"/>
      <c r="C98" s="18" t="s">
        <v>56</v>
      </c>
      <c r="D98" s="18">
        <v>6391</v>
      </c>
      <c r="E98" s="2">
        <v>6391</v>
      </c>
      <c r="F98" s="2"/>
      <c r="G98" s="2"/>
      <c r="H98" s="7">
        <f t="shared" si="22"/>
        <v>0</v>
      </c>
    </row>
    <row r="99" spans="1:8">
      <c r="A99" s="19" t="s">
        <v>9</v>
      </c>
      <c r="B99" s="19"/>
      <c r="C99" s="19" t="s">
        <v>57</v>
      </c>
      <c r="D99" s="19">
        <v>114028</v>
      </c>
      <c r="E99" s="4">
        <f>SUM(E100,E104)</f>
        <v>114028</v>
      </c>
      <c r="F99" s="4">
        <f>SUM(F100,F104)</f>
        <v>28558.600000000002</v>
      </c>
      <c r="G99" s="4">
        <f>SUM(G100,G104)</f>
        <v>17108.400000000001</v>
      </c>
      <c r="H99" s="5">
        <f t="shared" si="22"/>
        <v>25</v>
      </c>
    </row>
    <row r="100" spans="1:8">
      <c r="A100" s="23" t="s">
        <v>58</v>
      </c>
      <c r="B100" s="23"/>
      <c r="C100" s="23" t="s">
        <v>160</v>
      </c>
      <c r="D100" s="23">
        <v>102578</v>
      </c>
      <c r="E100" s="6">
        <f>SUM(E101:E103)</f>
        <v>102578</v>
      </c>
      <c r="F100" s="6">
        <f t="shared" ref="F100:G100" si="25">SUM(F101:F103)</f>
        <v>17108.400000000001</v>
      </c>
      <c r="G100" s="6">
        <f t="shared" si="25"/>
        <v>17108.400000000001</v>
      </c>
      <c r="H100" s="8">
        <f t="shared" si="22"/>
        <v>16.7</v>
      </c>
    </row>
    <row r="101" spans="1:8">
      <c r="A101" s="18"/>
      <c r="B101" s="18"/>
      <c r="C101" s="18" t="s">
        <v>59</v>
      </c>
      <c r="D101" s="18">
        <v>63912</v>
      </c>
      <c r="E101" s="2">
        <v>63912</v>
      </c>
      <c r="F101" s="2">
        <v>14228.4</v>
      </c>
      <c r="G101" s="2">
        <v>14228.4</v>
      </c>
      <c r="H101" s="7">
        <f t="shared" si="22"/>
        <v>22.3</v>
      </c>
    </row>
    <row r="102" spans="1:8">
      <c r="A102" s="18"/>
      <c r="B102" s="18"/>
      <c r="C102" s="18" t="s">
        <v>60</v>
      </c>
      <c r="D102" s="18">
        <v>9906</v>
      </c>
      <c r="E102" s="2">
        <v>9906</v>
      </c>
      <c r="F102" s="2">
        <v>2880</v>
      </c>
      <c r="G102" s="2">
        <v>2880</v>
      </c>
      <c r="H102" s="7">
        <f t="shared" si="22"/>
        <v>29.1</v>
      </c>
    </row>
    <row r="103" spans="1:8">
      <c r="A103" s="18"/>
      <c r="B103" s="18"/>
      <c r="C103" s="18" t="s">
        <v>61</v>
      </c>
      <c r="D103" s="18">
        <v>28760</v>
      </c>
      <c r="E103" s="2">
        <v>28760</v>
      </c>
      <c r="F103" s="2"/>
      <c r="G103" s="2"/>
      <c r="H103" s="7">
        <f t="shared" si="22"/>
        <v>0</v>
      </c>
    </row>
    <row r="104" spans="1:8">
      <c r="A104" s="23" t="s">
        <v>62</v>
      </c>
      <c r="B104" s="23"/>
      <c r="C104" s="23" t="s">
        <v>161</v>
      </c>
      <c r="D104" s="23">
        <v>11450</v>
      </c>
      <c r="E104" s="6">
        <f>SUM(E105:E106)</f>
        <v>11450</v>
      </c>
      <c r="F104" s="6">
        <f t="shared" ref="F104" si="26">SUM(F105:F106)</f>
        <v>11450.2</v>
      </c>
      <c r="G104" s="6"/>
      <c r="H104" s="7">
        <f t="shared" si="22"/>
        <v>100</v>
      </c>
    </row>
    <row r="105" spans="1:8">
      <c r="A105" s="18"/>
      <c r="B105" s="18"/>
      <c r="C105" s="18" t="s">
        <v>63</v>
      </c>
      <c r="D105" s="18">
        <v>9663</v>
      </c>
      <c r="E105" s="2">
        <v>9663</v>
      </c>
      <c r="F105" s="2">
        <v>9663.44</v>
      </c>
      <c r="G105" s="2"/>
      <c r="H105" s="7">
        <f t="shared" si="22"/>
        <v>100</v>
      </c>
    </row>
    <row r="106" spans="1:8">
      <c r="A106" s="18"/>
      <c r="B106" s="18"/>
      <c r="C106" s="18" t="s">
        <v>64</v>
      </c>
      <c r="D106" s="18">
        <v>1787</v>
      </c>
      <c r="E106" s="2">
        <v>1787</v>
      </c>
      <c r="F106" s="2">
        <v>1786.76</v>
      </c>
      <c r="G106" s="2"/>
      <c r="H106" s="7">
        <f t="shared" si="22"/>
        <v>100</v>
      </c>
    </row>
    <row r="107" spans="1:8">
      <c r="A107" s="18"/>
      <c r="B107" s="18"/>
      <c r="C107" s="19" t="s">
        <v>65</v>
      </c>
      <c r="D107" s="19">
        <v>319558</v>
      </c>
      <c r="E107" s="4">
        <f>SUM(E108)</f>
        <v>449558</v>
      </c>
      <c r="F107" s="4"/>
      <c r="G107" s="4"/>
      <c r="H107" s="5">
        <f t="shared" si="22"/>
        <v>0</v>
      </c>
    </row>
    <row r="108" spans="1:8">
      <c r="A108" s="19" t="s">
        <v>5</v>
      </c>
      <c r="B108" s="19"/>
      <c r="C108" s="19" t="s">
        <v>66</v>
      </c>
      <c r="D108" s="19">
        <v>319558</v>
      </c>
      <c r="E108" s="4">
        <f>SUM(E109)</f>
        <v>449558</v>
      </c>
      <c r="F108" s="4"/>
      <c r="G108" s="4"/>
      <c r="H108" s="5">
        <f t="shared" si="22"/>
        <v>0</v>
      </c>
    </row>
    <row r="109" spans="1:8" ht="13.5">
      <c r="A109" s="18" t="s">
        <v>67</v>
      </c>
      <c r="B109" s="18"/>
      <c r="C109" s="23" t="s">
        <v>68</v>
      </c>
      <c r="D109" s="18">
        <v>319558</v>
      </c>
      <c r="E109" s="6">
        <v>449558</v>
      </c>
      <c r="F109" s="2"/>
      <c r="G109" s="2"/>
      <c r="H109" s="10">
        <f t="shared" si="22"/>
        <v>0</v>
      </c>
    </row>
    <row r="110" spans="1:8">
      <c r="A110" s="18"/>
      <c r="B110" s="18"/>
      <c r="C110" s="19" t="s">
        <v>69</v>
      </c>
      <c r="D110" s="19">
        <v>3112051</v>
      </c>
      <c r="E110" s="4">
        <f>SUM(E111,E119,E123,E141,E168)</f>
        <v>4838589</v>
      </c>
      <c r="F110" s="4">
        <f t="shared" ref="F110:G110" si="27">SUM(F111,F119,F123,F141,F168)</f>
        <v>2499389.7200000002</v>
      </c>
      <c r="G110" s="4">
        <f t="shared" si="27"/>
        <v>176094.34</v>
      </c>
      <c r="H110" s="3">
        <f t="shared" si="22"/>
        <v>51.7</v>
      </c>
    </row>
    <row r="111" spans="1:8">
      <c r="A111" s="19" t="s">
        <v>5</v>
      </c>
      <c r="B111" s="19"/>
      <c r="C111" s="19" t="s">
        <v>66</v>
      </c>
      <c r="D111" s="19">
        <v>57521</v>
      </c>
      <c r="E111" s="4">
        <f>SUM(E112,E114)</f>
        <v>379833</v>
      </c>
      <c r="F111" s="4">
        <f t="shared" ref="F111:G111" si="28">SUM(F112,F114)</f>
        <v>21705.89</v>
      </c>
      <c r="G111" s="4">
        <f t="shared" si="28"/>
        <v>8654.4</v>
      </c>
      <c r="H111" s="3">
        <f t="shared" si="22"/>
        <v>5.7</v>
      </c>
    </row>
    <row r="112" spans="1:8">
      <c r="A112" s="23" t="s">
        <v>70</v>
      </c>
      <c r="B112" s="23"/>
      <c r="C112" s="23" t="s">
        <v>71</v>
      </c>
      <c r="D112" s="23"/>
      <c r="E112" s="6">
        <f>SUM(E113)</f>
        <v>244792</v>
      </c>
      <c r="F112" s="6"/>
      <c r="G112" s="6"/>
      <c r="H112" s="7">
        <f t="shared" si="22"/>
        <v>0</v>
      </c>
    </row>
    <row r="113" spans="1:8">
      <c r="A113" s="18"/>
      <c r="B113" s="18"/>
      <c r="C113" s="18" t="s">
        <v>72</v>
      </c>
      <c r="D113" s="18"/>
      <c r="E113" s="2">
        <v>244792</v>
      </c>
      <c r="F113" s="2"/>
      <c r="G113" s="2"/>
      <c r="H113" s="7">
        <f t="shared" si="22"/>
        <v>0</v>
      </c>
    </row>
    <row r="114" spans="1:8">
      <c r="A114" s="23" t="s">
        <v>73</v>
      </c>
      <c r="B114" s="23"/>
      <c r="C114" s="23" t="s">
        <v>74</v>
      </c>
      <c r="D114" s="23">
        <v>57521</v>
      </c>
      <c r="E114" s="6">
        <f>SUM(E115:E118)</f>
        <v>135041</v>
      </c>
      <c r="F114" s="6">
        <f t="shared" ref="F114:G114" si="29">SUM(F115:F118)</f>
        <v>21705.89</v>
      </c>
      <c r="G114" s="6">
        <f t="shared" si="29"/>
        <v>8654.4</v>
      </c>
      <c r="H114" s="1">
        <f t="shared" si="22"/>
        <v>16.100000000000001</v>
      </c>
    </row>
    <row r="115" spans="1:8">
      <c r="A115" s="18"/>
      <c r="B115" s="18"/>
      <c r="C115" s="18" t="s">
        <v>75</v>
      </c>
      <c r="D115" s="18">
        <v>31956</v>
      </c>
      <c r="E115" s="2">
        <v>31956</v>
      </c>
      <c r="F115" s="2">
        <v>10478.23</v>
      </c>
      <c r="G115" s="2">
        <v>2519.4</v>
      </c>
      <c r="H115" s="1">
        <f t="shared" si="22"/>
        <v>32.799999999999997</v>
      </c>
    </row>
    <row r="116" spans="1:8">
      <c r="A116" s="18"/>
      <c r="B116" s="18"/>
      <c r="C116" s="18" t="s">
        <v>76</v>
      </c>
      <c r="D116" s="18"/>
      <c r="E116" s="2">
        <v>72850</v>
      </c>
      <c r="F116" s="2">
        <v>2550</v>
      </c>
      <c r="G116" s="2"/>
      <c r="H116" s="1">
        <f t="shared" si="22"/>
        <v>3.5</v>
      </c>
    </row>
    <row r="117" spans="1:8">
      <c r="A117" s="18"/>
      <c r="B117" s="18"/>
      <c r="C117" s="18" t="s">
        <v>77</v>
      </c>
      <c r="D117" s="18">
        <v>25565</v>
      </c>
      <c r="E117" s="2">
        <v>25565</v>
      </c>
      <c r="F117" s="2">
        <v>3637.66</v>
      </c>
      <c r="G117" s="2">
        <v>3495</v>
      </c>
      <c r="H117" s="1">
        <f t="shared" si="22"/>
        <v>14.2</v>
      </c>
    </row>
    <row r="118" spans="1:8">
      <c r="A118" s="18"/>
      <c r="B118" s="18"/>
      <c r="C118" s="18" t="s">
        <v>222</v>
      </c>
      <c r="D118" s="18"/>
      <c r="E118" s="2">
        <v>4670</v>
      </c>
      <c r="F118" s="2">
        <v>5040</v>
      </c>
      <c r="G118" s="2">
        <v>2640</v>
      </c>
      <c r="H118" s="1">
        <f t="shared" si="22"/>
        <v>107.9</v>
      </c>
    </row>
    <row r="119" spans="1:8">
      <c r="A119" s="24" t="s">
        <v>9</v>
      </c>
      <c r="B119" s="18"/>
      <c r="C119" s="19" t="s">
        <v>10</v>
      </c>
      <c r="D119" s="19">
        <v>89476</v>
      </c>
      <c r="E119" s="4">
        <f>SUM(E120)</f>
        <v>89476</v>
      </c>
      <c r="F119" s="4">
        <f t="shared" ref="F119:G119" si="30">SUM(F120)</f>
        <v>62811.29</v>
      </c>
      <c r="G119" s="4">
        <f t="shared" si="30"/>
        <v>14715.44</v>
      </c>
      <c r="H119" s="3">
        <f t="shared" si="22"/>
        <v>70.2</v>
      </c>
    </row>
    <row r="120" spans="1:8">
      <c r="A120" s="18"/>
      <c r="B120" s="18"/>
      <c r="C120" s="23" t="s">
        <v>78</v>
      </c>
      <c r="D120" s="23">
        <v>89476</v>
      </c>
      <c r="E120" s="6">
        <f>SUM(E121,E122)</f>
        <v>89476</v>
      </c>
      <c r="F120" s="6">
        <f t="shared" ref="F120:G120" si="31">SUM(F121,F122)</f>
        <v>62811.29</v>
      </c>
      <c r="G120" s="6">
        <f t="shared" si="31"/>
        <v>14715.44</v>
      </c>
      <c r="H120" s="9">
        <f t="shared" si="22"/>
        <v>70.2</v>
      </c>
    </row>
    <row r="121" spans="1:8">
      <c r="A121" s="18"/>
      <c r="B121" s="18"/>
      <c r="C121" s="18" t="s">
        <v>79</v>
      </c>
      <c r="D121" s="18">
        <v>57520</v>
      </c>
      <c r="E121" s="2">
        <v>57520</v>
      </c>
      <c r="F121" s="2">
        <v>31157.57</v>
      </c>
      <c r="G121" s="2">
        <v>4367.67</v>
      </c>
      <c r="H121" s="1">
        <f t="shared" si="22"/>
        <v>54.2</v>
      </c>
    </row>
    <row r="122" spans="1:8">
      <c r="A122" s="18"/>
      <c r="B122" s="18"/>
      <c r="C122" s="18" t="s">
        <v>80</v>
      </c>
      <c r="D122" s="18">
        <v>31956</v>
      </c>
      <c r="E122" s="2">
        <v>31956</v>
      </c>
      <c r="F122" s="2">
        <v>31653.72</v>
      </c>
      <c r="G122" s="2">
        <v>10347.77</v>
      </c>
      <c r="H122" s="1">
        <f t="shared" si="22"/>
        <v>99.1</v>
      </c>
    </row>
    <row r="123" spans="1:8">
      <c r="A123" s="19" t="s">
        <v>11</v>
      </c>
      <c r="B123" s="19"/>
      <c r="C123" s="19" t="s">
        <v>81</v>
      </c>
      <c r="D123" s="19">
        <v>2212111</v>
      </c>
      <c r="E123" s="4">
        <f>SUM(E124,E128,E130,E134,E137,E139)</f>
        <v>3115882</v>
      </c>
      <c r="F123" s="4">
        <f t="shared" ref="F123:G123" si="32">SUM(F124,F128,F130,F134,F137,F139)</f>
        <v>2173330.31</v>
      </c>
      <c r="G123" s="4">
        <f t="shared" si="32"/>
        <v>128639.21999999999</v>
      </c>
      <c r="H123" s="3">
        <f t="shared" si="22"/>
        <v>69.8</v>
      </c>
    </row>
    <row r="124" spans="1:8">
      <c r="A124" s="23" t="s">
        <v>82</v>
      </c>
      <c r="B124" s="23"/>
      <c r="C124" s="23" t="s">
        <v>203</v>
      </c>
      <c r="D124" s="23">
        <v>658417</v>
      </c>
      <c r="E124" s="6">
        <f>SUM(E125:E127)</f>
        <v>1529932</v>
      </c>
      <c r="F124" s="6">
        <f t="shared" ref="F124:G124" si="33">SUM(F125:F127)</f>
        <v>949436.91999999993</v>
      </c>
      <c r="G124" s="6">
        <f t="shared" si="33"/>
        <v>108688.68</v>
      </c>
      <c r="H124" s="8">
        <f t="shared" si="22"/>
        <v>62.1</v>
      </c>
    </row>
    <row r="125" spans="1:8">
      <c r="A125" s="18"/>
      <c r="B125" s="18"/>
      <c r="C125" s="18" t="s">
        <v>83</v>
      </c>
      <c r="D125" s="18">
        <v>293354</v>
      </c>
      <c r="E125" s="2">
        <v>293354</v>
      </c>
      <c r="F125" s="2">
        <v>265659.92</v>
      </c>
      <c r="G125" s="2">
        <v>102114.4</v>
      </c>
      <c r="H125" s="1">
        <f t="shared" si="22"/>
        <v>90.6</v>
      </c>
    </row>
    <row r="126" spans="1:8">
      <c r="A126" s="18"/>
      <c r="B126" s="18" t="s">
        <v>41</v>
      </c>
      <c r="C126" s="18" t="s">
        <v>83</v>
      </c>
      <c r="D126" s="18">
        <v>365063</v>
      </c>
      <c r="E126" s="2">
        <v>1219078</v>
      </c>
      <c r="F126" s="2">
        <v>668391.72</v>
      </c>
      <c r="G126" s="2"/>
      <c r="H126" s="1">
        <f t="shared" si="22"/>
        <v>54.8</v>
      </c>
    </row>
    <row r="127" spans="1:8">
      <c r="A127" s="18"/>
      <c r="B127" s="18"/>
      <c r="C127" s="18" t="s">
        <v>84</v>
      </c>
      <c r="D127" s="18"/>
      <c r="E127" s="2">
        <v>17500</v>
      </c>
      <c r="F127" s="2">
        <v>15385.28</v>
      </c>
      <c r="G127" s="2">
        <v>6574.28</v>
      </c>
      <c r="H127" s="1">
        <f t="shared" si="22"/>
        <v>87.9</v>
      </c>
    </row>
    <row r="128" spans="1:8">
      <c r="A128" s="23" t="s">
        <v>85</v>
      </c>
      <c r="B128" s="23"/>
      <c r="C128" s="23" t="s">
        <v>202</v>
      </c>
      <c r="D128" s="23">
        <v>958675</v>
      </c>
      <c r="E128" s="6">
        <f>SUM(E129)</f>
        <v>958675</v>
      </c>
      <c r="F128" s="6">
        <f t="shared" ref="F128" si="34">SUM(F129)</f>
        <v>958674.76</v>
      </c>
      <c r="G128" s="6"/>
      <c r="H128" s="8">
        <f t="shared" si="22"/>
        <v>100</v>
      </c>
    </row>
    <row r="129" spans="1:8">
      <c r="A129" s="18"/>
      <c r="B129" s="18"/>
      <c r="C129" s="18" t="s">
        <v>86</v>
      </c>
      <c r="D129" s="18">
        <v>958675</v>
      </c>
      <c r="E129" s="2">
        <v>958675</v>
      </c>
      <c r="F129" s="2">
        <v>958674.76</v>
      </c>
      <c r="G129" s="2"/>
      <c r="H129" s="7">
        <f t="shared" si="22"/>
        <v>100</v>
      </c>
    </row>
    <row r="130" spans="1:8">
      <c r="A130" s="25" t="s">
        <v>200</v>
      </c>
      <c r="B130" s="18"/>
      <c r="C130" s="23" t="s">
        <v>201</v>
      </c>
      <c r="D130" s="23">
        <v>108651</v>
      </c>
      <c r="E130" s="6">
        <f>SUM(E131,E132,E133)</f>
        <v>108651</v>
      </c>
      <c r="F130" s="6">
        <f t="shared" ref="F130:G130" si="35">SUM(F131,F132,F133)</f>
        <v>2746.3100000000004</v>
      </c>
      <c r="G130" s="6">
        <f t="shared" si="35"/>
        <v>2045.54</v>
      </c>
      <c r="H130" s="7">
        <f t="shared" si="22"/>
        <v>2.5</v>
      </c>
    </row>
    <row r="131" spans="1:8">
      <c r="A131" s="18"/>
      <c r="B131" s="18"/>
      <c r="C131" s="18" t="s">
        <v>87</v>
      </c>
      <c r="D131" s="18">
        <v>102259</v>
      </c>
      <c r="E131" s="2">
        <v>102259</v>
      </c>
      <c r="F131" s="2"/>
      <c r="G131" s="2"/>
      <c r="H131" s="7">
        <f t="shared" si="22"/>
        <v>0</v>
      </c>
    </row>
    <row r="132" spans="1:8">
      <c r="A132" s="18"/>
      <c r="B132" s="18"/>
      <c r="C132" s="18" t="s">
        <v>87</v>
      </c>
      <c r="D132" s="18"/>
      <c r="E132" s="2"/>
      <c r="F132" s="2">
        <v>2525.3200000000002</v>
      </c>
      <c r="G132" s="2">
        <v>2045.54</v>
      </c>
      <c r="H132" s="7"/>
    </row>
    <row r="133" spans="1:8">
      <c r="A133" s="18"/>
      <c r="B133" s="18"/>
      <c r="C133" s="18" t="s">
        <v>88</v>
      </c>
      <c r="D133" s="18">
        <v>6392</v>
      </c>
      <c r="E133" s="2">
        <v>6392</v>
      </c>
      <c r="F133" s="2">
        <v>220.99</v>
      </c>
      <c r="G133" s="2"/>
      <c r="H133" s="7">
        <f t="shared" si="22"/>
        <v>3.5</v>
      </c>
    </row>
    <row r="134" spans="1:8">
      <c r="A134" s="23" t="s">
        <v>89</v>
      </c>
      <c r="B134" s="23"/>
      <c r="C134" s="23" t="s">
        <v>90</v>
      </c>
      <c r="D134" s="23">
        <v>255647</v>
      </c>
      <c r="E134" s="6">
        <f>SUM(E135,E136)</f>
        <v>287903</v>
      </c>
      <c r="F134" s="6">
        <f t="shared" ref="F134:G134" si="36">SUM(F135,F136)</f>
        <v>38142.400000000001</v>
      </c>
      <c r="G134" s="6">
        <f t="shared" si="36"/>
        <v>17905</v>
      </c>
      <c r="H134" s="7">
        <f t="shared" si="22"/>
        <v>13.2</v>
      </c>
    </row>
    <row r="135" spans="1:8">
      <c r="A135" s="18"/>
      <c r="B135" s="18"/>
      <c r="C135" s="18" t="s">
        <v>91</v>
      </c>
      <c r="D135" s="18">
        <v>63912</v>
      </c>
      <c r="E135" s="2">
        <v>96168</v>
      </c>
      <c r="F135" s="2">
        <v>38142.400000000001</v>
      </c>
      <c r="G135" s="2">
        <v>17905</v>
      </c>
      <c r="H135" s="7">
        <f t="shared" si="22"/>
        <v>39.700000000000003</v>
      </c>
    </row>
    <row r="136" spans="1:8">
      <c r="A136" s="18"/>
      <c r="B136" s="18" t="s">
        <v>41</v>
      </c>
      <c r="C136" s="18" t="s">
        <v>91</v>
      </c>
      <c r="D136" s="18">
        <v>191735</v>
      </c>
      <c r="E136" s="2">
        <v>191735</v>
      </c>
      <c r="F136" s="2"/>
      <c r="G136" s="2"/>
      <c r="H136" s="7">
        <f t="shared" si="22"/>
        <v>0</v>
      </c>
    </row>
    <row r="137" spans="1:8">
      <c r="A137" s="18" t="s">
        <v>92</v>
      </c>
      <c r="B137" s="18"/>
      <c r="C137" s="23" t="s">
        <v>204</v>
      </c>
      <c r="D137" s="18">
        <v>6391</v>
      </c>
      <c r="E137" s="6">
        <f>E138</f>
        <v>6391</v>
      </c>
      <c r="F137" s="2"/>
      <c r="G137" s="2"/>
      <c r="H137" s="7">
        <f t="shared" si="22"/>
        <v>0</v>
      </c>
    </row>
    <row r="138" spans="1:8">
      <c r="A138" s="18"/>
      <c r="B138" s="18"/>
      <c r="C138" s="18" t="s">
        <v>93</v>
      </c>
      <c r="D138" s="18">
        <v>6391</v>
      </c>
      <c r="E138" s="2">
        <v>6391</v>
      </c>
      <c r="F138" s="2"/>
      <c r="G138" s="2"/>
      <c r="H138" s="7">
        <f t="shared" si="22"/>
        <v>0</v>
      </c>
    </row>
    <row r="139" spans="1:8">
      <c r="A139" s="18" t="s">
        <v>94</v>
      </c>
      <c r="B139" s="18"/>
      <c r="C139" s="23" t="s">
        <v>205</v>
      </c>
      <c r="D139" s="18">
        <v>224330</v>
      </c>
      <c r="E139" s="6">
        <f>SUM(E140)</f>
        <v>224330</v>
      </c>
      <c r="F139" s="6">
        <f>SUM(F140)</f>
        <v>224329.92</v>
      </c>
      <c r="G139" s="6"/>
      <c r="H139" s="7">
        <f t="shared" si="22"/>
        <v>100</v>
      </c>
    </row>
    <row r="140" spans="1:8">
      <c r="A140" s="18"/>
      <c r="B140" s="18"/>
      <c r="C140" s="18" t="s">
        <v>95</v>
      </c>
      <c r="D140" s="18">
        <v>224330</v>
      </c>
      <c r="E140" s="2">
        <v>224330</v>
      </c>
      <c r="F140" s="2">
        <v>224329.92</v>
      </c>
      <c r="G140" s="2"/>
      <c r="H140" s="7">
        <f t="shared" si="22"/>
        <v>100</v>
      </c>
    </row>
    <row r="141" spans="1:8">
      <c r="A141" s="19" t="s">
        <v>13</v>
      </c>
      <c r="B141" s="19"/>
      <c r="C141" s="19" t="s">
        <v>14</v>
      </c>
      <c r="D141" s="19">
        <v>727378</v>
      </c>
      <c r="E141" s="4">
        <f>SUM(E142,E150,E152,E161,E162)</f>
        <v>1149810</v>
      </c>
      <c r="F141" s="4">
        <f t="shared" ref="F141" si="37">SUM(F142,F150,F152,F161,F162)</f>
        <v>180939.27000000002</v>
      </c>
      <c r="G141" s="4">
        <f>SUM(G142,G150,G152,G161,G162)</f>
        <v>24085.280000000002</v>
      </c>
      <c r="H141" s="5">
        <f t="shared" si="22"/>
        <v>15.7</v>
      </c>
    </row>
    <row r="142" spans="1:8">
      <c r="A142" s="23" t="s">
        <v>28</v>
      </c>
      <c r="B142" s="18"/>
      <c r="C142" s="23" t="s">
        <v>206</v>
      </c>
      <c r="D142" s="18">
        <v>62633</v>
      </c>
      <c r="E142" s="6">
        <f>SUM(E143,E144,E145,E146,E147,E148,E149)</f>
        <v>201253</v>
      </c>
      <c r="F142" s="6">
        <f t="shared" ref="F142:G142" si="38">SUM(F143,F144,F145,F146,F147,F148,F149)</f>
        <v>67042.030000000013</v>
      </c>
      <c r="G142" s="6">
        <f t="shared" si="38"/>
        <v>784.97</v>
      </c>
      <c r="H142" s="7">
        <f t="shared" si="22"/>
        <v>33.299999999999997</v>
      </c>
    </row>
    <row r="143" spans="1:8">
      <c r="A143" s="18"/>
      <c r="B143" s="18"/>
      <c r="C143" s="18" t="s">
        <v>96</v>
      </c>
      <c r="D143" s="18">
        <v>62633</v>
      </c>
      <c r="E143" s="2">
        <v>62633</v>
      </c>
      <c r="F143" s="2">
        <v>62621.64</v>
      </c>
      <c r="G143" s="2"/>
      <c r="H143" s="7">
        <f t="shared" si="22"/>
        <v>100</v>
      </c>
    </row>
    <row r="144" spans="1:8">
      <c r="A144" s="18"/>
      <c r="B144" s="18"/>
      <c r="C144" s="18" t="s">
        <v>97</v>
      </c>
      <c r="D144" s="18"/>
      <c r="E144" s="2"/>
      <c r="F144" s="2">
        <v>2718.87</v>
      </c>
      <c r="G144" s="2"/>
      <c r="H144" s="7"/>
    </row>
    <row r="145" spans="1:8">
      <c r="A145" s="18"/>
      <c r="B145" s="18"/>
      <c r="C145" s="18" t="s">
        <v>98</v>
      </c>
      <c r="D145" s="18"/>
      <c r="E145" s="2">
        <v>20000</v>
      </c>
      <c r="F145" s="2"/>
      <c r="G145" s="2"/>
      <c r="H145" s="7">
        <f t="shared" si="22"/>
        <v>0</v>
      </c>
    </row>
    <row r="146" spans="1:8">
      <c r="A146" s="18"/>
      <c r="B146" s="18"/>
      <c r="C146" s="18" t="s">
        <v>99</v>
      </c>
      <c r="D146" s="18"/>
      <c r="E146" s="2">
        <v>63920</v>
      </c>
      <c r="F146" s="2">
        <v>624</v>
      </c>
      <c r="G146" s="2">
        <v>624</v>
      </c>
      <c r="H146" s="7">
        <f t="shared" si="22"/>
        <v>1</v>
      </c>
    </row>
    <row r="147" spans="1:8">
      <c r="A147" s="18"/>
      <c r="B147" s="18"/>
      <c r="C147" s="18" t="s">
        <v>100</v>
      </c>
      <c r="D147" s="18"/>
      <c r="E147" s="2">
        <v>14700</v>
      </c>
      <c r="F147" s="2"/>
      <c r="G147" s="2"/>
      <c r="H147" s="7">
        <f t="shared" si="22"/>
        <v>0</v>
      </c>
    </row>
    <row r="148" spans="1:8">
      <c r="A148" s="18"/>
      <c r="B148" s="18"/>
      <c r="C148" s="18" t="s">
        <v>101</v>
      </c>
      <c r="D148" s="18"/>
      <c r="E148" s="2">
        <v>8000</v>
      </c>
      <c r="F148" s="2">
        <v>1077.52</v>
      </c>
      <c r="G148" s="2">
        <v>160.97</v>
      </c>
      <c r="H148" s="7">
        <f t="shared" si="22"/>
        <v>13.5</v>
      </c>
    </row>
    <row r="149" spans="1:8">
      <c r="A149" s="18"/>
      <c r="B149" s="18"/>
      <c r="C149" s="18" t="s">
        <v>102</v>
      </c>
      <c r="D149" s="18"/>
      <c r="E149" s="2">
        <v>32000</v>
      </c>
      <c r="F149" s="2"/>
      <c r="G149" s="2"/>
      <c r="H149" s="7">
        <f t="shared" si="22"/>
        <v>0</v>
      </c>
    </row>
    <row r="150" spans="1:8">
      <c r="A150" s="23" t="s">
        <v>103</v>
      </c>
      <c r="B150" s="23"/>
      <c r="C150" s="23" t="s">
        <v>104</v>
      </c>
      <c r="D150" s="23">
        <v>57520</v>
      </c>
      <c r="E150" s="6">
        <f>SUM(E151)</f>
        <v>57520</v>
      </c>
      <c r="F150" s="2"/>
      <c r="G150" s="2"/>
      <c r="H150" s="7">
        <f t="shared" ref="H150:H211" si="39">ROUND(F150/E150*100,1)</f>
        <v>0</v>
      </c>
    </row>
    <row r="151" spans="1:8">
      <c r="A151" s="18"/>
      <c r="B151" s="18"/>
      <c r="C151" s="18" t="s">
        <v>105</v>
      </c>
      <c r="D151" s="18">
        <v>57520</v>
      </c>
      <c r="E151" s="2">
        <v>57520</v>
      </c>
      <c r="F151" s="2"/>
      <c r="G151" s="2"/>
      <c r="H151" s="7">
        <f t="shared" si="39"/>
        <v>0</v>
      </c>
    </row>
    <row r="152" spans="1:8">
      <c r="A152" s="23" t="s">
        <v>106</v>
      </c>
      <c r="B152" s="23"/>
      <c r="C152" s="23" t="s">
        <v>207</v>
      </c>
      <c r="D152" s="23">
        <v>331127</v>
      </c>
      <c r="E152" s="6">
        <f>SUM(E153:E160)</f>
        <v>375189</v>
      </c>
      <c r="F152" s="6">
        <f t="shared" ref="F152:G152" si="40">SUM(F153:F160)</f>
        <v>8412.36</v>
      </c>
      <c r="G152" s="6">
        <f t="shared" si="40"/>
        <v>-1395.6</v>
      </c>
      <c r="H152" s="1">
        <f t="shared" si="39"/>
        <v>2.2000000000000002</v>
      </c>
    </row>
    <row r="153" spans="1:8">
      <c r="A153" s="18"/>
      <c r="B153" s="18"/>
      <c r="C153" s="18" t="s">
        <v>107</v>
      </c>
      <c r="D153" s="18">
        <v>63912</v>
      </c>
      <c r="E153" s="2">
        <f>63912+12900</f>
        <v>76812</v>
      </c>
      <c r="F153" s="2">
        <v>575.20000000000005</v>
      </c>
      <c r="G153" s="2"/>
      <c r="H153" s="1">
        <f t="shared" si="39"/>
        <v>0.7</v>
      </c>
    </row>
    <row r="154" spans="1:8">
      <c r="A154" s="18"/>
      <c r="B154" s="18"/>
      <c r="C154" s="18" t="s">
        <v>108</v>
      </c>
      <c r="D154" s="18">
        <v>101045</v>
      </c>
      <c r="E154" s="2">
        <v>101045</v>
      </c>
      <c r="F154" s="2">
        <v>7837.16</v>
      </c>
      <c r="G154" s="2">
        <v>780</v>
      </c>
      <c r="H154" s="1">
        <f t="shared" si="39"/>
        <v>7.8</v>
      </c>
    </row>
    <row r="155" spans="1:8">
      <c r="A155" s="18"/>
      <c r="B155" s="18"/>
      <c r="C155" s="18" t="s">
        <v>109</v>
      </c>
      <c r="D155" s="18">
        <v>67107</v>
      </c>
      <c r="E155" s="2">
        <f>67107+16462</f>
        <v>83569</v>
      </c>
      <c r="F155" s="2">
        <v>0</v>
      </c>
      <c r="G155" s="2">
        <v>-2175.6</v>
      </c>
      <c r="H155" s="7">
        <f t="shared" si="39"/>
        <v>0</v>
      </c>
    </row>
    <row r="156" spans="1:8">
      <c r="A156" s="18"/>
      <c r="B156" s="18"/>
      <c r="C156" s="18" t="s">
        <v>110</v>
      </c>
      <c r="D156" s="18">
        <v>31956</v>
      </c>
      <c r="E156" s="2">
        <v>31956</v>
      </c>
      <c r="F156" s="2"/>
      <c r="G156" s="2"/>
      <c r="H156" s="7">
        <f t="shared" si="39"/>
        <v>0</v>
      </c>
    </row>
    <row r="157" spans="1:8">
      <c r="A157" s="18"/>
      <c r="B157" s="18"/>
      <c r="C157" s="18" t="s">
        <v>111</v>
      </c>
      <c r="D157" s="18">
        <v>28761</v>
      </c>
      <c r="E157" s="2">
        <v>28761</v>
      </c>
      <c r="F157" s="2"/>
      <c r="G157" s="2"/>
      <c r="H157" s="7">
        <f t="shared" si="39"/>
        <v>0</v>
      </c>
    </row>
    <row r="158" spans="1:8">
      <c r="A158" s="18"/>
      <c r="B158" s="18"/>
      <c r="C158" s="18" t="s">
        <v>112</v>
      </c>
      <c r="D158" s="18">
        <v>19173</v>
      </c>
      <c r="E158" s="2">
        <v>19173</v>
      </c>
      <c r="F158" s="2"/>
      <c r="G158" s="2"/>
      <c r="H158" s="7">
        <f t="shared" si="39"/>
        <v>0</v>
      </c>
    </row>
    <row r="159" spans="1:8">
      <c r="A159" s="18"/>
      <c r="B159" s="18"/>
      <c r="C159" s="18" t="s">
        <v>113</v>
      </c>
      <c r="D159" s="18">
        <v>19173</v>
      </c>
      <c r="E159" s="2">
        <v>19173</v>
      </c>
      <c r="F159" s="2"/>
      <c r="G159" s="2"/>
      <c r="H159" s="7">
        <f t="shared" si="39"/>
        <v>0</v>
      </c>
    </row>
    <row r="160" spans="1:8">
      <c r="A160" s="18"/>
      <c r="B160" s="18"/>
      <c r="C160" s="18" t="s">
        <v>114</v>
      </c>
      <c r="D160" s="18"/>
      <c r="E160" s="2">
        <v>14700</v>
      </c>
      <c r="F160" s="2"/>
      <c r="G160" s="2"/>
      <c r="H160" s="7">
        <f t="shared" si="39"/>
        <v>0</v>
      </c>
    </row>
    <row r="161" spans="1:8">
      <c r="A161" s="25" t="s">
        <v>208</v>
      </c>
      <c r="B161" s="18"/>
      <c r="C161" s="23" t="s">
        <v>209</v>
      </c>
      <c r="D161" s="23"/>
      <c r="E161" s="6">
        <v>48000</v>
      </c>
      <c r="F161" s="6"/>
      <c r="G161" s="6"/>
      <c r="H161" s="7">
        <f t="shared" si="39"/>
        <v>0</v>
      </c>
    </row>
    <row r="162" spans="1:8">
      <c r="A162" s="23" t="s">
        <v>115</v>
      </c>
      <c r="B162" s="23"/>
      <c r="C162" s="23" t="s">
        <v>116</v>
      </c>
      <c r="D162" s="23">
        <v>276098</v>
      </c>
      <c r="E162" s="6">
        <f>SUM(E163:E167)</f>
        <v>467848</v>
      </c>
      <c r="F162" s="6">
        <f t="shared" ref="F162:G162" si="41">SUM(F163:F167)</f>
        <v>105484.87999999999</v>
      </c>
      <c r="G162" s="6">
        <f t="shared" si="41"/>
        <v>24695.910000000003</v>
      </c>
      <c r="H162" s="9">
        <f t="shared" si="39"/>
        <v>22.5</v>
      </c>
    </row>
    <row r="163" spans="1:8">
      <c r="A163" s="18"/>
      <c r="B163" s="18"/>
      <c r="C163" s="18" t="s">
        <v>117</v>
      </c>
      <c r="D163" s="18">
        <v>26843</v>
      </c>
      <c r="E163" s="2">
        <v>26843</v>
      </c>
      <c r="F163" s="2">
        <v>16662.78</v>
      </c>
      <c r="G163" s="2">
        <v>-3837.22</v>
      </c>
      <c r="H163" s="1">
        <f t="shared" si="39"/>
        <v>62.1</v>
      </c>
    </row>
    <row r="164" spans="1:8">
      <c r="A164" s="18"/>
      <c r="B164" s="18"/>
      <c r="C164" s="18" t="s">
        <v>118</v>
      </c>
      <c r="D164" s="18">
        <v>95867</v>
      </c>
      <c r="E164" s="2">
        <v>95867</v>
      </c>
      <c r="F164" s="2">
        <v>4850.41</v>
      </c>
      <c r="G164" s="2"/>
      <c r="H164" s="1">
        <f t="shared" si="39"/>
        <v>5.0999999999999996</v>
      </c>
    </row>
    <row r="165" spans="1:8">
      <c r="A165" s="18"/>
      <c r="B165" s="18"/>
      <c r="C165" s="18" t="s">
        <v>119</v>
      </c>
      <c r="D165" s="18">
        <v>25565</v>
      </c>
      <c r="E165" s="2">
        <v>25565</v>
      </c>
      <c r="F165" s="2">
        <v>960</v>
      </c>
      <c r="G165" s="2"/>
      <c r="H165" s="1">
        <f t="shared" si="39"/>
        <v>3.8</v>
      </c>
    </row>
    <row r="166" spans="1:8">
      <c r="A166" s="18"/>
      <c r="B166" s="18"/>
      <c r="C166" s="18" t="s">
        <v>120</v>
      </c>
      <c r="D166" s="18">
        <v>127823</v>
      </c>
      <c r="E166" s="2">
        <v>127823</v>
      </c>
      <c r="F166" s="2">
        <v>42080.49</v>
      </c>
      <c r="G166" s="2">
        <v>12723.93</v>
      </c>
      <c r="H166" s="1">
        <f t="shared" si="39"/>
        <v>32.9</v>
      </c>
    </row>
    <row r="167" spans="1:8">
      <c r="A167" s="18"/>
      <c r="B167" s="18"/>
      <c r="C167" s="18" t="s">
        <v>223</v>
      </c>
      <c r="D167" s="18"/>
      <c r="E167" s="2">
        <v>191750</v>
      </c>
      <c r="F167" s="2">
        <v>40931.199999999997</v>
      </c>
      <c r="G167" s="2">
        <v>15809.2</v>
      </c>
      <c r="H167" s="1">
        <f t="shared" si="39"/>
        <v>21.3</v>
      </c>
    </row>
    <row r="168" spans="1:8">
      <c r="A168" s="26">
        <v>10</v>
      </c>
      <c r="B168" s="19"/>
      <c r="C168" s="19" t="s">
        <v>16</v>
      </c>
      <c r="D168" s="19">
        <v>25565</v>
      </c>
      <c r="E168" s="4">
        <f>SUM(E169,E171,E174)</f>
        <v>103588</v>
      </c>
      <c r="F168" s="4">
        <f t="shared" ref="F168" si="42">SUM(F169,F171,F174)</f>
        <v>60602.959999999992</v>
      </c>
      <c r="G168" s="4"/>
      <c r="H168" s="3">
        <f t="shared" si="39"/>
        <v>58.5</v>
      </c>
    </row>
    <row r="169" spans="1:8">
      <c r="A169" s="27">
        <v>10401</v>
      </c>
      <c r="B169" s="23"/>
      <c r="C169" s="23" t="s">
        <v>210</v>
      </c>
      <c r="D169" s="23">
        <v>25565</v>
      </c>
      <c r="E169" s="6">
        <f>SUM(E170)</f>
        <v>31565</v>
      </c>
      <c r="F169" s="6">
        <v>3703.2</v>
      </c>
      <c r="G169" s="6"/>
      <c r="H169" s="1">
        <f t="shared" si="39"/>
        <v>11.7</v>
      </c>
    </row>
    <row r="170" spans="1:8">
      <c r="A170" s="18"/>
      <c r="B170" s="18"/>
      <c r="C170" s="18" t="s">
        <v>121</v>
      </c>
      <c r="D170" s="18">
        <v>25565</v>
      </c>
      <c r="E170" s="2">
        <v>31565</v>
      </c>
      <c r="F170" s="2">
        <v>3703.2</v>
      </c>
      <c r="G170" s="2"/>
      <c r="H170" s="1">
        <f t="shared" si="39"/>
        <v>11.7</v>
      </c>
    </row>
    <row r="171" spans="1:8">
      <c r="A171" s="27">
        <v>10700</v>
      </c>
      <c r="B171" s="23"/>
      <c r="C171" s="23" t="s">
        <v>211</v>
      </c>
      <c r="D171" s="23"/>
      <c r="E171" s="6">
        <f>SUM(E172,E173)</f>
        <v>40023</v>
      </c>
      <c r="F171" s="6">
        <v>56899.759999999995</v>
      </c>
      <c r="G171" s="6"/>
      <c r="H171" s="1">
        <f t="shared" si="39"/>
        <v>142.19999999999999</v>
      </c>
    </row>
    <row r="172" spans="1:8">
      <c r="A172" s="18"/>
      <c r="B172" s="18" t="s">
        <v>41</v>
      </c>
      <c r="C172" s="18" t="s">
        <v>122</v>
      </c>
      <c r="D172" s="18"/>
      <c r="E172" s="2">
        <v>35230</v>
      </c>
      <c r="F172" s="2">
        <v>56899.759999999995</v>
      </c>
      <c r="G172" s="2"/>
      <c r="H172" s="1">
        <f t="shared" si="39"/>
        <v>161.5</v>
      </c>
    </row>
    <row r="173" spans="1:8">
      <c r="A173" s="18"/>
      <c r="B173" s="18"/>
      <c r="C173" s="18" t="s">
        <v>122</v>
      </c>
      <c r="D173" s="18"/>
      <c r="E173" s="2">
        <v>4793</v>
      </c>
      <c r="F173" s="2"/>
      <c r="G173" s="2"/>
      <c r="H173" s="7">
        <f t="shared" si="39"/>
        <v>0</v>
      </c>
    </row>
    <row r="174" spans="1:8">
      <c r="A174" s="27">
        <v>10702</v>
      </c>
      <c r="B174" s="23"/>
      <c r="C174" s="23" t="s">
        <v>212</v>
      </c>
      <c r="D174" s="23"/>
      <c r="E174" s="6">
        <f>SUM(E175)</f>
        <v>32000</v>
      </c>
      <c r="F174" s="6"/>
      <c r="G174" s="6"/>
      <c r="H174" s="7">
        <f t="shared" si="39"/>
        <v>0</v>
      </c>
    </row>
    <row r="175" spans="1:8">
      <c r="A175" s="18"/>
      <c r="B175" s="18"/>
      <c r="C175" s="18" t="s">
        <v>123</v>
      </c>
      <c r="D175" s="18"/>
      <c r="E175" s="2">
        <v>32000</v>
      </c>
      <c r="F175" s="2"/>
      <c r="G175" s="2"/>
      <c r="H175" s="7">
        <f t="shared" si="39"/>
        <v>0</v>
      </c>
    </row>
    <row r="176" spans="1:8">
      <c r="A176" s="18"/>
      <c r="B176" s="18"/>
      <c r="C176" s="19" t="s">
        <v>124</v>
      </c>
      <c r="D176" s="19">
        <v>8948</v>
      </c>
      <c r="E176" s="4">
        <f>SUM(E177)</f>
        <v>24078</v>
      </c>
      <c r="F176" s="4">
        <f t="shared" ref="F176:F178" si="43">SUM(F177)</f>
        <v>8525</v>
      </c>
      <c r="G176" s="4"/>
      <c r="H176" s="3">
        <f t="shared" si="39"/>
        <v>35.4</v>
      </c>
    </row>
    <row r="177" spans="1:8">
      <c r="A177" s="19" t="s">
        <v>15</v>
      </c>
      <c r="B177" s="19"/>
      <c r="C177" s="19" t="s">
        <v>16</v>
      </c>
      <c r="D177" s="19">
        <v>8948</v>
      </c>
      <c r="E177" s="4">
        <f>SUM(E178)</f>
        <v>24078</v>
      </c>
      <c r="F177" s="4">
        <f t="shared" si="43"/>
        <v>8525</v>
      </c>
      <c r="G177" s="4"/>
      <c r="H177" s="3">
        <f t="shared" si="39"/>
        <v>35.4</v>
      </c>
    </row>
    <row r="178" spans="1:8">
      <c r="A178" s="23" t="s">
        <v>125</v>
      </c>
      <c r="B178" s="23"/>
      <c r="C178" s="23" t="s">
        <v>213</v>
      </c>
      <c r="D178" s="23">
        <v>8948</v>
      </c>
      <c r="E178" s="6">
        <f>SUM(E179)</f>
        <v>24078</v>
      </c>
      <c r="F178" s="6">
        <f t="shared" si="43"/>
        <v>8525</v>
      </c>
      <c r="G178" s="6"/>
      <c r="H178" s="1">
        <f t="shared" si="39"/>
        <v>35.4</v>
      </c>
    </row>
    <row r="179" spans="1:8">
      <c r="A179" s="18"/>
      <c r="B179" s="18"/>
      <c r="C179" s="18" t="s">
        <v>126</v>
      </c>
      <c r="D179" s="18">
        <v>8948</v>
      </c>
      <c r="E179" s="2">
        <f>SUM(E180,E181)</f>
        <v>24078</v>
      </c>
      <c r="F179" s="2">
        <f t="shared" ref="F179" si="44">SUM(F180,F181)</f>
        <v>8525</v>
      </c>
      <c r="G179" s="2"/>
      <c r="H179" s="1">
        <f t="shared" si="39"/>
        <v>35.4</v>
      </c>
    </row>
    <row r="180" spans="1:8">
      <c r="A180" s="18"/>
      <c r="B180" s="18"/>
      <c r="C180" s="18" t="s">
        <v>127</v>
      </c>
      <c r="D180" s="18"/>
      <c r="E180" s="2">
        <v>10913</v>
      </c>
      <c r="F180" s="2">
        <v>639</v>
      </c>
      <c r="G180" s="2"/>
      <c r="H180" s="1">
        <f t="shared" si="39"/>
        <v>5.9</v>
      </c>
    </row>
    <row r="181" spans="1:8">
      <c r="A181" s="18"/>
      <c r="B181" s="18"/>
      <c r="C181" s="18" t="s">
        <v>128</v>
      </c>
      <c r="D181" s="18"/>
      <c r="E181" s="2">
        <v>13165</v>
      </c>
      <c r="F181" s="2">
        <v>7886</v>
      </c>
      <c r="G181" s="2"/>
      <c r="H181" s="1">
        <f t="shared" si="39"/>
        <v>59.9</v>
      </c>
    </row>
    <row r="182" spans="1:8">
      <c r="A182" s="18"/>
      <c r="B182" s="18"/>
      <c r="C182" s="19" t="s">
        <v>129</v>
      </c>
      <c r="D182" s="19">
        <v>323521</v>
      </c>
      <c r="E182" s="4">
        <f>SUM(E183,E186,E196,E200)</f>
        <v>326358</v>
      </c>
      <c r="F182" s="4">
        <f t="shared" ref="F182:G182" si="45">SUM(F183,F186,F196,F200)</f>
        <v>228540</v>
      </c>
      <c r="G182" s="4">
        <f t="shared" si="45"/>
        <v>10530</v>
      </c>
      <c r="H182" s="32">
        <f t="shared" si="39"/>
        <v>70</v>
      </c>
    </row>
    <row r="183" spans="1:8">
      <c r="A183" s="19" t="s">
        <v>5</v>
      </c>
      <c r="B183" s="19"/>
      <c r="C183" s="19" t="s">
        <v>66</v>
      </c>
      <c r="D183" s="19">
        <v>63912</v>
      </c>
      <c r="E183" s="4">
        <f>SUM(E184)</f>
        <v>63912</v>
      </c>
      <c r="F183" s="4">
        <f t="shared" ref="F183:G184" si="46">SUM(F184)</f>
        <v>47935</v>
      </c>
      <c r="G183" s="4">
        <f t="shared" si="46"/>
        <v>9587</v>
      </c>
      <c r="H183" s="5">
        <f t="shared" si="39"/>
        <v>75</v>
      </c>
    </row>
    <row r="184" spans="1:8">
      <c r="A184" s="23" t="s">
        <v>130</v>
      </c>
      <c r="B184" s="23"/>
      <c r="C184" s="23" t="s">
        <v>214</v>
      </c>
      <c r="D184" s="23">
        <v>63912</v>
      </c>
      <c r="E184" s="6">
        <f>SUM(E185)</f>
        <v>63912</v>
      </c>
      <c r="F184" s="6">
        <f t="shared" si="46"/>
        <v>47935</v>
      </c>
      <c r="G184" s="6">
        <f t="shared" si="46"/>
        <v>9587</v>
      </c>
      <c r="H184" s="7">
        <f t="shared" si="39"/>
        <v>75</v>
      </c>
    </row>
    <row r="185" spans="1:8">
      <c r="A185" s="18"/>
      <c r="B185" s="18"/>
      <c r="C185" s="18" t="s">
        <v>131</v>
      </c>
      <c r="D185" s="18">
        <v>63912</v>
      </c>
      <c r="E185" s="2">
        <v>63912</v>
      </c>
      <c r="F185" s="2">
        <v>47935</v>
      </c>
      <c r="G185" s="2">
        <v>9587</v>
      </c>
      <c r="H185" s="7">
        <f t="shared" si="39"/>
        <v>75</v>
      </c>
    </row>
    <row r="186" spans="1:8">
      <c r="A186" s="19" t="s">
        <v>11</v>
      </c>
      <c r="B186" s="19"/>
      <c r="C186" s="19" t="s">
        <v>12</v>
      </c>
      <c r="D186" s="19">
        <v>189179</v>
      </c>
      <c r="E186" s="4">
        <f>SUM(E187,E190,E192,E194)</f>
        <v>192016</v>
      </c>
      <c r="F186" s="4">
        <f>SUM(F187,F190,F192,F194)</f>
        <v>115833</v>
      </c>
      <c r="G186" s="4"/>
      <c r="H186" s="3">
        <f t="shared" si="39"/>
        <v>60.3</v>
      </c>
    </row>
    <row r="187" spans="1:8">
      <c r="A187" s="23" t="s">
        <v>82</v>
      </c>
      <c r="B187" s="23"/>
      <c r="C187" s="23" t="s">
        <v>203</v>
      </c>
      <c r="D187" s="23">
        <v>111846</v>
      </c>
      <c r="E187" s="6">
        <f>SUM(E188,E189)</f>
        <v>111846</v>
      </c>
      <c r="F187" s="6">
        <f t="shared" ref="F187" si="47">SUM(F188,F189)</f>
        <v>35663</v>
      </c>
      <c r="G187" s="6"/>
      <c r="H187" s="1">
        <f t="shared" si="39"/>
        <v>31.9</v>
      </c>
    </row>
    <row r="188" spans="1:8">
      <c r="A188" s="18"/>
      <c r="B188" s="18"/>
      <c r="C188" s="18" t="s">
        <v>132</v>
      </c>
      <c r="D188" s="18">
        <v>47934</v>
      </c>
      <c r="E188" s="2">
        <v>47934</v>
      </c>
      <c r="F188" s="2">
        <v>3707</v>
      </c>
      <c r="G188" s="2"/>
      <c r="H188" s="1">
        <f t="shared" si="39"/>
        <v>7.7</v>
      </c>
    </row>
    <row r="189" spans="1:8">
      <c r="A189" s="18"/>
      <c r="B189" s="18"/>
      <c r="C189" s="18" t="s">
        <v>133</v>
      </c>
      <c r="D189" s="18">
        <v>63912</v>
      </c>
      <c r="E189" s="2">
        <v>63912</v>
      </c>
      <c r="F189" s="2">
        <v>31956</v>
      </c>
      <c r="G189" s="2"/>
      <c r="H189" s="7">
        <f t="shared" si="39"/>
        <v>50</v>
      </c>
    </row>
    <row r="190" spans="1:8">
      <c r="A190" s="23" t="s">
        <v>134</v>
      </c>
      <c r="B190" s="23"/>
      <c r="C190" s="23" t="s">
        <v>202</v>
      </c>
      <c r="D190" s="23">
        <v>13421</v>
      </c>
      <c r="E190" s="6">
        <f>SUM(E191)</f>
        <v>13421</v>
      </c>
      <c r="F190" s="6">
        <f t="shared" ref="F190" si="48">SUM(F191)</f>
        <v>13421</v>
      </c>
      <c r="G190" s="6"/>
      <c r="H190" s="7">
        <f t="shared" si="39"/>
        <v>100</v>
      </c>
    </row>
    <row r="191" spans="1:8">
      <c r="A191" s="18"/>
      <c r="B191" s="18"/>
      <c r="C191" s="18" t="s">
        <v>135</v>
      </c>
      <c r="D191" s="18">
        <v>13421</v>
      </c>
      <c r="E191" s="2">
        <v>13421</v>
      </c>
      <c r="F191" s="2">
        <v>13421</v>
      </c>
      <c r="G191" s="2"/>
      <c r="H191" s="7">
        <f t="shared" si="39"/>
        <v>100</v>
      </c>
    </row>
    <row r="192" spans="1:8">
      <c r="A192" s="23" t="s">
        <v>136</v>
      </c>
      <c r="B192" s="23"/>
      <c r="C192" s="23" t="s">
        <v>215</v>
      </c>
      <c r="D192" s="23"/>
      <c r="E192" s="6">
        <f>SUM(E193)</f>
        <v>2837</v>
      </c>
      <c r="F192" s="6">
        <f>SUM(F193)</f>
        <v>2837</v>
      </c>
      <c r="G192" s="6"/>
      <c r="H192" s="7">
        <f t="shared" si="39"/>
        <v>100</v>
      </c>
    </row>
    <row r="193" spans="1:8">
      <c r="A193" s="18"/>
      <c r="B193" s="18"/>
      <c r="C193" s="18" t="s">
        <v>137</v>
      </c>
      <c r="D193" s="18"/>
      <c r="E193" s="2">
        <v>2837</v>
      </c>
      <c r="F193" s="2">
        <v>2837</v>
      </c>
      <c r="G193" s="2"/>
      <c r="H193" s="7">
        <f t="shared" si="39"/>
        <v>100</v>
      </c>
    </row>
    <row r="194" spans="1:8">
      <c r="A194" s="23" t="s">
        <v>23</v>
      </c>
      <c r="B194" s="23"/>
      <c r="C194" s="23" t="s">
        <v>24</v>
      </c>
      <c r="D194" s="23">
        <v>63912</v>
      </c>
      <c r="E194" s="6">
        <f>SUM(E195)</f>
        <v>63912</v>
      </c>
      <c r="F194" s="6">
        <f>SUM(F195)</f>
        <v>63912</v>
      </c>
      <c r="G194" s="6"/>
      <c r="H194" s="7">
        <f t="shared" si="39"/>
        <v>100</v>
      </c>
    </row>
    <row r="195" spans="1:8">
      <c r="A195" s="18"/>
      <c r="B195" s="18"/>
      <c r="C195" s="18" t="s">
        <v>138</v>
      </c>
      <c r="D195" s="18">
        <v>63912</v>
      </c>
      <c r="E195" s="2">
        <v>63912</v>
      </c>
      <c r="F195" s="2">
        <v>63912</v>
      </c>
      <c r="G195" s="2"/>
      <c r="H195" s="7">
        <f t="shared" si="39"/>
        <v>100</v>
      </c>
    </row>
    <row r="196" spans="1:8">
      <c r="A196" s="19" t="s">
        <v>13</v>
      </c>
      <c r="B196" s="19"/>
      <c r="C196" s="19" t="s">
        <v>14</v>
      </c>
      <c r="D196" s="19">
        <v>59118</v>
      </c>
      <c r="E196" s="4">
        <f>SUM(E197)</f>
        <v>59118</v>
      </c>
      <c r="F196" s="4">
        <f t="shared" ref="F196" si="49">SUM(F197)</f>
        <v>59118</v>
      </c>
      <c r="G196" s="4"/>
      <c r="H196" s="5">
        <f t="shared" si="39"/>
        <v>100</v>
      </c>
    </row>
    <row r="197" spans="1:8">
      <c r="A197" s="18" t="s">
        <v>139</v>
      </c>
      <c r="B197" s="18"/>
      <c r="C197" s="18" t="s">
        <v>140</v>
      </c>
      <c r="D197" s="18">
        <v>59118</v>
      </c>
      <c r="E197" s="2">
        <f>SUM(E198,E199)</f>
        <v>59118</v>
      </c>
      <c r="F197" s="2">
        <f t="shared" ref="F197" si="50">SUM(F198,F199)</f>
        <v>59118</v>
      </c>
      <c r="G197" s="2"/>
      <c r="H197" s="7">
        <f t="shared" si="39"/>
        <v>100</v>
      </c>
    </row>
    <row r="198" spans="1:8">
      <c r="A198" s="18"/>
      <c r="B198" s="18"/>
      <c r="C198" s="18" t="s">
        <v>141</v>
      </c>
      <c r="D198" s="18">
        <v>59118</v>
      </c>
      <c r="E198" s="2">
        <v>36813</v>
      </c>
      <c r="F198" s="2">
        <v>36813</v>
      </c>
      <c r="G198" s="2"/>
      <c r="H198" s="7">
        <f t="shared" si="39"/>
        <v>100</v>
      </c>
    </row>
    <row r="199" spans="1:8">
      <c r="A199" s="18"/>
      <c r="B199" s="18"/>
      <c r="C199" s="18" t="s">
        <v>142</v>
      </c>
      <c r="D199" s="18"/>
      <c r="E199" s="2">
        <v>22305</v>
      </c>
      <c r="F199" s="2">
        <v>22305</v>
      </c>
      <c r="G199" s="2"/>
      <c r="H199" s="7">
        <f t="shared" si="39"/>
        <v>100</v>
      </c>
    </row>
    <row r="200" spans="1:8">
      <c r="A200" s="19" t="s">
        <v>15</v>
      </c>
      <c r="B200" s="19"/>
      <c r="C200" s="19" t="s">
        <v>16</v>
      </c>
      <c r="D200" s="19">
        <v>11312</v>
      </c>
      <c r="E200" s="4">
        <f>SUM(E201)</f>
        <v>11312</v>
      </c>
      <c r="F200" s="4">
        <f t="shared" ref="F200:G200" si="51">SUM(F201)</f>
        <v>5654</v>
      </c>
      <c r="G200" s="4">
        <f t="shared" si="51"/>
        <v>943</v>
      </c>
      <c r="H200" s="32">
        <f t="shared" si="39"/>
        <v>50</v>
      </c>
    </row>
    <row r="201" spans="1:8">
      <c r="A201" s="23" t="s">
        <v>143</v>
      </c>
      <c r="B201" s="23"/>
      <c r="C201" s="23" t="s">
        <v>212</v>
      </c>
      <c r="D201" s="23">
        <v>11312</v>
      </c>
      <c r="E201" s="6">
        <f>SUM(E202)</f>
        <v>11312</v>
      </c>
      <c r="F201" s="6">
        <f t="shared" ref="F201:G201" si="52">SUM(F202)</f>
        <v>5654</v>
      </c>
      <c r="G201" s="6">
        <f t="shared" si="52"/>
        <v>943</v>
      </c>
      <c r="H201" s="33">
        <f t="shared" si="39"/>
        <v>50</v>
      </c>
    </row>
    <row r="202" spans="1:8">
      <c r="A202" s="18"/>
      <c r="B202" s="18"/>
      <c r="C202" s="18" t="s">
        <v>144</v>
      </c>
      <c r="D202" s="18">
        <v>11312</v>
      </c>
      <c r="E202" s="2">
        <v>11312</v>
      </c>
      <c r="F202" s="2">
        <v>5654</v>
      </c>
      <c r="G202" s="2">
        <v>943</v>
      </c>
      <c r="H202" s="33">
        <f t="shared" si="39"/>
        <v>50</v>
      </c>
    </row>
    <row r="203" spans="1:8">
      <c r="E203" s="11"/>
      <c r="F203" s="11"/>
      <c r="G203" s="11"/>
      <c r="H203" s="12"/>
    </row>
    <row r="204" spans="1:8">
      <c r="C204" s="16" t="s">
        <v>145</v>
      </c>
      <c r="E204" s="11"/>
      <c r="F204" s="11"/>
      <c r="G204" s="11"/>
      <c r="H204" s="13"/>
    </row>
    <row r="205" spans="1:8" ht="38.25">
      <c r="A205" s="18"/>
      <c r="B205" s="18"/>
      <c r="C205" s="18"/>
      <c r="D205" s="18" t="s">
        <v>0</v>
      </c>
      <c r="E205" s="14" t="s">
        <v>153</v>
      </c>
      <c r="F205" s="14" t="s">
        <v>154</v>
      </c>
      <c r="G205" s="15" t="s">
        <v>219</v>
      </c>
      <c r="H205" s="14" t="s">
        <v>155</v>
      </c>
    </row>
    <row r="206" spans="1:8">
      <c r="A206" s="18"/>
      <c r="B206" s="18"/>
      <c r="C206" s="19" t="s">
        <v>27</v>
      </c>
      <c r="D206" s="19">
        <v>199514</v>
      </c>
      <c r="E206" s="4">
        <f>SUM(E207)</f>
        <v>199514</v>
      </c>
      <c r="F206" s="4">
        <f t="shared" ref="F206:G207" si="53">SUM(F207)</f>
        <v>110829.74</v>
      </c>
      <c r="G206" s="4">
        <f t="shared" si="53"/>
        <v>18641.05</v>
      </c>
      <c r="H206" s="3">
        <f t="shared" si="39"/>
        <v>55.5</v>
      </c>
    </row>
    <row r="207" spans="1:8">
      <c r="A207" s="19" t="s">
        <v>17</v>
      </c>
      <c r="B207" s="19"/>
      <c r="C207" s="19" t="s">
        <v>146</v>
      </c>
      <c r="D207" s="19">
        <v>199514</v>
      </c>
      <c r="E207" s="4">
        <f>SUM(E208)</f>
        <v>199514</v>
      </c>
      <c r="F207" s="4">
        <f t="shared" si="53"/>
        <v>110829.74</v>
      </c>
      <c r="G207" s="4">
        <f t="shared" si="53"/>
        <v>18641.05</v>
      </c>
      <c r="H207" s="3">
        <f t="shared" si="39"/>
        <v>55.5</v>
      </c>
    </row>
    <row r="208" spans="1:8">
      <c r="A208" s="18"/>
      <c r="B208" s="18"/>
      <c r="C208" s="18" t="s">
        <v>147</v>
      </c>
      <c r="D208" s="18">
        <v>199514</v>
      </c>
      <c r="E208" s="2">
        <v>199514</v>
      </c>
      <c r="F208" s="2">
        <v>110829.74</v>
      </c>
      <c r="G208" s="2">
        <v>18641.05</v>
      </c>
      <c r="H208" s="3">
        <f t="shared" si="39"/>
        <v>55.5</v>
      </c>
    </row>
    <row r="209" spans="1:8">
      <c r="A209" s="18"/>
      <c r="B209" s="18"/>
      <c r="C209" s="19" t="s">
        <v>148</v>
      </c>
      <c r="D209" s="19">
        <v>5880</v>
      </c>
      <c r="E209" s="4">
        <f>SUM(E210)</f>
        <v>5880</v>
      </c>
      <c r="F209" s="4">
        <f t="shared" ref="F209:G210" si="54">SUM(F210)</f>
        <v>2925.66</v>
      </c>
      <c r="G209" s="4">
        <f t="shared" si="54"/>
        <v>487.6</v>
      </c>
      <c r="H209" s="3">
        <f t="shared" si="39"/>
        <v>49.8</v>
      </c>
    </row>
    <row r="210" spans="1:8">
      <c r="A210" s="19" t="s">
        <v>17</v>
      </c>
      <c r="B210" s="19"/>
      <c r="C210" s="19" t="s">
        <v>18</v>
      </c>
      <c r="D210" s="19">
        <v>5880</v>
      </c>
      <c r="E210" s="4">
        <f>SUM(E211)</f>
        <v>5880</v>
      </c>
      <c r="F210" s="4">
        <f t="shared" si="54"/>
        <v>2925.66</v>
      </c>
      <c r="G210" s="4">
        <f t="shared" si="54"/>
        <v>487.6</v>
      </c>
      <c r="H210" s="3">
        <f t="shared" si="39"/>
        <v>49.8</v>
      </c>
    </row>
    <row r="211" spans="1:8">
      <c r="A211" s="18"/>
      <c r="B211" s="18"/>
      <c r="C211" s="18" t="s">
        <v>149</v>
      </c>
      <c r="D211" s="18">
        <v>5880</v>
      </c>
      <c r="E211" s="2">
        <v>5880</v>
      </c>
      <c r="F211" s="2">
        <v>2925.66</v>
      </c>
      <c r="G211" s="2">
        <v>487.6</v>
      </c>
      <c r="H211" s="3">
        <f t="shared" si="39"/>
        <v>49.8</v>
      </c>
    </row>
    <row r="212" spans="1:8">
      <c r="A212" s="18"/>
      <c r="B212" s="18"/>
      <c r="C212" s="19" t="s">
        <v>69</v>
      </c>
      <c r="D212" s="19">
        <v>3068</v>
      </c>
      <c r="E212" s="4">
        <f>SUM(E213)</f>
        <v>3068</v>
      </c>
      <c r="F212" s="4">
        <f t="shared" ref="F212:G214" si="55">SUM(F213)</f>
        <v>1507.61</v>
      </c>
      <c r="G212" s="4">
        <f t="shared" si="55"/>
        <v>254.49</v>
      </c>
      <c r="H212" s="3">
        <f t="shared" ref="H212:H218" si="56">ROUND(F212/E212*100,1)</f>
        <v>49.1</v>
      </c>
    </row>
    <row r="213" spans="1:8">
      <c r="A213" s="19" t="s">
        <v>17</v>
      </c>
      <c r="B213" s="19"/>
      <c r="C213" s="19" t="s">
        <v>18</v>
      </c>
      <c r="D213" s="19">
        <v>3068</v>
      </c>
      <c r="E213" s="4">
        <f>SUM(E214)</f>
        <v>3068</v>
      </c>
      <c r="F213" s="4">
        <f t="shared" si="55"/>
        <v>1507.61</v>
      </c>
      <c r="G213" s="4">
        <f t="shared" si="55"/>
        <v>254.49</v>
      </c>
      <c r="H213" s="3">
        <f t="shared" si="56"/>
        <v>49.1</v>
      </c>
    </row>
    <row r="214" spans="1:8">
      <c r="A214" s="18"/>
      <c r="B214" s="18"/>
      <c r="C214" s="23" t="s">
        <v>216</v>
      </c>
      <c r="D214" s="18">
        <v>3068</v>
      </c>
      <c r="E214" s="2">
        <f>SUM(E215)</f>
        <v>3068</v>
      </c>
      <c r="F214" s="2">
        <f t="shared" si="55"/>
        <v>1507.61</v>
      </c>
      <c r="G214" s="2">
        <f t="shared" si="55"/>
        <v>254.49</v>
      </c>
      <c r="H214" s="3">
        <f t="shared" si="56"/>
        <v>49.1</v>
      </c>
    </row>
    <row r="215" spans="1:8">
      <c r="A215" s="18"/>
      <c r="B215" s="18"/>
      <c r="C215" s="18" t="s">
        <v>150</v>
      </c>
      <c r="D215" s="18">
        <v>3068</v>
      </c>
      <c r="E215" s="2">
        <v>3068</v>
      </c>
      <c r="F215" s="2">
        <v>1507.61</v>
      </c>
      <c r="G215" s="2">
        <v>254.49</v>
      </c>
      <c r="H215" s="3">
        <f t="shared" si="56"/>
        <v>49.1</v>
      </c>
    </row>
    <row r="216" spans="1:8">
      <c r="A216" s="18"/>
      <c r="B216" s="18"/>
      <c r="C216" s="19" t="s">
        <v>151</v>
      </c>
      <c r="D216" s="19">
        <v>11320817</v>
      </c>
      <c r="E216" s="4">
        <f>SUM(E217)</f>
        <v>11320817</v>
      </c>
      <c r="F216" s="4"/>
      <c r="G216" s="4"/>
      <c r="H216" s="32">
        <f t="shared" si="56"/>
        <v>0</v>
      </c>
    </row>
    <row r="217" spans="1:8">
      <c r="A217" s="19" t="s">
        <v>17</v>
      </c>
      <c r="B217" s="19"/>
      <c r="C217" s="19" t="s">
        <v>18</v>
      </c>
      <c r="D217" s="19">
        <v>11320817</v>
      </c>
      <c r="E217" s="4">
        <v>11320817</v>
      </c>
      <c r="F217" s="4"/>
      <c r="G217" s="4"/>
      <c r="H217" s="32">
        <f t="shared" si="56"/>
        <v>0</v>
      </c>
    </row>
    <row r="218" spans="1:8">
      <c r="A218" s="18"/>
      <c r="B218" s="18"/>
      <c r="C218" s="19" t="s">
        <v>152</v>
      </c>
      <c r="D218" s="19">
        <v>11529279</v>
      </c>
      <c r="E218" s="4">
        <f>SUM(E206,E209,E212,E216)</f>
        <v>11529279</v>
      </c>
      <c r="F218" s="4">
        <f t="shared" ref="F218:G218" si="57">SUM(F206,F209,F212,F216)</f>
        <v>115263.01000000001</v>
      </c>
      <c r="G218" s="4">
        <f t="shared" si="57"/>
        <v>19383.14</v>
      </c>
      <c r="H218" s="32">
        <f t="shared" si="56"/>
        <v>1</v>
      </c>
    </row>
    <row r="219" spans="1:8">
      <c r="H219" s="28"/>
    </row>
    <row r="220" spans="1:8">
      <c r="H220" s="29"/>
    </row>
  </sheetData>
  <pageMargins left="0.19685039370078741" right="0.70866141732283472" top="0.74803149606299213" bottom="0.74803149606299213" header="0.31496062992125984" footer="0.31496062992125984"/>
  <pageSetup paperSize="9" scale="90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 täitmine 2 kv</vt:lpstr>
      <vt:lpstr>investeeringud 30.06.2011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merke</dc:creator>
  <cp:lastModifiedBy>Indrek_K</cp:lastModifiedBy>
  <cp:lastPrinted>2011-07-12T06:56:28Z</cp:lastPrinted>
  <dcterms:created xsi:type="dcterms:W3CDTF">2011-06-15T10:47:57Z</dcterms:created>
  <dcterms:modified xsi:type="dcterms:W3CDTF">2011-08-31T06:36:21Z</dcterms:modified>
</cp:coreProperties>
</file>