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325" yWindow="270" windowWidth="18120" windowHeight="12120"/>
  </bookViews>
  <sheets>
    <sheet name="Lisa 1" sheetId="1" r:id="rId1"/>
    <sheet name="Lisa 2" sheetId="4" r:id="rId2"/>
  </sheets>
  <definedNames>
    <definedName name="_xlnm._FilterDatabase" localSheetId="1" hidden="1">'Lisa 2'!$A$4:$R$65</definedName>
    <definedName name="_xlnm.Print_Titles" localSheetId="1">'Lisa 2'!$4:$5</definedName>
  </definedNames>
  <calcPr calcId="125725"/>
</workbook>
</file>

<file path=xl/calcChain.xml><?xml version="1.0" encoding="utf-8"?>
<calcChain xmlns="http://schemas.openxmlformats.org/spreadsheetml/2006/main">
  <c r="E21" i="1"/>
  <c r="F21"/>
  <c r="G21"/>
  <c r="H21"/>
  <c r="J21"/>
  <c r="K21"/>
  <c r="L21"/>
  <c r="M21"/>
  <c r="N21"/>
  <c r="O21"/>
  <c r="P21"/>
  <c r="Q21"/>
  <c r="R21"/>
  <c r="S21"/>
  <c r="I22"/>
  <c r="I21" s="1"/>
  <c r="D22"/>
  <c r="D21" l="1"/>
  <c r="R5" l="1"/>
  <c r="R10"/>
  <c r="R12"/>
  <c r="R14"/>
  <c r="I16"/>
  <c r="I17"/>
  <c r="I18"/>
  <c r="I19"/>
  <c r="D16"/>
  <c r="D17"/>
  <c r="D18"/>
  <c r="D19"/>
  <c r="R23" l="1"/>
  <c r="C59" i="4" l="1"/>
  <c r="Q26"/>
  <c r="Q42"/>
  <c r="Q54"/>
  <c r="Q60"/>
  <c r="Q57"/>
  <c r="C58"/>
  <c r="E57"/>
  <c r="F57"/>
  <c r="G57"/>
  <c r="H57"/>
  <c r="I57"/>
  <c r="J57"/>
  <c r="K57"/>
  <c r="L57"/>
  <c r="M57"/>
  <c r="N57"/>
  <c r="O57"/>
  <c r="P57"/>
  <c r="R57"/>
  <c r="D57"/>
  <c r="E54"/>
  <c r="F54"/>
  <c r="G54"/>
  <c r="H54"/>
  <c r="I54"/>
  <c r="J54"/>
  <c r="K54"/>
  <c r="L54"/>
  <c r="M54"/>
  <c r="N54"/>
  <c r="O54"/>
  <c r="P54"/>
  <c r="R54"/>
  <c r="D54"/>
  <c r="C51"/>
  <c r="C52"/>
  <c r="C53"/>
  <c r="C55"/>
  <c r="C56"/>
  <c r="C50"/>
  <c r="I36"/>
  <c r="H36"/>
  <c r="I32"/>
  <c r="H32"/>
  <c r="C46"/>
  <c r="C47"/>
  <c r="C48"/>
  <c r="C49"/>
  <c r="R60"/>
  <c r="I27"/>
  <c r="H27"/>
  <c r="E42"/>
  <c r="F42"/>
  <c r="G42"/>
  <c r="J42"/>
  <c r="K42"/>
  <c r="L42"/>
  <c r="M42"/>
  <c r="N42"/>
  <c r="O42"/>
  <c r="P42"/>
  <c r="R42"/>
  <c r="D42"/>
  <c r="C37"/>
  <c r="C38"/>
  <c r="C39"/>
  <c r="C40"/>
  <c r="C41"/>
  <c r="C43"/>
  <c r="C44"/>
  <c r="C45"/>
  <c r="C28"/>
  <c r="C29"/>
  <c r="C30"/>
  <c r="C31"/>
  <c r="C33"/>
  <c r="C34"/>
  <c r="C35"/>
  <c r="I12"/>
  <c r="H12"/>
  <c r="R26"/>
  <c r="I22"/>
  <c r="H22"/>
  <c r="I20"/>
  <c r="H20"/>
  <c r="I19"/>
  <c r="H19"/>
  <c r="I18"/>
  <c r="H18"/>
  <c r="I16"/>
  <c r="H16"/>
  <c r="I13"/>
  <c r="H13"/>
  <c r="I10"/>
  <c r="H10"/>
  <c r="E26"/>
  <c r="F26"/>
  <c r="G26"/>
  <c r="J26"/>
  <c r="K26"/>
  <c r="L26"/>
  <c r="M26"/>
  <c r="N26"/>
  <c r="O26"/>
  <c r="P26"/>
  <c r="D26"/>
  <c r="C7"/>
  <c r="C8"/>
  <c r="C9"/>
  <c r="C11"/>
  <c r="C14"/>
  <c r="C15"/>
  <c r="C17"/>
  <c r="C21"/>
  <c r="C23"/>
  <c r="C24"/>
  <c r="C62"/>
  <c r="C63"/>
  <c r="C64"/>
  <c r="D60"/>
  <c r="E60"/>
  <c r="F60"/>
  <c r="G60"/>
  <c r="H60"/>
  <c r="J60"/>
  <c r="K60"/>
  <c r="L60"/>
  <c r="M60"/>
  <c r="N60"/>
  <c r="O60"/>
  <c r="P60"/>
  <c r="I61"/>
  <c r="C61" s="1"/>
  <c r="C25"/>
  <c r="F14" i="1"/>
  <c r="G14"/>
  <c r="H14"/>
  <c r="J14"/>
  <c r="K14"/>
  <c r="L14"/>
  <c r="M14"/>
  <c r="N14"/>
  <c r="O14"/>
  <c r="P14"/>
  <c r="Q14"/>
  <c r="S14"/>
  <c r="E14"/>
  <c r="P5"/>
  <c r="P10"/>
  <c r="P12"/>
  <c r="P23" l="1"/>
  <c r="L6" i="4"/>
  <c r="L65" s="1"/>
  <c r="R6"/>
  <c r="R65" s="1"/>
  <c r="P6"/>
  <c r="P65" s="1"/>
  <c r="F6"/>
  <c r="F65" s="1"/>
  <c r="M6"/>
  <c r="M65" s="1"/>
  <c r="N6"/>
  <c r="N65" s="1"/>
  <c r="J6"/>
  <c r="J65" s="1"/>
  <c r="O6"/>
  <c r="O65" s="1"/>
  <c r="K6"/>
  <c r="K65" s="1"/>
  <c r="D6"/>
  <c r="D65" s="1"/>
  <c r="G6"/>
  <c r="G65" s="1"/>
  <c r="E6"/>
  <c r="E65" s="1"/>
  <c r="Q6"/>
  <c r="Q65" s="1"/>
  <c r="C57"/>
  <c r="C54"/>
  <c r="C36"/>
  <c r="C32"/>
  <c r="H42"/>
  <c r="I42"/>
  <c r="C27"/>
  <c r="H26"/>
  <c r="C22"/>
  <c r="C10"/>
  <c r="C12"/>
  <c r="C18"/>
  <c r="C20"/>
  <c r="C13"/>
  <c r="C16"/>
  <c r="C19"/>
  <c r="I26"/>
  <c r="C60"/>
  <c r="I60"/>
  <c r="I6" l="1"/>
  <c r="I65" s="1"/>
  <c r="H6"/>
  <c r="H65" s="1"/>
  <c r="C42"/>
  <c r="C26"/>
  <c r="C6" l="1"/>
  <c r="C65" s="1"/>
  <c r="I15" i="1" l="1"/>
  <c r="I20"/>
  <c r="D14"/>
  <c r="D15"/>
  <c r="D20"/>
  <c r="I7"/>
  <c r="I8"/>
  <c r="D7"/>
  <c r="D8"/>
  <c r="K6"/>
  <c r="K5" s="1"/>
  <c r="S13"/>
  <c r="S12" s="1"/>
  <c r="Q12"/>
  <c r="Q10"/>
  <c r="Q5"/>
  <c r="I13"/>
  <c r="I12" s="1"/>
  <c r="F12"/>
  <c r="G12"/>
  <c r="H12"/>
  <c r="J12"/>
  <c r="K12"/>
  <c r="L12"/>
  <c r="M12"/>
  <c r="N12"/>
  <c r="O12"/>
  <c r="E12"/>
  <c r="D13"/>
  <c r="D11"/>
  <c r="I11"/>
  <c r="F10"/>
  <c r="G10"/>
  <c r="H10"/>
  <c r="J10"/>
  <c r="K10"/>
  <c r="L10"/>
  <c r="M10"/>
  <c r="N10"/>
  <c r="O10"/>
  <c r="S10"/>
  <c r="E10"/>
  <c r="I9"/>
  <c r="D9"/>
  <c r="D6"/>
  <c r="S5"/>
  <c r="O5"/>
  <c r="N5"/>
  <c r="M5"/>
  <c r="M23" s="1"/>
  <c r="L5"/>
  <c r="J5"/>
  <c r="H5"/>
  <c r="G5"/>
  <c r="F5"/>
  <c r="E5"/>
  <c r="H23" l="1"/>
  <c r="N23"/>
  <c r="J23"/>
  <c r="K23"/>
  <c r="F23"/>
  <c r="L23"/>
  <c r="S23"/>
  <c r="G23"/>
  <c r="Q23"/>
  <c r="E23"/>
  <c r="O23"/>
  <c r="I14"/>
  <c r="I6"/>
  <c r="D12"/>
  <c r="I10"/>
  <c r="D10"/>
  <c r="D5"/>
  <c r="I5"/>
  <c r="I23" l="1"/>
  <c r="D23"/>
</calcChain>
</file>

<file path=xl/sharedStrings.xml><?xml version="1.0" encoding="utf-8"?>
<sst xmlns="http://schemas.openxmlformats.org/spreadsheetml/2006/main" count="194" uniqueCount="93">
  <si>
    <t>2014. aastal sihtotstarbeliste kulude katteks saadud vahendite suunamine kulude katteks (eurodes)</t>
  </si>
  <si>
    <t>eelarve liik*</t>
  </si>
  <si>
    <t>tegevusala kood</t>
  </si>
  <si>
    <t xml:space="preserve">KOKKU TULUD </t>
  </si>
  <si>
    <t>toetus riigilt</t>
  </si>
  <si>
    <t>toetus sihtasutustelt</t>
  </si>
  <si>
    <t>toetus muudelt residentidelt</t>
  </si>
  <si>
    <t>toetus mitteresidentidelt</t>
  </si>
  <si>
    <t xml:space="preserve">KOKKU KULUD </t>
  </si>
  <si>
    <t>ametnike töötas</t>
  </si>
  <si>
    <t>töötajate töötas</t>
  </si>
  <si>
    <t>lepinguline töötasu</t>
  </si>
  <si>
    <t>maksud töötasudelt</t>
  </si>
  <si>
    <t>administreerimis-
kulud</t>
  </si>
  <si>
    <t>koolitused</t>
  </si>
  <si>
    <t>ruumide ülalpidamis-kulud</t>
  </si>
  <si>
    <t>infotehnoloogiakulud</t>
  </si>
  <si>
    <t>toitlustuskulud</t>
  </si>
  <si>
    <t>õppevahendid ja koolituskulud</t>
  </si>
  <si>
    <t>3500.00</t>
  </si>
  <si>
    <t>3500.03</t>
  </si>
  <si>
    <t>3500.8</t>
  </si>
  <si>
    <t>Taseme alusel mittemääratletav haridus</t>
  </si>
  <si>
    <t>09500</t>
  </si>
  <si>
    <t>KÕIK KOKKU</t>
  </si>
  <si>
    <t>/allkirjastatud digitaalselt/</t>
  </si>
  <si>
    <t>Jüri Mölder</t>
  </si>
  <si>
    <t>Linnasekretär</t>
  </si>
  <si>
    <t>Avalike suhete osakond</t>
  </si>
  <si>
    <t>Haridusosakond</t>
  </si>
  <si>
    <t xml:space="preserve">* 21- finantseerimiseelarvesse laekunud ja 25 -majandamiseelarvesse laekunud sihtotstarbeliste kulude katteks saadud vahendid. </t>
  </si>
  <si>
    <t>09212</t>
  </si>
  <si>
    <t>09221</t>
  </si>
  <si>
    <t>06605</t>
  </si>
  <si>
    <t>Sotsiaalabi osakond</t>
  </si>
  <si>
    <t>Muud kommunaalteenused</t>
  </si>
  <si>
    <t>muud majanduskulud</t>
  </si>
  <si>
    <t>Kroonuaia Kool</t>
  </si>
  <si>
    <t>Täiskasvanute Gümnaasium</t>
  </si>
  <si>
    <t>09213</t>
  </si>
  <si>
    <t>Kultuuriosakond</t>
  </si>
  <si>
    <t>08201</t>
  </si>
  <si>
    <t>teavikute soetus</t>
  </si>
  <si>
    <t>Riigi toetusfondist saadud vahendite muutmised ja jaotus asutuste lõikes (eurodes)</t>
  </si>
  <si>
    <t>osakonna ülalpidamiskulud</t>
  </si>
  <si>
    <t>01112</t>
  </si>
  <si>
    <t>muu puuetega inimeste kaitse</t>
  </si>
  <si>
    <t>peretoetus</t>
  </si>
  <si>
    <t>toimetulekutoetus</t>
  </si>
  <si>
    <t>hooldajatoetus</t>
  </si>
  <si>
    <t>muu perede ja laste sotsiaalne kaitse</t>
  </si>
  <si>
    <t>Miina Härma Gümnaasium</t>
  </si>
  <si>
    <t>Kokku põhikooli otsekulud</t>
  </si>
  <si>
    <t>Annelinna Gümnaasium</t>
  </si>
  <si>
    <t>Descartes'i Lütseum</t>
  </si>
  <si>
    <t>Forseliuse Kool</t>
  </si>
  <si>
    <t>Herbert Masingu Kool</t>
  </si>
  <si>
    <t>Karlova Gümnaasium</t>
  </si>
  <si>
    <t>Kesklinna Kool</t>
  </si>
  <si>
    <t>Kivilinna Gümnaasium</t>
  </si>
  <si>
    <t>Kommertsgümnaasium</t>
  </si>
  <si>
    <t>Kunstigümnaasium</t>
  </si>
  <si>
    <t>Maarja Kool</t>
  </si>
  <si>
    <t>Mart Reiniku Kool</t>
  </si>
  <si>
    <t>Raatuse Kool</t>
  </si>
  <si>
    <t>Tamme Gümnaasium</t>
  </si>
  <si>
    <t>Veeriku Kool</t>
  </si>
  <si>
    <t>Vene Lütseum</t>
  </si>
  <si>
    <t>koolituded</t>
  </si>
  <si>
    <t>ürituste korraldamine</t>
  </si>
  <si>
    <t>Hugo Treffneri Gümnaasium</t>
  </si>
  <si>
    <t>Jaan Poska Gümnaasium</t>
  </si>
  <si>
    <t>Kristjan Jaak Petersoni Güm</t>
  </si>
  <si>
    <t>Kokku üldkeskhariduse otsekulud</t>
  </si>
  <si>
    <t>09220</t>
  </si>
  <si>
    <t>Kokku põhi- ja üldkeskhariduse kaudsed kulud</t>
  </si>
  <si>
    <t>Kokku täiskasvanute gümnaasiumide kaudsed kulud</t>
  </si>
  <si>
    <t>Maarja Kooli õpilaskodu</t>
  </si>
  <si>
    <t>09602</t>
  </si>
  <si>
    <t>Koolitoit (haridusosakond)</t>
  </si>
  <si>
    <t>09601</t>
  </si>
  <si>
    <t>Lille Maja</t>
  </si>
  <si>
    <t>08106</t>
  </si>
  <si>
    <t>Linnaraamatukogu</t>
  </si>
  <si>
    <t>Tiigi Seltsimaja</t>
  </si>
  <si>
    <t>08202</t>
  </si>
  <si>
    <t>3500.02</t>
  </si>
  <si>
    <t>Linnamuuseum</t>
  </si>
  <si>
    <t>08203</t>
  </si>
  <si>
    <t>Mänguasjamuuseum</t>
  </si>
  <si>
    <t>Tervishoiuosakond</t>
  </si>
  <si>
    <t>Avalikud tervishoiuteenused</t>
  </si>
  <si>
    <t>07400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</si>
</sst>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_ ;\-#,##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164" fontId="1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1" applyFont="1" applyFill="1" applyBorder="1" applyAlignment="1">
      <alignment horizontal="center" textRotation="90"/>
    </xf>
    <xf numFmtId="0" fontId="4" fillId="0" borderId="1" xfId="1" applyFont="1" applyFill="1" applyBorder="1" applyAlignment="1">
      <alignment horizontal="center" textRotation="90"/>
    </xf>
    <xf numFmtId="0" fontId="3" fillId="0" borderId="1" xfId="1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 wrapText="1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left" wrapText="1"/>
    </xf>
    <xf numFmtId="3" fontId="4" fillId="0" borderId="1" xfId="1" applyNumberFormat="1" applyFont="1" applyFill="1" applyBorder="1" applyAlignment="1">
      <alignment horizontal="center" wrapText="1"/>
    </xf>
    <xf numFmtId="3" fontId="3" fillId="0" borderId="1" xfId="1" applyNumberFormat="1" applyFont="1" applyFill="1" applyBorder="1" applyAlignment="1">
      <alignment horizontal="center" wrapText="1"/>
    </xf>
    <xf numFmtId="3" fontId="3" fillId="0" borderId="2" xfId="1" applyNumberFormat="1" applyFont="1" applyFill="1" applyBorder="1"/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3" fontId="6" fillId="0" borderId="1" xfId="0" applyNumberFormat="1" applyFont="1" applyBorder="1"/>
    <xf numFmtId="0" fontId="0" fillId="0" borderId="0" xfId="0" applyFont="1"/>
    <xf numFmtId="3" fontId="4" fillId="0" borderId="1" xfId="1" applyNumberFormat="1" applyFont="1" applyFill="1" applyBorder="1" applyAlignment="1">
      <alignment horizontal="left" wrapText="1"/>
    </xf>
    <xf numFmtId="3" fontId="4" fillId="0" borderId="1" xfId="1" quotePrefix="1" applyNumberFormat="1" applyFont="1" applyFill="1" applyBorder="1" applyAlignment="1">
      <alignment horizontal="center" wrapText="1"/>
    </xf>
    <xf numFmtId="3" fontId="4" fillId="0" borderId="1" xfId="1" quotePrefix="1" applyNumberFormat="1" applyFont="1" applyFill="1" applyBorder="1" applyAlignment="1">
      <alignment horizontal="right" wrapText="1"/>
    </xf>
    <xf numFmtId="3" fontId="5" fillId="0" borderId="1" xfId="0" applyNumberFormat="1" applyFont="1" applyBorder="1"/>
    <xf numFmtId="3" fontId="3" fillId="0" borderId="1" xfId="1" quotePrefix="1" applyNumberFormat="1" applyFont="1" applyFill="1" applyBorder="1" applyAlignment="1">
      <alignment horizontal="center" wrapText="1"/>
    </xf>
    <xf numFmtId="3" fontId="3" fillId="0" borderId="1" xfId="1" quotePrefix="1" applyNumberFormat="1" applyFont="1" applyFill="1" applyBorder="1" applyAlignment="1">
      <alignment horizontal="right" wrapText="1"/>
    </xf>
    <xf numFmtId="0" fontId="4" fillId="0" borderId="0" xfId="1" applyFont="1" applyFill="1" applyBorder="1" applyAlignment="1"/>
    <xf numFmtId="0" fontId="7" fillId="0" borderId="0" xfId="0" applyFont="1"/>
    <xf numFmtId="0" fontId="4" fillId="0" borderId="0" xfId="1" applyFont="1" applyFill="1" applyBorder="1"/>
    <xf numFmtId="0" fontId="3" fillId="0" borderId="0" xfId="1" applyFont="1" applyFill="1" applyBorder="1"/>
    <xf numFmtId="3" fontId="3" fillId="0" borderId="0" xfId="1" applyNumberFormat="1" applyFont="1" applyFill="1" applyBorder="1"/>
    <xf numFmtId="0" fontId="0" fillId="0" borderId="0" xfId="0" applyBorder="1"/>
    <xf numFmtId="0" fontId="8" fillId="0" borderId="0" xfId="0" quotePrefix="1" applyFont="1"/>
    <xf numFmtId="0" fontId="9" fillId="0" borderId="0" xfId="0" quotePrefix="1" applyFont="1"/>
    <xf numFmtId="0" fontId="5" fillId="0" borderId="0" xfId="0" applyFont="1"/>
    <xf numFmtId="0" fontId="6" fillId="0" borderId="0" xfId="0" applyFont="1"/>
    <xf numFmtId="3" fontId="5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 applyFont="1"/>
    <xf numFmtId="3" fontId="4" fillId="0" borderId="2" xfId="1" applyNumberFormat="1" applyFont="1" applyFill="1" applyBorder="1"/>
    <xf numFmtId="3" fontId="4" fillId="0" borderId="1" xfId="1" applyNumberFormat="1" applyFont="1" applyFill="1" applyBorder="1" applyAlignment="1">
      <alignment horizontal="right"/>
    </xf>
    <xf numFmtId="4" fontId="4" fillId="0" borderId="1" xfId="1" quotePrefix="1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3" fillId="0" borderId="1" xfId="1" quotePrefix="1" applyNumberFormat="1" applyFont="1" applyFill="1" applyBorder="1" applyAlignment="1">
      <alignment horizontal="right" wrapText="1"/>
    </xf>
    <xf numFmtId="4" fontId="3" fillId="0" borderId="2" xfId="1" applyNumberFormat="1" applyFont="1" applyFill="1" applyBorder="1"/>
    <xf numFmtId="4" fontId="4" fillId="0" borderId="2" xfId="1" applyNumberFormat="1" applyFont="1" applyFill="1" applyBorder="1"/>
    <xf numFmtId="4" fontId="4" fillId="0" borderId="1" xfId="1" applyNumberFormat="1" applyFont="1" applyFill="1" applyBorder="1" applyAlignment="1">
      <alignment horizontal="right"/>
    </xf>
    <xf numFmtId="0" fontId="4" fillId="0" borderId="0" xfId="1" quotePrefix="1" applyFont="1" applyFill="1" applyBorder="1"/>
    <xf numFmtId="0" fontId="5" fillId="0" borderId="0" xfId="0" applyFont="1" applyBorder="1"/>
    <xf numFmtId="0" fontId="4" fillId="0" borderId="0" xfId="0" applyFont="1"/>
    <xf numFmtId="0" fontId="4" fillId="0" borderId="0" xfId="0" quotePrefix="1" applyFont="1"/>
    <xf numFmtId="0" fontId="3" fillId="0" borderId="0" xfId="0" quotePrefix="1" applyFont="1"/>
    <xf numFmtId="0" fontId="4" fillId="0" borderId="1" xfId="1" applyFont="1" applyFill="1" applyBorder="1" applyAlignment="1">
      <alignment horizontal="center" textRotation="90" wrapText="1"/>
    </xf>
    <xf numFmtId="165" fontId="4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4" fillId="2" borderId="1" xfId="0" applyFont="1" applyFill="1" applyBorder="1" applyAlignment="1"/>
    <xf numFmtId="4" fontId="3" fillId="0" borderId="2" xfId="1" applyNumberFormat="1" applyFont="1" applyFill="1" applyBorder="1" applyAlignment="1">
      <alignment horizontal="right"/>
    </xf>
    <xf numFmtId="0" fontId="0" fillId="0" borderId="0" xfId="0"/>
    <xf numFmtId="0" fontId="2" fillId="0" borderId="3" xfId="0" applyFont="1" applyBorder="1" applyAlignment="1">
      <alignment horizontal="center" wrapText="1"/>
    </xf>
    <xf numFmtId="0" fontId="0" fillId="0" borderId="3" xfId="0" applyBorder="1" applyAlignment="1"/>
    <xf numFmtId="0" fontId="2" fillId="0" borderId="0" xfId="0" applyFont="1" applyBorder="1" applyAlignment="1">
      <alignment horizontal="center" wrapText="1"/>
    </xf>
    <xf numFmtId="0" fontId="0" fillId="0" borderId="0" xfId="0" applyBorder="1" applyAlignment="1"/>
    <xf numFmtId="0" fontId="11" fillId="0" borderId="0" xfId="0" applyFont="1" applyAlignment="1"/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B3" sqref="B3"/>
    </sheetView>
  </sheetViews>
  <sheetFormatPr defaultRowHeight="15"/>
  <cols>
    <col min="1" max="1" width="23.28515625" customWidth="1"/>
    <col min="2" max="2" width="3.28515625" style="15" bestFit="1" customWidth="1"/>
    <col min="3" max="3" width="6" bestFit="1" customWidth="1"/>
    <col min="4" max="4" width="9.85546875" style="23" bestFit="1" customWidth="1"/>
    <col min="5" max="5" width="7.42578125" bestFit="1" customWidth="1"/>
    <col min="6" max="6" width="6.5703125" bestFit="1" customWidth="1"/>
    <col min="7" max="7" width="5.7109375" bestFit="1" customWidth="1"/>
    <col min="8" max="8" width="6.5703125" bestFit="1" customWidth="1"/>
    <col min="9" max="9" width="9.85546875" bestFit="1" customWidth="1"/>
    <col min="10" max="15" width="6.5703125" customWidth="1"/>
    <col min="16" max="18" width="6.5703125" style="33" customWidth="1"/>
    <col min="19" max="19" width="6.5703125" customWidth="1"/>
  </cols>
  <sheetData>
    <row r="1" spans="1:19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33" customForma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05.75" customHeight="1">
      <c r="A3" s="1"/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42</v>
      </c>
      <c r="Q3" s="4" t="s">
        <v>18</v>
      </c>
      <c r="R3" s="4" t="s">
        <v>69</v>
      </c>
      <c r="S3" s="4" t="s">
        <v>36</v>
      </c>
    </row>
    <row r="4" spans="1:19">
      <c r="A4" s="5"/>
      <c r="B4" s="5"/>
      <c r="C4" s="5"/>
      <c r="D4" s="6"/>
      <c r="E4" s="5" t="s">
        <v>19</v>
      </c>
      <c r="F4" s="5" t="s">
        <v>20</v>
      </c>
      <c r="G4" s="5" t="s">
        <v>21</v>
      </c>
      <c r="H4" s="5" t="s">
        <v>86</v>
      </c>
      <c r="I4" s="5"/>
      <c r="J4" s="7">
        <v>5001</v>
      </c>
      <c r="K4" s="7">
        <v>5002</v>
      </c>
      <c r="L4" s="7">
        <v>5005</v>
      </c>
      <c r="M4" s="7">
        <v>506</v>
      </c>
      <c r="N4" s="7">
        <v>5500</v>
      </c>
      <c r="O4" s="7">
        <v>5505</v>
      </c>
      <c r="P4" s="7">
        <v>5523</v>
      </c>
      <c r="Q4" s="7">
        <v>5524</v>
      </c>
      <c r="R4" s="7">
        <v>5525</v>
      </c>
      <c r="S4" s="7">
        <v>5540</v>
      </c>
    </row>
    <row r="5" spans="1:19" s="15" customFormat="1">
      <c r="A5" s="8" t="s">
        <v>29</v>
      </c>
      <c r="B5" s="9"/>
      <c r="C5" s="10"/>
      <c r="D5" s="11">
        <f t="shared" ref="D5:D23" si="0">SUM(E5:H5)</f>
        <v>130362</v>
      </c>
      <c r="E5" s="12">
        <f>SUM(E6:E9)</f>
        <v>130362</v>
      </c>
      <c r="F5" s="12">
        <f t="shared" ref="F5:H5" si="1">SUM(F6:F9)</f>
        <v>0</v>
      </c>
      <c r="G5" s="12">
        <f t="shared" si="1"/>
        <v>0</v>
      </c>
      <c r="H5" s="12">
        <f t="shared" si="1"/>
        <v>0</v>
      </c>
      <c r="I5" s="13">
        <f>SUM(J5:S5)</f>
        <v>130362</v>
      </c>
      <c r="J5" s="14">
        <f t="shared" ref="J5:S5" si="2">SUM(J6:J9)</f>
        <v>0</v>
      </c>
      <c r="K5" s="14">
        <f t="shared" si="2"/>
        <v>93576</v>
      </c>
      <c r="L5" s="14">
        <f t="shared" si="2"/>
        <v>0</v>
      </c>
      <c r="M5" s="14">
        <f t="shared" si="2"/>
        <v>31816</v>
      </c>
      <c r="N5" s="14">
        <f t="shared" si="2"/>
        <v>0</v>
      </c>
      <c r="O5" s="14">
        <f t="shared" si="2"/>
        <v>1254</v>
      </c>
      <c r="P5" s="14">
        <f t="shared" ref="P5" si="3">SUM(P6:P9)</f>
        <v>0</v>
      </c>
      <c r="Q5" s="14">
        <f t="shared" ref="Q5:R5" si="4">SUM(Q6:Q9)</f>
        <v>3716</v>
      </c>
      <c r="R5" s="14">
        <f t="shared" si="4"/>
        <v>0</v>
      </c>
      <c r="S5" s="14">
        <f t="shared" si="2"/>
        <v>0</v>
      </c>
    </row>
    <row r="6" spans="1:19" s="15" customFormat="1">
      <c r="A6" s="16" t="s">
        <v>37</v>
      </c>
      <c r="B6" s="9">
        <v>21</v>
      </c>
      <c r="C6" s="17" t="s">
        <v>31</v>
      </c>
      <c r="D6" s="11">
        <f t="shared" si="0"/>
        <v>9992</v>
      </c>
      <c r="E6" s="18">
        <v>9992</v>
      </c>
      <c r="F6" s="18"/>
      <c r="G6" s="18"/>
      <c r="H6" s="18"/>
      <c r="I6" s="13">
        <f>SUM(J6:S6)</f>
        <v>9992</v>
      </c>
      <c r="J6" s="19"/>
      <c r="K6" s="19">
        <f>960+6144</f>
        <v>7104</v>
      </c>
      <c r="L6" s="19"/>
      <c r="M6" s="19">
        <v>2415</v>
      </c>
      <c r="N6" s="19"/>
      <c r="O6" s="19">
        <v>119</v>
      </c>
      <c r="P6" s="19"/>
      <c r="Q6" s="19">
        <v>354</v>
      </c>
      <c r="R6" s="19"/>
      <c r="S6" s="19"/>
    </row>
    <row r="7" spans="1:19" s="34" customFormat="1">
      <c r="A7" s="16" t="s">
        <v>38</v>
      </c>
      <c r="B7" s="9">
        <v>21</v>
      </c>
      <c r="C7" s="17" t="s">
        <v>31</v>
      </c>
      <c r="D7" s="11">
        <f t="shared" si="0"/>
        <v>63532</v>
      </c>
      <c r="E7" s="18">
        <v>63532</v>
      </c>
      <c r="F7" s="18"/>
      <c r="G7" s="18"/>
      <c r="H7" s="18"/>
      <c r="I7" s="13">
        <f t="shared" ref="I7:I8" si="5">SUM(J7:S7)</f>
        <v>63532</v>
      </c>
      <c r="J7" s="19"/>
      <c r="K7" s="19">
        <v>47412</v>
      </c>
      <c r="L7" s="19"/>
      <c r="M7" s="19">
        <v>16120</v>
      </c>
      <c r="N7" s="19"/>
      <c r="O7" s="19"/>
      <c r="P7" s="19"/>
      <c r="Q7" s="19"/>
      <c r="R7" s="19"/>
      <c r="S7" s="19"/>
    </row>
    <row r="8" spans="1:19" s="34" customFormat="1">
      <c r="A8" s="16" t="s">
        <v>38</v>
      </c>
      <c r="B8" s="9">
        <v>21</v>
      </c>
      <c r="C8" s="17" t="s">
        <v>39</v>
      </c>
      <c r="D8" s="11">
        <f t="shared" si="0"/>
        <v>50150</v>
      </c>
      <c r="E8" s="18">
        <v>50150</v>
      </c>
      <c r="F8" s="18"/>
      <c r="G8" s="18"/>
      <c r="H8" s="18"/>
      <c r="I8" s="13">
        <f t="shared" si="5"/>
        <v>50150</v>
      </c>
      <c r="J8" s="19"/>
      <c r="K8" s="19">
        <v>37425</v>
      </c>
      <c r="L8" s="19"/>
      <c r="M8" s="19">
        <v>12725</v>
      </c>
      <c r="N8" s="19"/>
      <c r="O8" s="19"/>
      <c r="P8" s="19"/>
      <c r="Q8" s="19"/>
      <c r="R8" s="19"/>
      <c r="S8" s="19"/>
    </row>
    <row r="9" spans="1:19" s="15" customFormat="1">
      <c r="A9" s="16" t="s">
        <v>38</v>
      </c>
      <c r="B9" s="9">
        <v>21</v>
      </c>
      <c r="C9" s="17" t="s">
        <v>32</v>
      </c>
      <c r="D9" s="11">
        <f t="shared" si="0"/>
        <v>6688</v>
      </c>
      <c r="E9" s="18">
        <v>6688</v>
      </c>
      <c r="F9" s="18"/>
      <c r="G9" s="18"/>
      <c r="H9" s="18"/>
      <c r="I9" s="13">
        <f>SUM(J9:S9)</f>
        <v>6688</v>
      </c>
      <c r="J9" s="19"/>
      <c r="K9" s="19">
        <v>1635</v>
      </c>
      <c r="L9" s="19"/>
      <c r="M9" s="19">
        <v>556</v>
      </c>
      <c r="N9" s="19"/>
      <c r="O9" s="19">
        <v>1135</v>
      </c>
      <c r="P9" s="19"/>
      <c r="Q9" s="19">
        <v>3362</v>
      </c>
      <c r="R9" s="19"/>
      <c r="S9" s="19"/>
    </row>
    <row r="10" spans="1:19" s="23" customFormat="1">
      <c r="A10" s="8" t="s">
        <v>28</v>
      </c>
      <c r="B10" s="10"/>
      <c r="C10" s="20"/>
      <c r="D10" s="11">
        <f t="shared" si="0"/>
        <v>11748</v>
      </c>
      <c r="E10" s="21">
        <f>SUM(E11)</f>
        <v>11748</v>
      </c>
      <c r="F10" s="21">
        <f t="shared" ref="F10:S10" si="6">SUM(F11)</f>
        <v>0</v>
      </c>
      <c r="G10" s="21">
        <f t="shared" si="6"/>
        <v>0</v>
      </c>
      <c r="H10" s="21">
        <f t="shared" si="6"/>
        <v>0</v>
      </c>
      <c r="I10" s="13">
        <f t="shared" ref="I10:I11" si="7">SUM(J10:S10)</f>
        <v>11748</v>
      </c>
      <c r="J10" s="21">
        <f t="shared" si="6"/>
        <v>0</v>
      </c>
      <c r="K10" s="21">
        <f t="shared" si="6"/>
        <v>0</v>
      </c>
      <c r="L10" s="21">
        <f t="shared" si="6"/>
        <v>5700</v>
      </c>
      <c r="M10" s="21">
        <f t="shared" si="6"/>
        <v>1938</v>
      </c>
      <c r="N10" s="21">
        <f t="shared" si="6"/>
        <v>4110</v>
      </c>
      <c r="O10" s="21">
        <f t="shared" si="6"/>
        <v>0</v>
      </c>
      <c r="P10" s="21">
        <f t="shared" si="6"/>
        <v>0</v>
      </c>
      <c r="Q10" s="21">
        <f t="shared" si="6"/>
        <v>0</v>
      </c>
      <c r="R10" s="21">
        <f t="shared" si="6"/>
        <v>0</v>
      </c>
      <c r="S10" s="21">
        <f t="shared" si="6"/>
        <v>0</v>
      </c>
    </row>
    <row r="11" spans="1:19" s="15" customFormat="1" ht="26.25">
      <c r="A11" s="16" t="s">
        <v>22</v>
      </c>
      <c r="B11" s="9">
        <v>21</v>
      </c>
      <c r="C11" s="17" t="s">
        <v>23</v>
      </c>
      <c r="D11" s="35">
        <f t="shared" si="0"/>
        <v>11748</v>
      </c>
      <c r="E11" s="18">
        <v>11748</v>
      </c>
      <c r="F11" s="18"/>
      <c r="G11" s="18"/>
      <c r="H11" s="18"/>
      <c r="I11" s="36">
        <f t="shared" si="7"/>
        <v>11748</v>
      </c>
      <c r="J11" s="32"/>
      <c r="K11" s="32"/>
      <c r="L11" s="32">
        <v>5700</v>
      </c>
      <c r="M11" s="32">
        <v>1938</v>
      </c>
      <c r="N11" s="32">
        <v>4110</v>
      </c>
      <c r="O11" s="32"/>
      <c r="P11" s="32"/>
      <c r="Q11" s="32"/>
      <c r="R11" s="32"/>
      <c r="S11" s="32"/>
    </row>
    <row r="12" spans="1:19" s="23" customFormat="1" ht="18.75" customHeight="1">
      <c r="A12" s="8" t="s">
        <v>34</v>
      </c>
      <c r="B12" s="10"/>
      <c r="C12" s="20"/>
      <c r="D12" s="40">
        <f t="shared" si="0"/>
        <v>383.48</v>
      </c>
      <c r="E12" s="39">
        <f>SUM(E13)</f>
        <v>383.48</v>
      </c>
      <c r="F12" s="21">
        <f t="shared" ref="F12:S12" si="8">SUM(F13)</f>
        <v>0</v>
      </c>
      <c r="G12" s="21">
        <f t="shared" si="8"/>
        <v>0</v>
      </c>
      <c r="H12" s="21">
        <f t="shared" si="8"/>
        <v>0</v>
      </c>
      <c r="I12" s="39">
        <f t="shared" si="8"/>
        <v>383.48</v>
      </c>
      <c r="J12" s="21">
        <f t="shared" si="8"/>
        <v>0</v>
      </c>
      <c r="K12" s="21">
        <f t="shared" si="8"/>
        <v>0</v>
      </c>
      <c r="L12" s="21">
        <f t="shared" si="8"/>
        <v>0</v>
      </c>
      <c r="M12" s="21">
        <f t="shared" si="8"/>
        <v>0</v>
      </c>
      <c r="N12" s="21">
        <f t="shared" si="8"/>
        <v>0</v>
      </c>
      <c r="O12" s="21">
        <f t="shared" si="8"/>
        <v>0</v>
      </c>
      <c r="P12" s="21">
        <f t="shared" si="8"/>
        <v>0</v>
      </c>
      <c r="Q12" s="21">
        <f t="shared" si="8"/>
        <v>0</v>
      </c>
      <c r="R12" s="21">
        <f t="shared" si="8"/>
        <v>0</v>
      </c>
      <c r="S12" s="39">
        <f t="shared" si="8"/>
        <v>383.48</v>
      </c>
    </row>
    <row r="13" spans="1:19" s="34" customFormat="1">
      <c r="A13" s="16" t="s">
        <v>35</v>
      </c>
      <c r="B13" s="9">
        <v>21</v>
      </c>
      <c r="C13" s="17" t="s">
        <v>33</v>
      </c>
      <c r="D13" s="41">
        <f t="shared" si="0"/>
        <v>383.48</v>
      </c>
      <c r="E13" s="37">
        <v>383.48</v>
      </c>
      <c r="F13" s="18"/>
      <c r="G13" s="18"/>
      <c r="H13" s="18"/>
      <c r="I13" s="42">
        <f>SUM(J13:S13)</f>
        <v>383.48</v>
      </c>
      <c r="J13" s="32"/>
      <c r="K13" s="32"/>
      <c r="L13" s="32"/>
      <c r="M13" s="32"/>
      <c r="N13" s="32"/>
      <c r="O13" s="32"/>
      <c r="P13" s="32"/>
      <c r="Q13" s="32"/>
      <c r="R13" s="32"/>
      <c r="S13" s="38">
        <f>191.74*2</f>
        <v>383.48</v>
      </c>
    </row>
    <row r="14" spans="1:19" s="34" customFormat="1" ht="18.75" customHeight="1">
      <c r="A14" s="8" t="s">
        <v>40</v>
      </c>
      <c r="B14" s="10"/>
      <c r="C14" s="20"/>
      <c r="D14" s="11">
        <f t="shared" si="0"/>
        <v>11656</v>
      </c>
      <c r="E14" s="21">
        <f>SUM(E15:E20)</f>
        <v>2571</v>
      </c>
      <c r="F14" s="21">
        <f t="shared" ref="F14:S14" si="9">SUM(F15:F20)</f>
        <v>237</v>
      </c>
      <c r="G14" s="21">
        <f t="shared" si="9"/>
        <v>877</v>
      </c>
      <c r="H14" s="21">
        <f t="shared" si="9"/>
        <v>7971</v>
      </c>
      <c r="I14" s="21">
        <f t="shared" si="9"/>
        <v>11656</v>
      </c>
      <c r="J14" s="21">
        <f t="shared" si="9"/>
        <v>0</v>
      </c>
      <c r="K14" s="21">
        <f t="shared" si="9"/>
        <v>654</v>
      </c>
      <c r="L14" s="21">
        <f t="shared" si="9"/>
        <v>746</v>
      </c>
      <c r="M14" s="21">
        <f t="shared" si="9"/>
        <v>477</v>
      </c>
      <c r="N14" s="21">
        <f t="shared" si="9"/>
        <v>0</v>
      </c>
      <c r="O14" s="21">
        <f t="shared" si="9"/>
        <v>0</v>
      </c>
      <c r="P14" s="21">
        <f t="shared" si="9"/>
        <v>-1501</v>
      </c>
      <c r="Q14" s="21">
        <f t="shared" si="9"/>
        <v>0</v>
      </c>
      <c r="R14" s="21">
        <f t="shared" si="9"/>
        <v>11280</v>
      </c>
      <c r="S14" s="21">
        <f t="shared" si="9"/>
        <v>0</v>
      </c>
    </row>
    <row r="15" spans="1:19" s="34" customFormat="1">
      <c r="A15" s="16" t="s">
        <v>83</v>
      </c>
      <c r="B15" s="9">
        <v>21</v>
      </c>
      <c r="C15" s="17" t="s">
        <v>41</v>
      </c>
      <c r="D15" s="35">
        <f t="shared" si="0"/>
        <v>-1501</v>
      </c>
      <c r="E15" s="18">
        <v>-1501</v>
      </c>
      <c r="F15" s="18"/>
      <c r="G15" s="18"/>
      <c r="H15" s="18"/>
      <c r="I15" s="36">
        <f>SUM(J15:S15)</f>
        <v>-1501</v>
      </c>
      <c r="J15" s="32"/>
      <c r="K15" s="32"/>
      <c r="L15" s="32"/>
      <c r="M15" s="32"/>
      <c r="N15" s="32"/>
      <c r="O15" s="32"/>
      <c r="P15" s="32">
        <v>-1501</v>
      </c>
      <c r="Q15" s="32"/>
      <c r="R15" s="32"/>
      <c r="S15" s="32"/>
    </row>
    <row r="16" spans="1:19" s="34" customFormat="1">
      <c r="A16" s="16" t="s">
        <v>81</v>
      </c>
      <c r="B16" s="9">
        <v>25</v>
      </c>
      <c r="C16" s="17" t="s">
        <v>82</v>
      </c>
      <c r="D16" s="35">
        <f t="shared" si="0"/>
        <v>1652</v>
      </c>
      <c r="E16" s="18">
        <v>1072</v>
      </c>
      <c r="F16" s="18"/>
      <c r="G16" s="18">
        <v>580</v>
      </c>
      <c r="H16" s="18"/>
      <c r="I16" s="36">
        <f>SUM(J16:S16)</f>
        <v>1652</v>
      </c>
      <c r="J16" s="32"/>
      <c r="K16" s="32">
        <v>433</v>
      </c>
      <c r="L16" s="32"/>
      <c r="M16" s="32">
        <v>147</v>
      </c>
      <c r="N16" s="32"/>
      <c r="O16" s="32"/>
      <c r="P16" s="32"/>
      <c r="Q16" s="32"/>
      <c r="R16" s="32">
        <v>1072</v>
      </c>
      <c r="S16" s="32"/>
    </row>
    <row r="17" spans="1:19" s="34" customFormat="1">
      <c r="A17" s="16" t="s">
        <v>83</v>
      </c>
      <c r="B17" s="9">
        <v>25</v>
      </c>
      <c r="C17" s="17" t="s">
        <v>41</v>
      </c>
      <c r="D17" s="35">
        <f t="shared" si="0"/>
        <v>138</v>
      </c>
      <c r="E17" s="18"/>
      <c r="F17" s="18"/>
      <c r="G17" s="18">
        <v>138</v>
      </c>
      <c r="H17" s="18"/>
      <c r="I17" s="36">
        <f>SUM(J17:S17)</f>
        <v>138</v>
      </c>
      <c r="J17" s="32"/>
      <c r="K17" s="32">
        <v>103</v>
      </c>
      <c r="L17" s="32"/>
      <c r="M17" s="32">
        <v>35</v>
      </c>
      <c r="N17" s="32"/>
      <c r="O17" s="32"/>
      <c r="P17" s="32"/>
      <c r="Q17" s="32"/>
      <c r="R17" s="32"/>
      <c r="S17" s="32"/>
    </row>
    <row r="18" spans="1:19" s="34" customFormat="1">
      <c r="A18" s="16" t="s">
        <v>84</v>
      </c>
      <c r="B18" s="9">
        <v>25</v>
      </c>
      <c r="C18" s="17" t="s">
        <v>85</v>
      </c>
      <c r="D18" s="35">
        <f t="shared" si="0"/>
        <v>9771</v>
      </c>
      <c r="E18" s="18">
        <v>3000</v>
      </c>
      <c r="F18" s="18"/>
      <c r="G18" s="18"/>
      <c r="H18" s="18">
        <v>6771</v>
      </c>
      <c r="I18" s="36">
        <f>SUM(J18:S18)</f>
        <v>9771</v>
      </c>
      <c r="J18" s="32"/>
      <c r="K18" s="32"/>
      <c r="L18" s="32"/>
      <c r="M18" s="32"/>
      <c r="N18" s="32"/>
      <c r="O18" s="32"/>
      <c r="P18" s="32"/>
      <c r="Q18" s="32"/>
      <c r="R18" s="32">
        <v>9771</v>
      </c>
      <c r="S18" s="32"/>
    </row>
    <row r="19" spans="1:19" s="34" customFormat="1">
      <c r="A19" s="16" t="s">
        <v>87</v>
      </c>
      <c r="B19" s="9">
        <v>25</v>
      </c>
      <c r="C19" s="17" t="s">
        <v>88</v>
      </c>
      <c r="D19" s="35">
        <f t="shared" si="0"/>
        <v>1437</v>
      </c>
      <c r="E19" s="18"/>
      <c r="F19" s="18">
        <v>237</v>
      </c>
      <c r="G19" s="18"/>
      <c r="H19" s="18">
        <v>1200</v>
      </c>
      <c r="I19" s="36">
        <f>SUM(J19:S19)</f>
        <v>1437</v>
      </c>
      <c r="J19" s="32"/>
      <c r="K19" s="32"/>
      <c r="L19" s="32">
        <v>746</v>
      </c>
      <c r="M19" s="32">
        <v>254</v>
      </c>
      <c r="N19" s="32"/>
      <c r="O19" s="32"/>
      <c r="P19" s="32"/>
      <c r="Q19" s="32"/>
      <c r="R19" s="32">
        <v>437</v>
      </c>
      <c r="S19" s="32"/>
    </row>
    <row r="20" spans="1:19" s="34" customFormat="1">
      <c r="A20" s="16" t="s">
        <v>89</v>
      </c>
      <c r="B20" s="9">
        <v>25</v>
      </c>
      <c r="C20" s="17" t="s">
        <v>88</v>
      </c>
      <c r="D20" s="35">
        <f t="shared" si="0"/>
        <v>159</v>
      </c>
      <c r="E20" s="18"/>
      <c r="F20" s="18"/>
      <c r="G20" s="18">
        <v>159</v>
      </c>
      <c r="H20" s="18"/>
      <c r="I20" s="36">
        <f>SUM(J20:S20)</f>
        <v>159</v>
      </c>
      <c r="J20" s="32"/>
      <c r="K20" s="32">
        <v>118</v>
      </c>
      <c r="L20" s="32"/>
      <c r="M20" s="32">
        <v>41</v>
      </c>
      <c r="N20" s="32"/>
      <c r="O20" s="32"/>
      <c r="P20" s="32"/>
      <c r="Q20" s="32"/>
      <c r="R20" s="32"/>
      <c r="S20" s="32"/>
    </row>
    <row r="21" spans="1:19" s="23" customFormat="1">
      <c r="A21" s="8" t="s">
        <v>90</v>
      </c>
      <c r="B21" s="10"/>
      <c r="C21" s="20"/>
      <c r="D21" s="35">
        <f t="shared" si="0"/>
        <v>3750</v>
      </c>
      <c r="E21" s="21">
        <f>SUM(E22)</f>
        <v>0</v>
      </c>
      <c r="F21" s="21">
        <f t="shared" ref="F21:S21" si="10">SUM(F22)</f>
        <v>0</v>
      </c>
      <c r="G21" s="21">
        <f t="shared" si="10"/>
        <v>0</v>
      </c>
      <c r="H21" s="21">
        <f t="shared" si="10"/>
        <v>3750</v>
      </c>
      <c r="I21" s="21">
        <f t="shared" si="10"/>
        <v>3750</v>
      </c>
      <c r="J21" s="21">
        <f t="shared" si="10"/>
        <v>580</v>
      </c>
      <c r="K21" s="21">
        <f t="shared" si="10"/>
        <v>580</v>
      </c>
      <c r="L21" s="21">
        <f t="shared" si="10"/>
        <v>250</v>
      </c>
      <c r="M21" s="21">
        <f t="shared" si="10"/>
        <v>479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1861</v>
      </c>
      <c r="S21" s="21">
        <f t="shared" si="10"/>
        <v>0</v>
      </c>
    </row>
    <row r="22" spans="1:19" s="34" customFormat="1" ht="26.25">
      <c r="A22" s="16" t="s">
        <v>91</v>
      </c>
      <c r="B22" s="9">
        <v>25</v>
      </c>
      <c r="C22" s="17" t="s">
        <v>92</v>
      </c>
      <c r="D22" s="35">
        <f t="shared" si="0"/>
        <v>3750</v>
      </c>
      <c r="E22" s="18"/>
      <c r="F22" s="18"/>
      <c r="G22" s="18"/>
      <c r="H22" s="18">
        <v>3750</v>
      </c>
      <c r="I22" s="36">
        <f>SUM(J22:S22)</f>
        <v>3750</v>
      </c>
      <c r="J22" s="32">
        <v>580</v>
      </c>
      <c r="K22" s="32">
        <v>580</v>
      </c>
      <c r="L22" s="32">
        <v>250</v>
      </c>
      <c r="M22" s="32">
        <v>479</v>
      </c>
      <c r="N22" s="32"/>
      <c r="O22" s="32"/>
      <c r="P22" s="32"/>
      <c r="Q22" s="32"/>
      <c r="R22" s="32">
        <v>1861</v>
      </c>
      <c r="S22" s="32"/>
    </row>
    <row r="23" spans="1:19" s="15" customFormat="1" ht="18.75" customHeight="1">
      <c r="A23" s="12" t="s">
        <v>24</v>
      </c>
      <c r="B23" s="16"/>
      <c r="C23" s="20"/>
      <c r="D23" s="52">
        <f t="shared" si="0"/>
        <v>157899.48000000001</v>
      </c>
      <c r="E23" s="21">
        <f>SUM(E5,E10,E12,E14,E21)</f>
        <v>145064.48000000001</v>
      </c>
      <c r="F23" s="21">
        <f t="shared" ref="F23:S23" si="11">SUM(F5,F10,F12,F14,F21)</f>
        <v>237</v>
      </c>
      <c r="G23" s="21">
        <f t="shared" si="11"/>
        <v>877</v>
      </c>
      <c r="H23" s="21">
        <f t="shared" si="11"/>
        <v>11721</v>
      </c>
      <c r="I23" s="39">
        <f t="shared" si="11"/>
        <v>157899.48000000001</v>
      </c>
      <c r="J23" s="21">
        <f t="shared" si="11"/>
        <v>580</v>
      </c>
      <c r="K23" s="21">
        <f t="shared" si="11"/>
        <v>94810</v>
      </c>
      <c r="L23" s="21">
        <f t="shared" si="11"/>
        <v>6696</v>
      </c>
      <c r="M23" s="21">
        <f t="shared" si="11"/>
        <v>34710</v>
      </c>
      <c r="N23" s="21">
        <f t="shared" si="11"/>
        <v>4110</v>
      </c>
      <c r="O23" s="21">
        <f t="shared" si="11"/>
        <v>1254</v>
      </c>
      <c r="P23" s="21">
        <f t="shared" si="11"/>
        <v>-1501</v>
      </c>
      <c r="Q23" s="21">
        <f t="shared" si="11"/>
        <v>3716</v>
      </c>
      <c r="R23" s="21">
        <f t="shared" si="11"/>
        <v>13141</v>
      </c>
      <c r="S23" s="21">
        <f t="shared" si="11"/>
        <v>383.48</v>
      </c>
    </row>
    <row r="24" spans="1:19">
      <c r="A24" s="22" t="s">
        <v>30</v>
      </c>
      <c r="B24" s="30"/>
      <c r="C24" s="30"/>
      <c r="D24" s="31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6.75" customHeight="1">
      <c r="A25" s="30"/>
      <c r="B25" s="24"/>
      <c r="C25" s="24"/>
      <c r="D25" s="25"/>
      <c r="E25" s="24"/>
      <c r="F25" s="24"/>
      <c r="G25" s="24"/>
      <c r="H25" s="2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>
      <c r="A26" s="43" t="s">
        <v>25</v>
      </c>
      <c r="B26" s="43"/>
      <c r="C26" s="24"/>
      <c r="D26" s="25"/>
      <c r="E26" s="24"/>
      <c r="F26" s="24"/>
      <c r="G26" s="24"/>
      <c r="H26" s="24"/>
      <c r="I26" s="26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>
      <c r="A27" s="24"/>
      <c r="B27" s="24"/>
      <c r="C27" s="24"/>
      <c r="D27" s="25"/>
      <c r="E27" s="24"/>
      <c r="F27" s="24"/>
      <c r="G27" s="24"/>
      <c r="H27" s="24"/>
      <c r="I27" s="26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1:19">
      <c r="A28" s="30" t="s">
        <v>26</v>
      </c>
      <c r="B28" s="30"/>
      <c r="C28" s="30"/>
      <c r="D28" s="31"/>
      <c r="E28" s="30"/>
      <c r="F28" s="30"/>
      <c r="G28" s="30"/>
      <c r="H28" s="30"/>
      <c r="I28" s="30"/>
      <c r="J28" s="44"/>
      <c r="K28" s="44"/>
      <c r="L28" s="44"/>
      <c r="M28" s="30"/>
      <c r="N28" s="30"/>
      <c r="O28" s="30"/>
      <c r="P28" s="30"/>
      <c r="Q28" s="30"/>
      <c r="R28" s="30"/>
      <c r="S28" s="30"/>
    </row>
    <row r="29" spans="1:19">
      <c r="A29" s="45" t="s">
        <v>27</v>
      </c>
      <c r="B29" s="45"/>
      <c r="C29" s="46"/>
      <c r="D29" s="47"/>
      <c r="E29" s="46"/>
      <c r="F29" s="46"/>
      <c r="G29" s="46"/>
      <c r="H29" s="46"/>
      <c r="I29" s="30"/>
      <c r="J29" s="44"/>
      <c r="K29" s="44"/>
      <c r="L29" s="44"/>
      <c r="M29" s="30"/>
      <c r="N29" s="30"/>
      <c r="O29" s="30"/>
      <c r="P29" s="30"/>
      <c r="Q29" s="30"/>
      <c r="R29" s="30"/>
      <c r="S29" s="30"/>
    </row>
    <row r="30" spans="1:19">
      <c r="A30" s="28"/>
      <c r="B30" s="28"/>
      <c r="C30" s="28"/>
      <c r="D30" s="29"/>
      <c r="E30" s="28"/>
      <c r="F30" s="28"/>
      <c r="G30" s="28"/>
      <c r="H30" s="28"/>
      <c r="J30" s="27"/>
      <c r="K30" s="27"/>
      <c r="L30" s="27"/>
    </row>
    <row r="31" spans="1:19">
      <c r="A31" s="30"/>
      <c r="B31" s="30"/>
      <c r="C31" s="30"/>
      <c r="D31" s="31"/>
      <c r="E31" s="30"/>
      <c r="F31" s="30"/>
      <c r="G31" s="30"/>
      <c r="H31" s="30"/>
    </row>
    <row r="32" spans="1:19">
      <c r="A32" s="30"/>
      <c r="B32" s="30"/>
      <c r="C32" s="30"/>
      <c r="D32" s="31"/>
      <c r="E32" s="30"/>
      <c r="F32" s="30"/>
      <c r="G32" s="30"/>
      <c r="H32" s="30"/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1
Tartu Linnavalitsuse 25.03.2014. a
korralduse nr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:R2"/>
    </sheetView>
  </sheetViews>
  <sheetFormatPr defaultColWidth="24.42578125" defaultRowHeight="15"/>
  <cols>
    <col min="2" max="2" width="5.7109375" bestFit="1" customWidth="1"/>
    <col min="3" max="3" width="10.42578125" bestFit="1" customWidth="1"/>
    <col min="4" max="4" width="7" style="33" bestFit="1" customWidth="1"/>
    <col min="5" max="5" width="7.42578125" style="33" bestFit="1" customWidth="1"/>
    <col min="6" max="6" width="7" style="33" bestFit="1" customWidth="1"/>
    <col min="7" max="7" width="6" bestFit="1" customWidth="1"/>
    <col min="8" max="9" width="9.42578125" bestFit="1" customWidth="1"/>
    <col min="10" max="10" width="5.85546875" bestFit="1" customWidth="1"/>
    <col min="11" max="11" width="8" bestFit="1" customWidth="1"/>
    <col min="12" max="12" width="7.42578125" bestFit="1" customWidth="1"/>
    <col min="13" max="14" width="6" bestFit="1" customWidth="1"/>
    <col min="15" max="15" width="7" bestFit="1" customWidth="1"/>
    <col min="16" max="16" width="8" bestFit="1" customWidth="1"/>
    <col min="17" max="18" width="7" style="33" bestFit="1" customWidth="1"/>
  </cols>
  <sheetData>
    <row r="2" spans="1:18" ht="15.75">
      <c r="A2" s="58" t="s">
        <v>43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4" spans="1:18" ht="131.25">
      <c r="A4" s="1"/>
      <c r="B4" s="2" t="s">
        <v>2</v>
      </c>
      <c r="C4" s="3" t="s">
        <v>8</v>
      </c>
      <c r="D4" s="48" t="s">
        <v>47</v>
      </c>
      <c r="E4" s="48" t="s">
        <v>48</v>
      </c>
      <c r="F4" s="48" t="s">
        <v>49</v>
      </c>
      <c r="G4" s="4" t="s">
        <v>9</v>
      </c>
      <c r="H4" s="4" t="s">
        <v>10</v>
      </c>
      <c r="I4" s="4" t="s">
        <v>12</v>
      </c>
      <c r="J4" s="4" t="s">
        <v>13</v>
      </c>
      <c r="K4" s="4" t="s">
        <v>68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69</v>
      </c>
      <c r="R4" s="4" t="s">
        <v>36</v>
      </c>
    </row>
    <row r="5" spans="1:18">
      <c r="A5" s="5"/>
      <c r="B5" s="5"/>
      <c r="C5" s="5"/>
      <c r="D5" s="5">
        <v>4130</v>
      </c>
      <c r="E5" s="5">
        <v>4131</v>
      </c>
      <c r="F5" s="5">
        <v>4133</v>
      </c>
      <c r="G5" s="7">
        <v>5001</v>
      </c>
      <c r="H5" s="7">
        <v>5002</v>
      </c>
      <c r="I5" s="7">
        <v>506</v>
      </c>
      <c r="J5" s="7">
        <v>5500</v>
      </c>
      <c r="K5" s="7">
        <v>5504</v>
      </c>
      <c r="L5" s="7">
        <v>5505</v>
      </c>
      <c r="M5" s="7">
        <v>5511</v>
      </c>
      <c r="N5" s="7">
        <v>5514</v>
      </c>
      <c r="O5" s="7">
        <v>5521</v>
      </c>
      <c r="P5" s="7">
        <v>5524</v>
      </c>
      <c r="Q5" s="7">
        <v>5525</v>
      </c>
      <c r="R5" s="7">
        <v>5540</v>
      </c>
    </row>
    <row r="6" spans="1:18">
      <c r="A6" s="8" t="s">
        <v>29</v>
      </c>
      <c r="B6" s="10"/>
      <c r="C6" s="13">
        <f>SUM(G6:R6)</f>
        <v>-1558427</v>
      </c>
      <c r="D6" s="14">
        <f>D26+D42+D54+D57+D58+D59</f>
        <v>0</v>
      </c>
      <c r="E6" s="14">
        <f t="shared" ref="E6:R6" si="0">E26+E42+E54+E57+E58+E59</f>
        <v>0</v>
      </c>
      <c r="F6" s="14">
        <f t="shared" si="0"/>
        <v>0</v>
      </c>
      <c r="G6" s="14">
        <f t="shared" si="0"/>
        <v>0</v>
      </c>
      <c r="H6" s="14">
        <f t="shared" si="0"/>
        <v>-977470</v>
      </c>
      <c r="I6" s="14">
        <f t="shared" si="0"/>
        <v>-334367</v>
      </c>
      <c r="J6" s="14">
        <f t="shared" si="0"/>
        <v>-2976</v>
      </c>
      <c r="K6" s="14">
        <f t="shared" si="0"/>
        <v>-197877</v>
      </c>
      <c r="L6" s="14">
        <f t="shared" si="0"/>
        <v>134463</v>
      </c>
      <c r="M6" s="14">
        <f t="shared" si="0"/>
        <v>-224</v>
      </c>
      <c r="N6" s="14">
        <f t="shared" si="0"/>
        <v>-806</v>
      </c>
      <c r="O6" s="14">
        <f t="shared" si="0"/>
        <v>-34422</v>
      </c>
      <c r="P6" s="14">
        <f t="shared" si="0"/>
        <v>-48985</v>
      </c>
      <c r="Q6" s="14">
        <f t="shared" si="0"/>
        <v>-59763</v>
      </c>
      <c r="R6" s="14">
        <f t="shared" si="0"/>
        <v>-36000</v>
      </c>
    </row>
    <row r="7" spans="1:18" s="33" customFormat="1">
      <c r="A7" s="16" t="s">
        <v>51</v>
      </c>
      <c r="B7" s="17" t="s">
        <v>31</v>
      </c>
      <c r="C7" s="36">
        <f t="shared" ref="C7:C24" si="1">SUM(D7:R7)</f>
        <v>377189</v>
      </c>
      <c r="D7" s="19"/>
      <c r="E7" s="19"/>
      <c r="F7" s="19"/>
      <c r="G7" s="19"/>
      <c r="H7" s="49">
        <v>281484</v>
      </c>
      <c r="I7" s="19">
        <v>95705</v>
      </c>
      <c r="J7" s="19"/>
      <c r="K7" s="19"/>
      <c r="L7" s="19"/>
      <c r="M7" s="19"/>
      <c r="N7" s="19"/>
      <c r="O7" s="19"/>
      <c r="P7" s="19"/>
      <c r="Q7" s="19"/>
      <c r="R7" s="19"/>
    </row>
    <row r="8" spans="1:18" s="33" customFormat="1">
      <c r="A8" s="50" t="s">
        <v>53</v>
      </c>
      <c r="B8" s="17" t="s">
        <v>31</v>
      </c>
      <c r="C8" s="36">
        <f t="shared" si="1"/>
        <v>537344</v>
      </c>
      <c r="D8" s="19"/>
      <c r="E8" s="19"/>
      <c r="F8" s="19"/>
      <c r="G8" s="19"/>
      <c r="H8" s="49">
        <v>401003</v>
      </c>
      <c r="I8" s="19">
        <v>136341</v>
      </c>
      <c r="J8" s="19"/>
      <c r="K8" s="19"/>
      <c r="L8" s="19"/>
      <c r="M8" s="19"/>
      <c r="N8" s="19"/>
      <c r="O8" s="19"/>
      <c r="P8" s="19"/>
      <c r="Q8" s="19"/>
      <c r="R8" s="19"/>
    </row>
    <row r="9" spans="1:18" s="33" customFormat="1">
      <c r="A9" s="50" t="s">
        <v>54</v>
      </c>
      <c r="B9" s="17" t="s">
        <v>31</v>
      </c>
      <c r="C9" s="36">
        <f t="shared" si="1"/>
        <v>398923</v>
      </c>
      <c r="D9" s="19"/>
      <c r="E9" s="19"/>
      <c r="F9" s="19"/>
      <c r="G9" s="19"/>
      <c r="H9" s="49">
        <v>297704</v>
      </c>
      <c r="I9" s="19">
        <v>101219</v>
      </c>
      <c r="J9" s="19"/>
      <c r="K9" s="19"/>
      <c r="L9" s="19"/>
      <c r="M9" s="19"/>
      <c r="N9" s="19"/>
      <c r="O9" s="19"/>
      <c r="P9" s="19"/>
      <c r="Q9" s="19"/>
      <c r="R9" s="19"/>
    </row>
    <row r="10" spans="1:18" s="33" customFormat="1">
      <c r="A10" s="50" t="s">
        <v>55</v>
      </c>
      <c r="B10" s="17" t="s">
        <v>31</v>
      </c>
      <c r="C10" s="36">
        <f t="shared" si="1"/>
        <v>329517</v>
      </c>
      <c r="D10" s="19"/>
      <c r="E10" s="19"/>
      <c r="F10" s="19"/>
      <c r="G10" s="19"/>
      <c r="H10" s="49">
        <f>203767+26100</f>
        <v>229867</v>
      </c>
      <c r="I10" s="19">
        <f>69281+8874</f>
        <v>78155</v>
      </c>
      <c r="J10" s="19"/>
      <c r="K10" s="19"/>
      <c r="L10" s="19">
        <v>3597</v>
      </c>
      <c r="M10" s="19"/>
      <c r="N10" s="19"/>
      <c r="O10" s="19"/>
      <c r="P10" s="19">
        <v>17898</v>
      </c>
      <c r="Q10" s="19"/>
      <c r="R10" s="19"/>
    </row>
    <row r="11" spans="1:18" s="33" customFormat="1">
      <c r="A11" s="50" t="s">
        <v>56</v>
      </c>
      <c r="B11" s="17" t="s">
        <v>31</v>
      </c>
      <c r="C11" s="36">
        <f t="shared" si="1"/>
        <v>669414</v>
      </c>
      <c r="D11" s="19"/>
      <c r="E11" s="19"/>
      <c r="F11" s="19"/>
      <c r="G11" s="19"/>
      <c r="H11" s="49">
        <v>499563</v>
      </c>
      <c r="I11" s="19">
        <v>169851</v>
      </c>
      <c r="J11" s="19"/>
      <c r="K11" s="19"/>
      <c r="L11" s="19"/>
      <c r="M11" s="19"/>
      <c r="N11" s="19"/>
      <c r="O11" s="19"/>
      <c r="P11" s="19"/>
      <c r="Q11" s="19"/>
      <c r="R11" s="19"/>
    </row>
    <row r="12" spans="1:18" s="33" customFormat="1">
      <c r="A12" s="50" t="s">
        <v>57</v>
      </c>
      <c r="B12" s="17" t="s">
        <v>31</v>
      </c>
      <c r="C12" s="36">
        <f t="shared" si="1"/>
        <v>469519</v>
      </c>
      <c r="D12" s="19"/>
      <c r="E12" s="19"/>
      <c r="F12" s="19"/>
      <c r="G12" s="19"/>
      <c r="H12" s="49">
        <f>350387</f>
        <v>350387</v>
      </c>
      <c r="I12" s="19">
        <f>119132</f>
        <v>119132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s="33" customFormat="1">
      <c r="A13" s="50" t="s">
        <v>58</v>
      </c>
      <c r="B13" s="17" t="s">
        <v>31</v>
      </c>
      <c r="C13" s="36">
        <f t="shared" si="1"/>
        <v>417569</v>
      </c>
      <c r="D13" s="19"/>
      <c r="E13" s="19"/>
      <c r="F13" s="19"/>
      <c r="G13" s="19"/>
      <c r="H13" s="49">
        <f>25200+264557</f>
        <v>289757</v>
      </c>
      <c r="I13" s="19">
        <f>8568+89949</f>
        <v>98517</v>
      </c>
      <c r="J13" s="19"/>
      <c r="K13" s="19"/>
      <c r="L13" s="19">
        <v>4671</v>
      </c>
      <c r="M13" s="19"/>
      <c r="N13" s="19"/>
      <c r="O13" s="19"/>
      <c r="P13" s="19">
        <v>24624</v>
      </c>
      <c r="Q13" s="19"/>
      <c r="R13" s="19"/>
    </row>
    <row r="14" spans="1:18" s="33" customFormat="1">
      <c r="A14" s="50" t="s">
        <v>59</v>
      </c>
      <c r="B14" s="17" t="s">
        <v>31</v>
      </c>
      <c r="C14" s="36">
        <f t="shared" si="1"/>
        <v>798474</v>
      </c>
      <c r="D14" s="19"/>
      <c r="E14" s="19"/>
      <c r="F14" s="19"/>
      <c r="G14" s="19"/>
      <c r="H14" s="49">
        <v>595876</v>
      </c>
      <c r="I14" s="19">
        <v>202598</v>
      </c>
      <c r="J14" s="19"/>
      <c r="K14" s="19"/>
      <c r="L14" s="19"/>
      <c r="M14" s="19"/>
      <c r="N14" s="19"/>
      <c r="O14" s="19"/>
      <c r="P14" s="19"/>
      <c r="Q14" s="19"/>
      <c r="R14" s="19"/>
    </row>
    <row r="15" spans="1:18" s="33" customFormat="1">
      <c r="A15" s="50" t="s">
        <v>60</v>
      </c>
      <c r="B15" s="17" t="s">
        <v>31</v>
      </c>
      <c r="C15" s="36">
        <f t="shared" si="1"/>
        <v>540788</v>
      </c>
      <c r="D15" s="19"/>
      <c r="E15" s="19"/>
      <c r="F15" s="19"/>
      <c r="G15" s="19"/>
      <c r="H15" s="49">
        <v>403573</v>
      </c>
      <c r="I15" s="19">
        <v>137215</v>
      </c>
      <c r="J15" s="19"/>
      <c r="K15" s="19"/>
      <c r="L15" s="19"/>
      <c r="M15" s="19"/>
      <c r="N15" s="19"/>
      <c r="O15" s="19"/>
      <c r="P15" s="19"/>
      <c r="Q15" s="19"/>
      <c r="R15" s="19"/>
    </row>
    <row r="16" spans="1:18" s="33" customFormat="1">
      <c r="A16" s="50" t="s">
        <v>37</v>
      </c>
      <c r="B16" s="17" t="s">
        <v>31</v>
      </c>
      <c r="C16" s="36">
        <f t="shared" si="1"/>
        <v>370943</v>
      </c>
      <c r="D16" s="19"/>
      <c r="E16" s="19"/>
      <c r="F16" s="19"/>
      <c r="G16" s="19"/>
      <c r="H16" s="49">
        <f>22500+245012</f>
        <v>267512</v>
      </c>
      <c r="I16" s="19">
        <f>7650+83304</f>
        <v>90954</v>
      </c>
      <c r="J16" s="19"/>
      <c r="K16" s="19"/>
      <c r="L16" s="19">
        <v>4326</v>
      </c>
      <c r="M16" s="19"/>
      <c r="N16" s="19"/>
      <c r="O16" s="19"/>
      <c r="P16" s="19">
        <v>8151</v>
      </c>
      <c r="Q16" s="19"/>
      <c r="R16" s="19"/>
    </row>
    <row r="17" spans="1:18" s="33" customFormat="1">
      <c r="A17" s="50" t="s">
        <v>61</v>
      </c>
      <c r="B17" s="17" t="s">
        <v>31</v>
      </c>
      <c r="C17" s="36">
        <f t="shared" si="1"/>
        <v>408760</v>
      </c>
      <c r="D17" s="19"/>
      <c r="E17" s="19"/>
      <c r="F17" s="19"/>
      <c r="G17" s="19"/>
      <c r="H17" s="49">
        <v>305045</v>
      </c>
      <c r="I17" s="19">
        <v>103715</v>
      </c>
      <c r="J17" s="19"/>
      <c r="K17" s="19"/>
      <c r="L17" s="19"/>
      <c r="M17" s="19"/>
      <c r="N17" s="19"/>
      <c r="O17" s="19"/>
      <c r="P17" s="19"/>
      <c r="Q17" s="19"/>
      <c r="R17" s="19"/>
    </row>
    <row r="18" spans="1:18" s="33" customFormat="1">
      <c r="A18" s="50" t="s">
        <v>62</v>
      </c>
      <c r="B18" s="17" t="s">
        <v>31</v>
      </c>
      <c r="C18" s="36">
        <f t="shared" si="1"/>
        <v>253204</v>
      </c>
      <c r="D18" s="19"/>
      <c r="E18" s="19"/>
      <c r="F18" s="19"/>
      <c r="G18" s="19"/>
      <c r="H18" s="49">
        <f>14288+169292</f>
        <v>183580</v>
      </c>
      <c r="I18" s="19">
        <f>4858+57559</f>
        <v>62417</v>
      </c>
      <c r="J18" s="19"/>
      <c r="K18" s="19"/>
      <c r="L18" s="19">
        <v>2989</v>
      </c>
      <c r="M18" s="19"/>
      <c r="N18" s="19"/>
      <c r="O18" s="19"/>
      <c r="P18" s="19">
        <v>4218</v>
      </c>
      <c r="Q18" s="19"/>
      <c r="R18" s="19"/>
    </row>
    <row r="19" spans="1:18" s="33" customFormat="1">
      <c r="A19" s="50" t="s">
        <v>63</v>
      </c>
      <c r="B19" s="17" t="s">
        <v>31</v>
      </c>
      <c r="C19" s="36">
        <f t="shared" si="1"/>
        <v>748612</v>
      </c>
      <c r="D19" s="19"/>
      <c r="E19" s="19"/>
      <c r="F19" s="19"/>
      <c r="G19" s="19"/>
      <c r="H19" s="49">
        <f>43020+475731</f>
        <v>518751</v>
      </c>
      <c r="I19" s="19">
        <f>14627+161749</f>
        <v>176376</v>
      </c>
      <c r="J19" s="19"/>
      <c r="K19" s="19"/>
      <c r="L19" s="19">
        <v>8398</v>
      </c>
      <c r="M19" s="19"/>
      <c r="N19" s="19"/>
      <c r="O19" s="19"/>
      <c r="P19" s="19">
        <v>45087</v>
      </c>
      <c r="Q19" s="19"/>
      <c r="R19" s="19"/>
    </row>
    <row r="20" spans="1:18" s="33" customFormat="1">
      <c r="A20" s="50" t="s">
        <v>64</v>
      </c>
      <c r="B20" s="17" t="s">
        <v>31</v>
      </c>
      <c r="C20" s="36">
        <f t="shared" si="1"/>
        <v>441619</v>
      </c>
      <c r="D20" s="19"/>
      <c r="E20" s="19"/>
      <c r="F20" s="19"/>
      <c r="G20" s="19"/>
      <c r="H20" s="49">
        <f>25830+280306</f>
        <v>306136</v>
      </c>
      <c r="I20" s="19">
        <f>8782+95304</f>
        <v>104086</v>
      </c>
      <c r="J20" s="19"/>
      <c r="K20" s="19"/>
      <c r="L20" s="19">
        <v>4949</v>
      </c>
      <c r="M20" s="19"/>
      <c r="N20" s="19"/>
      <c r="O20" s="19"/>
      <c r="P20" s="19">
        <v>26448</v>
      </c>
      <c r="Q20" s="19"/>
      <c r="R20" s="19"/>
    </row>
    <row r="21" spans="1:18" s="33" customFormat="1">
      <c r="A21" s="50" t="s">
        <v>65</v>
      </c>
      <c r="B21" s="17" t="s">
        <v>31</v>
      </c>
      <c r="C21" s="36">
        <f t="shared" si="1"/>
        <v>582361</v>
      </c>
      <c r="D21" s="19"/>
      <c r="E21" s="19"/>
      <c r="F21" s="19"/>
      <c r="G21" s="19"/>
      <c r="H21" s="49">
        <v>434598</v>
      </c>
      <c r="I21" s="19">
        <v>147763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s="33" customFormat="1">
      <c r="A22" s="50" t="s">
        <v>66</v>
      </c>
      <c r="B22" s="17" t="s">
        <v>31</v>
      </c>
      <c r="C22" s="36">
        <f t="shared" si="1"/>
        <v>414542</v>
      </c>
      <c r="D22" s="19"/>
      <c r="E22" s="19"/>
      <c r="F22" s="19"/>
      <c r="G22" s="19"/>
      <c r="H22" s="49">
        <f>25830+262042</f>
        <v>287872</v>
      </c>
      <c r="I22" s="19">
        <f>8782+89094</f>
        <v>97876</v>
      </c>
      <c r="J22" s="19"/>
      <c r="K22" s="19"/>
      <c r="L22" s="19">
        <v>4626</v>
      </c>
      <c r="M22" s="19"/>
      <c r="N22" s="19"/>
      <c r="O22" s="19"/>
      <c r="P22" s="19">
        <v>24168</v>
      </c>
      <c r="Q22" s="19"/>
      <c r="R22" s="19"/>
    </row>
    <row r="23" spans="1:18" s="33" customFormat="1">
      <c r="A23" s="50" t="s">
        <v>67</v>
      </c>
      <c r="B23" s="17" t="s">
        <v>31</v>
      </c>
      <c r="C23" s="36">
        <f t="shared" si="1"/>
        <v>467856</v>
      </c>
      <c r="D23" s="19"/>
      <c r="E23" s="19"/>
      <c r="F23" s="19"/>
      <c r="G23" s="19"/>
      <c r="H23" s="49">
        <v>349146</v>
      </c>
      <c r="I23" s="19">
        <v>118710</v>
      </c>
      <c r="J23" s="19"/>
      <c r="K23" s="19"/>
      <c r="L23" s="19"/>
      <c r="M23" s="19"/>
      <c r="N23" s="19"/>
      <c r="O23" s="19"/>
      <c r="P23" s="19"/>
      <c r="Q23" s="19"/>
      <c r="R23" s="19"/>
    </row>
    <row r="24" spans="1:18">
      <c r="A24" s="50" t="s">
        <v>38</v>
      </c>
      <c r="B24" s="17" t="s">
        <v>31</v>
      </c>
      <c r="C24" s="36">
        <f t="shared" si="1"/>
        <v>52614</v>
      </c>
      <c r="D24" s="36"/>
      <c r="E24" s="36"/>
      <c r="F24" s="36"/>
      <c r="G24" s="19"/>
      <c r="H24" s="49">
        <v>39264</v>
      </c>
      <c r="I24" s="19">
        <v>13350</v>
      </c>
      <c r="J24" s="19"/>
      <c r="K24" s="19"/>
      <c r="L24" s="19"/>
      <c r="M24" s="19"/>
      <c r="N24" s="19"/>
      <c r="O24" s="19"/>
      <c r="P24" s="19"/>
      <c r="Q24" s="19"/>
      <c r="R24" s="19"/>
    </row>
    <row r="25" spans="1:18">
      <c r="A25" s="51" t="s">
        <v>29</v>
      </c>
      <c r="B25" s="17" t="s">
        <v>31</v>
      </c>
      <c r="C25" s="36">
        <f>SUM(G25:R25)</f>
        <v>-346621</v>
      </c>
      <c r="D25" s="36"/>
      <c r="E25" s="36"/>
      <c r="F25" s="36"/>
      <c r="G25" s="19"/>
      <c r="H25" s="49">
        <v>-138037</v>
      </c>
      <c r="I25" s="19">
        <v>-46932</v>
      </c>
      <c r="J25" s="19">
        <v>-1000</v>
      </c>
      <c r="K25" s="19">
        <v>-26211</v>
      </c>
      <c r="L25" s="19"/>
      <c r="M25" s="19"/>
      <c r="N25" s="19">
        <v>-250</v>
      </c>
      <c r="O25" s="19"/>
      <c r="P25" s="19">
        <v>-132845</v>
      </c>
      <c r="Q25" s="19">
        <v>-1346</v>
      </c>
      <c r="R25" s="19"/>
    </row>
    <row r="26" spans="1:18" ht="26.25">
      <c r="A26" s="8" t="s">
        <v>52</v>
      </c>
      <c r="B26" s="20" t="s">
        <v>31</v>
      </c>
      <c r="C26" s="13">
        <f>SUM(C7:C25)</f>
        <v>7932627</v>
      </c>
      <c r="D26" s="13">
        <f>SUM(D7:D25)</f>
        <v>0</v>
      </c>
      <c r="E26" s="13">
        <f t="shared" ref="E26:R26" si="2">SUM(E7:E25)</f>
        <v>0</v>
      </c>
      <c r="F26" s="13">
        <f t="shared" si="2"/>
        <v>0</v>
      </c>
      <c r="G26" s="13">
        <f t="shared" si="2"/>
        <v>0</v>
      </c>
      <c r="H26" s="13">
        <f t="shared" si="2"/>
        <v>5903081</v>
      </c>
      <c r="I26" s="13">
        <f t="shared" si="2"/>
        <v>2007048</v>
      </c>
      <c r="J26" s="13">
        <f t="shared" si="2"/>
        <v>-1000</v>
      </c>
      <c r="K26" s="13">
        <f t="shared" si="2"/>
        <v>-26211</v>
      </c>
      <c r="L26" s="13">
        <f t="shared" si="2"/>
        <v>33556</v>
      </c>
      <c r="M26" s="13">
        <f t="shared" si="2"/>
        <v>0</v>
      </c>
      <c r="N26" s="13">
        <f t="shared" si="2"/>
        <v>-250</v>
      </c>
      <c r="O26" s="13">
        <f t="shared" si="2"/>
        <v>0</v>
      </c>
      <c r="P26" s="13">
        <f t="shared" si="2"/>
        <v>17749</v>
      </c>
      <c r="Q26" s="13">
        <f t="shared" si="2"/>
        <v>-1346</v>
      </c>
      <c r="R26" s="13">
        <f t="shared" si="2"/>
        <v>0</v>
      </c>
    </row>
    <row r="27" spans="1:18" s="33" customFormat="1">
      <c r="A27" s="16" t="s">
        <v>70</v>
      </c>
      <c r="B27" s="17" t="s">
        <v>39</v>
      </c>
      <c r="C27" s="36">
        <f t="shared" ref="C27:C59" si="3">SUM(G27:R27)</f>
        <v>538657</v>
      </c>
      <c r="D27" s="36"/>
      <c r="E27" s="36"/>
      <c r="F27" s="36"/>
      <c r="G27" s="36"/>
      <c r="H27" s="36">
        <f>35573+338932</f>
        <v>374505</v>
      </c>
      <c r="I27" s="36">
        <f>12095+115237</f>
        <v>127332</v>
      </c>
      <c r="J27" s="36"/>
      <c r="K27" s="36"/>
      <c r="L27" s="36">
        <v>5983</v>
      </c>
      <c r="M27" s="36"/>
      <c r="N27" s="36"/>
      <c r="O27" s="36"/>
      <c r="P27" s="36">
        <v>30837</v>
      </c>
      <c r="Q27" s="36"/>
      <c r="R27" s="36"/>
    </row>
    <row r="28" spans="1:18" s="33" customFormat="1">
      <c r="A28" s="16" t="s">
        <v>51</v>
      </c>
      <c r="B28" s="17" t="s">
        <v>39</v>
      </c>
      <c r="C28" s="36">
        <f t="shared" si="3"/>
        <v>280394</v>
      </c>
      <c r="D28" s="36"/>
      <c r="E28" s="36"/>
      <c r="F28" s="36"/>
      <c r="G28" s="36"/>
      <c r="H28" s="36">
        <v>209249</v>
      </c>
      <c r="I28" s="36">
        <v>71145</v>
      </c>
      <c r="J28" s="36"/>
      <c r="K28" s="36"/>
      <c r="L28" s="36"/>
      <c r="M28" s="36"/>
      <c r="N28" s="36"/>
      <c r="O28" s="36"/>
      <c r="P28" s="36"/>
      <c r="Q28" s="36"/>
      <c r="R28" s="36"/>
    </row>
    <row r="29" spans="1:18" s="33" customFormat="1">
      <c r="A29" s="50" t="s">
        <v>53</v>
      </c>
      <c r="B29" s="17" t="s">
        <v>39</v>
      </c>
      <c r="C29" s="36">
        <f t="shared" si="3"/>
        <v>191406</v>
      </c>
      <c r="D29" s="36"/>
      <c r="E29" s="36"/>
      <c r="F29" s="36"/>
      <c r="G29" s="36"/>
      <c r="H29" s="36">
        <v>142840</v>
      </c>
      <c r="I29" s="36">
        <v>48566</v>
      </c>
      <c r="J29" s="36"/>
      <c r="K29" s="36"/>
      <c r="L29" s="36"/>
      <c r="M29" s="36"/>
      <c r="N29" s="36"/>
      <c r="O29" s="36"/>
      <c r="P29" s="36"/>
      <c r="Q29" s="36"/>
      <c r="R29" s="36"/>
    </row>
    <row r="30" spans="1:18" s="33" customFormat="1">
      <c r="A30" s="50" t="s">
        <v>54</v>
      </c>
      <c r="B30" s="17" t="s">
        <v>39</v>
      </c>
      <c r="C30" s="36">
        <f t="shared" si="3"/>
        <v>104655</v>
      </c>
      <c r="D30" s="36"/>
      <c r="E30" s="36"/>
      <c r="F30" s="36"/>
      <c r="G30" s="36"/>
      <c r="H30" s="36">
        <v>78101</v>
      </c>
      <c r="I30" s="36">
        <v>26554</v>
      </c>
      <c r="J30" s="36"/>
      <c r="K30" s="36"/>
      <c r="L30" s="36"/>
      <c r="M30" s="36"/>
      <c r="N30" s="36"/>
      <c r="O30" s="36"/>
      <c r="P30" s="36"/>
      <c r="Q30" s="36"/>
      <c r="R30" s="36"/>
    </row>
    <row r="31" spans="1:18" s="33" customFormat="1">
      <c r="A31" s="50" t="s">
        <v>56</v>
      </c>
      <c r="B31" s="17" t="s">
        <v>39</v>
      </c>
      <c r="C31" s="36">
        <f t="shared" si="3"/>
        <v>70913</v>
      </c>
      <c r="D31" s="36"/>
      <c r="E31" s="36"/>
      <c r="F31" s="36"/>
      <c r="G31" s="36"/>
      <c r="H31" s="36">
        <v>52920</v>
      </c>
      <c r="I31" s="36">
        <v>17993</v>
      </c>
      <c r="J31" s="36"/>
      <c r="K31" s="36"/>
      <c r="L31" s="36"/>
      <c r="M31" s="36"/>
      <c r="N31" s="36"/>
      <c r="O31" s="36"/>
      <c r="P31" s="36"/>
      <c r="Q31" s="36"/>
      <c r="R31" s="36"/>
    </row>
    <row r="32" spans="1:18" s="33" customFormat="1">
      <c r="A32" s="50" t="s">
        <v>71</v>
      </c>
      <c r="B32" s="17" t="s">
        <v>39</v>
      </c>
      <c r="C32" s="36">
        <f t="shared" si="3"/>
        <v>437544</v>
      </c>
      <c r="D32" s="36"/>
      <c r="E32" s="36"/>
      <c r="F32" s="36"/>
      <c r="G32" s="36"/>
      <c r="H32" s="36">
        <f>31230+273151</f>
        <v>304381</v>
      </c>
      <c r="I32" s="36">
        <f>10618+92871</f>
        <v>103489</v>
      </c>
      <c r="J32" s="36"/>
      <c r="K32" s="36"/>
      <c r="L32" s="36">
        <v>4822</v>
      </c>
      <c r="M32" s="36"/>
      <c r="N32" s="36"/>
      <c r="O32" s="36"/>
      <c r="P32" s="36">
        <v>24852</v>
      </c>
      <c r="Q32" s="36"/>
      <c r="R32" s="36"/>
    </row>
    <row r="33" spans="1:18" s="33" customFormat="1">
      <c r="A33" s="50" t="s">
        <v>57</v>
      </c>
      <c r="B33" s="17" t="s">
        <v>39</v>
      </c>
      <c r="C33" s="36">
        <f t="shared" si="3"/>
        <v>38296</v>
      </c>
      <c r="D33" s="36"/>
      <c r="E33" s="36"/>
      <c r="F33" s="36"/>
      <c r="G33" s="36"/>
      <c r="H33" s="36">
        <v>28579</v>
      </c>
      <c r="I33" s="36">
        <v>9717</v>
      </c>
      <c r="J33" s="36"/>
      <c r="K33" s="36"/>
      <c r="L33" s="36"/>
      <c r="M33" s="36"/>
      <c r="N33" s="36"/>
      <c r="O33" s="36"/>
      <c r="P33" s="36"/>
      <c r="Q33" s="36"/>
      <c r="R33" s="36"/>
    </row>
    <row r="34" spans="1:18" s="33" customFormat="1">
      <c r="A34" s="50" t="s">
        <v>59</v>
      </c>
      <c r="B34" s="17" t="s">
        <v>39</v>
      </c>
      <c r="C34" s="36">
        <f t="shared" si="3"/>
        <v>251290</v>
      </c>
      <c r="D34" s="36"/>
      <c r="E34" s="36"/>
      <c r="F34" s="36"/>
      <c r="G34" s="36"/>
      <c r="H34" s="36">
        <v>187530</v>
      </c>
      <c r="I34" s="36">
        <v>63760</v>
      </c>
      <c r="J34" s="36"/>
      <c r="K34" s="36"/>
      <c r="L34" s="36"/>
      <c r="M34" s="36"/>
      <c r="N34" s="36"/>
      <c r="O34" s="36"/>
      <c r="P34" s="36"/>
      <c r="Q34" s="36"/>
      <c r="R34" s="36"/>
    </row>
    <row r="35" spans="1:18" s="33" customFormat="1">
      <c r="A35" s="50" t="s">
        <v>60</v>
      </c>
      <c r="B35" s="17" t="s">
        <v>39</v>
      </c>
      <c r="C35" s="36">
        <f t="shared" si="3"/>
        <v>101859</v>
      </c>
      <c r="D35" s="36"/>
      <c r="E35" s="36"/>
      <c r="F35" s="36"/>
      <c r="G35" s="36"/>
      <c r="H35" s="36">
        <v>76014</v>
      </c>
      <c r="I35" s="36">
        <v>25845</v>
      </c>
      <c r="J35" s="36"/>
      <c r="K35" s="36"/>
      <c r="L35" s="36"/>
      <c r="M35" s="36"/>
      <c r="N35" s="36"/>
      <c r="O35" s="36"/>
      <c r="P35" s="36"/>
      <c r="Q35" s="36"/>
      <c r="R35" s="36"/>
    </row>
    <row r="36" spans="1:18" s="33" customFormat="1">
      <c r="A36" s="50" t="s">
        <v>72</v>
      </c>
      <c r="B36" s="17" t="s">
        <v>39</v>
      </c>
      <c r="C36" s="36">
        <f t="shared" si="3"/>
        <v>99857</v>
      </c>
      <c r="D36" s="36"/>
      <c r="E36" s="36"/>
      <c r="F36" s="36"/>
      <c r="G36" s="36"/>
      <c r="H36" s="36">
        <f>4000+54505</f>
        <v>58505</v>
      </c>
      <c r="I36" s="36">
        <f>1360+18532</f>
        <v>19892</v>
      </c>
      <c r="J36" s="36"/>
      <c r="K36" s="36"/>
      <c r="L36" s="36">
        <v>2887</v>
      </c>
      <c r="M36" s="36"/>
      <c r="N36" s="36"/>
      <c r="O36" s="36"/>
      <c r="P36" s="36">
        <v>18573</v>
      </c>
      <c r="Q36" s="36"/>
      <c r="R36" s="36"/>
    </row>
    <row r="37" spans="1:18" s="33" customFormat="1">
      <c r="A37" s="50" t="s">
        <v>61</v>
      </c>
      <c r="B37" s="17" t="s">
        <v>39</v>
      </c>
      <c r="C37" s="36">
        <f t="shared" si="3"/>
        <v>30981</v>
      </c>
      <c r="D37" s="36"/>
      <c r="E37" s="36"/>
      <c r="F37" s="36"/>
      <c r="G37" s="36"/>
      <c r="H37" s="36">
        <v>23120</v>
      </c>
      <c r="I37" s="36">
        <v>7861</v>
      </c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3" customFormat="1">
      <c r="A38" s="50" t="s">
        <v>65</v>
      </c>
      <c r="B38" s="17" t="s">
        <v>39</v>
      </c>
      <c r="C38" s="36">
        <f t="shared" si="3"/>
        <v>282912</v>
      </c>
      <c r="D38" s="36"/>
      <c r="E38" s="36"/>
      <c r="F38" s="36"/>
      <c r="G38" s="36"/>
      <c r="H38" s="36">
        <v>211128</v>
      </c>
      <c r="I38" s="36">
        <v>71784</v>
      </c>
      <c r="J38" s="36"/>
      <c r="K38" s="36"/>
      <c r="L38" s="36"/>
      <c r="M38" s="36"/>
      <c r="N38" s="36"/>
      <c r="O38" s="36"/>
      <c r="P38" s="36"/>
      <c r="Q38" s="36"/>
      <c r="R38" s="36"/>
    </row>
    <row r="39" spans="1:18" s="33" customFormat="1">
      <c r="A39" s="50" t="s">
        <v>67</v>
      </c>
      <c r="B39" s="17" t="s">
        <v>39</v>
      </c>
      <c r="C39" s="36">
        <f t="shared" si="3"/>
        <v>16980</v>
      </c>
      <c r="D39" s="36"/>
      <c r="E39" s="36"/>
      <c r="F39" s="36"/>
      <c r="G39" s="36"/>
      <c r="H39" s="36">
        <v>12672</v>
      </c>
      <c r="I39" s="36">
        <v>4308</v>
      </c>
      <c r="J39" s="36"/>
      <c r="K39" s="36"/>
      <c r="L39" s="36"/>
      <c r="M39" s="36"/>
      <c r="N39" s="36"/>
      <c r="O39" s="36"/>
      <c r="P39" s="36"/>
      <c r="Q39" s="36"/>
      <c r="R39" s="36"/>
    </row>
    <row r="40" spans="1:18" s="33" customFormat="1">
      <c r="A40" s="50" t="s">
        <v>38</v>
      </c>
      <c r="B40" s="17" t="s">
        <v>39</v>
      </c>
      <c r="C40" s="36">
        <f t="shared" si="3"/>
        <v>180079</v>
      </c>
      <c r="D40" s="36"/>
      <c r="E40" s="36"/>
      <c r="F40" s="36"/>
      <c r="G40" s="36"/>
      <c r="H40" s="36">
        <v>134387</v>
      </c>
      <c r="I40" s="36">
        <v>45692</v>
      </c>
      <c r="J40" s="36"/>
      <c r="K40" s="36"/>
      <c r="L40" s="36"/>
      <c r="M40" s="36"/>
      <c r="N40" s="36"/>
      <c r="O40" s="36"/>
      <c r="P40" s="36"/>
      <c r="Q40" s="36"/>
      <c r="R40" s="36"/>
    </row>
    <row r="41" spans="1:18" s="33" customFormat="1">
      <c r="A41" s="51" t="s">
        <v>29</v>
      </c>
      <c r="B41" s="17" t="s">
        <v>39</v>
      </c>
      <c r="C41" s="36">
        <f t="shared" si="3"/>
        <v>1035416</v>
      </c>
      <c r="D41" s="36"/>
      <c r="E41" s="36"/>
      <c r="F41" s="36"/>
      <c r="G41" s="36"/>
      <c r="H41" s="36">
        <v>772699</v>
      </c>
      <c r="I41" s="36">
        <v>262717</v>
      </c>
      <c r="J41" s="36"/>
      <c r="K41" s="36"/>
      <c r="L41" s="36"/>
      <c r="M41" s="36"/>
      <c r="N41" s="36"/>
      <c r="O41" s="36"/>
      <c r="P41" s="36"/>
      <c r="Q41" s="36"/>
      <c r="R41" s="36"/>
    </row>
    <row r="42" spans="1:18" s="33" customFormat="1" ht="26.25">
      <c r="A42" s="8" t="s">
        <v>73</v>
      </c>
      <c r="B42" s="20" t="s">
        <v>39</v>
      </c>
      <c r="C42" s="13">
        <f t="shared" si="3"/>
        <v>3661239</v>
      </c>
      <c r="D42" s="13">
        <f>SUM(D27:D41)</f>
        <v>0</v>
      </c>
      <c r="E42" s="13">
        <f t="shared" ref="E42:R42" si="4">SUM(E27:E41)</f>
        <v>0</v>
      </c>
      <c r="F42" s="13">
        <f t="shared" si="4"/>
        <v>0</v>
      </c>
      <c r="G42" s="13">
        <f t="shared" si="4"/>
        <v>0</v>
      </c>
      <c r="H42" s="13">
        <f t="shared" si="4"/>
        <v>2666630</v>
      </c>
      <c r="I42" s="13">
        <f t="shared" si="4"/>
        <v>906655</v>
      </c>
      <c r="J42" s="13">
        <f t="shared" si="4"/>
        <v>0</v>
      </c>
      <c r="K42" s="13">
        <f t="shared" si="4"/>
        <v>0</v>
      </c>
      <c r="L42" s="13">
        <f t="shared" si="4"/>
        <v>13692</v>
      </c>
      <c r="M42" s="13">
        <f t="shared" si="4"/>
        <v>0</v>
      </c>
      <c r="N42" s="13">
        <f t="shared" si="4"/>
        <v>0</v>
      </c>
      <c r="O42" s="13">
        <f t="shared" si="4"/>
        <v>0</v>
      </c>
      <c r="P42" s="13">
        <f t="shared" si="4"/>
        <v>74262</v>
      </c>
      <c r="Q42" s="13">
        <f t="shared" si="4"/>
        <v>0</v>
      </c>
      <c r="R42" s="13">
        <f t="shared" si="4"/>
        <v>0</v>
      </c>
    </row>
    <row r="43" spans="1:18" s="33" customFormat="1">
      <c r="A43" s="16" t="s">
        <v>51</v>
      </c>
      <c r="B43" s="17" t="s">
        <v>74</v>
      </c>
      <c r="C43" s="36">
        <f t="shared" si="3"/>
        <v>110748</v>
      </c>
      <c r="D43" s="36"/>
      <c r="E43" s="36"/>
      <c r="F43" s="36"/>
      <c r="G43" s="36"/>
      <c r="H43" s="36">
        <v>41940</v>
      </c>
      <c r="I43" s="36">
        <v>14260</v>
      </c>
      <c r="J43" s="36"/>
      <c r="K43" s="36"/>
      <c r="L43" s="36">
        <v>8663</v>
      </c>
      <c r="M43" s="36"/>
      <c r="N43" s="36"/>
      <c r="O43" s="36"/>
      <c r="P43" s="36">
        <v>45885</v>
      </c>
      <c r="Q43" s="36"/>
      <c r="R43" s="36"/>
    </row>
    <row r="44" spans="1:18" s="33" customFormat="1">
      <c r="A44" s="50" t="s">
        <v>53</v>
      </c>
      <c r="B44" s="17" t="s">
        <v>74</v>
      </c>
      <c r="C44" s="36">
        <f t="shared" si="3"/>
        <v>105402</v>
      </c>
      <c r="D44" s="36"/>
      <c r="E44" s="36"/>
      <c r="F44" s="36"/>
      <c r="G44" s="36"/>
      <c r="H44" s="36">
        <v>33975</v>
      </c>
      <c r="I44" s="36">
        <v>11552</v>
      </c>
      <c r="J44" s="36"/>
      <c r="K44" s="36"/>
      <c r="L44" s="36">
        <v>9601</v>
      </c>
      <c r="M44" s="36"/>
      <c r="N44" s="36"/>
      <c r="O44" s="36"/>
      <c r="P44" s="36">
        <v>50274</v>
      </c>
      <c r="Q44" s="36"/>
      <c r="R44" s="36"/>
    </row>
    <row r="45" spans="1:18" s="33" customFormat="1">
      <c r="A45" s="50" t="s">
        <v>54</v>
      </c>
      <c r="B45" s="17" t="s">
        <v>74</v>
      </c>
      <c r="C45" s="36">
        <f t="shared" si="3"/>
        <v>88614</v>
      </c>
      <c r="D45" s="36"/>
      <c r="E45" s="36"/>
      <c r="F45" s="36"/>
      <c r="G45" s="36"/>
      <c r="H45" s="36">
        <v>37482</v>
      </c>
      <c r="I45" s="36">
        <v>12744</v>
      </c>
      <c r="J45" s="36"/>
      <c r="K45" s="36"/>
      <c r="L45" s="36">
        <v>6634</v>
      </c>
      <c r="M45" s="36"/>
      <c r="N45" s="36"/>
      <c r="O45" s="36"/>
      <c r="P45" s="36">
        <v>31754</v>
      </c>
      <c r="Q45" s="36"/>
      <c r="R45" s="36"/>
    </row>
    <row r="46" spans="1:18" s="33" customFormat="1">
      <c r="A46" s="50" t="s">
        <v>56</v>
      </c>
      <c r="B46" s="17" t="s">
        <v>74</v>
      </c>
      <c r="C46" s="36">
        <f t="shared" si="3"/>
        <v>58858</v>
      </c>
      <c r="D46" s="36"/>
      <c r="E46" s="36"/>
      <c r="F46" s="36"/>
      <c r="G46" s="36"/>
      <c r="H46" s="36">
        <v>24480</v>
      </c>
      <c r="I46" s="36">
        <v>8323</v>
      </c>
      <c r="J46" s="36"/>
      <c r="K46" s="36"/>
      <c r="L46" s="36">
        <v>9753</v>
      </c>
      <c r="M46" s="36"/>
      <c r="N46" s="36"/>
      <c r="O46" s="36"/>
      <c r="P46" s="36">
        <v>16302</v>
      </c>
      <c r="Q46" s="36"/>
      <c r="R46" s="36"/>
    </row>
    <row r="47" spans="1:18" s="33" customFormat="1">
      <c r="A47" s="50" t="s">
        <v>57</v>
      </c>
      <c r="B47" s="17" t="s">
        <v>74</v>
      </c>
      <c r="C47" s="36">
        <f t="shared" si="3"/>
        <v>84463</v>
      </c>
      <c r="D47" s="36"/>
      <c r="E47" s="36"/>
      <c r="F47" s="36"/>
      <c r="G47" s="36"/>
      <c r="H47" s="36">
        <v>32106</v>
      </c>
      <c r="I47" s="36">
        <v>10916</v>
      </c>
      <c r="J47" s="36"/>
      <c r="K47" s="36"/>
      <c r="L47" s="36">
        <v>6690</v>
      </c>
      <c r="M47" s="36"/>
      <c r="N47" s="36"/>
      <c r="O47" s="36"/>
      <c r="P47" s="36">
        <v>34751</v>
      </c>
      <c r="Q47" s="36"/>
      <c r="R47" s="36"/>
    </row>
    <row r="48" spans="1:18" s="33" customFormat="1">
      <c r="A48" s="50" t="s">
        <v>59</v>
      </c>
      <c r="B48" s="17" t="s">
        <v>74</v>
      </c>
      <c r="C48" s="36">
        <f t="shared" si="3"/>
        <v>135653</v>
      </c>
      <c r="D48" s="36"/>
      <c r="E48" s="36"/>
      <c r="F48" s="36"/>
      <c r="G48" s="36"/>
      <c r="H48" s="36">
        <v>37958</v>
      </c>
      <c r="I48" s="36">
        <v>12906</v>
      </c>
      <c r="J48" s="36"/>
      <c r="K48" s="36"/>
      <c r="L48" s="36">
        <v>13829</v>
      </c>
      <c r="M48" s="36"/>
      <c r="N48" s="36"/>
      <c r="O48" s="36"/>
      <c r="P48" s="36">
        <v>70960</v>
      </c>
      <c r="Q48" s="36"/>
      <c r="R48" s="36"/>
    </row>
    <row r="49" spans="1:18" s="33" customFormat="1">
      <c r="A49" s="50" t="s">
        <v>60</v>
      </c>
      <c r="B49" s="17" t="s">
        <v>74</v>
      </c>
      <c r="C49" s="36">
        <f t="shared" si="3"/>
        <v>97866</v>
      </c>
      <c r="D49" s="36"/>
      <c r="E49" s="36"/>
      <c r="F49" s="36"/>
      <c r="G49" s="36"/>
      <c r="H49" s="36">
        <v>34466</v>
      </c>
      <c r="I49" s="36">
        <v>11718</v>
      </c>
      <c r="J49" s="36"/>
      <c r="K49" s="36"/>
      <c r="L49" s="36">
        <v>8466</v>
      </c>
      <c r="M49" s="36"/>
      <c r="N49" s="36"/>
      <c r="O49" s="36"/>
      <c r="P49" s="36">
        <v>43216</v>
      </c>
      <c r="Q49" s="36"/>
      <c r="R49" s="36"/>
    </row>
    <row r="50" spans="1:18" s="33" customFormat="1">
      <c r="A50" s="50" t="s">
        <v>61</v>
      </c>
      <c r="B50" s="17" t="s">
        <v>74</v>
      </c>
      <c r="C50" s="36">
        <f t="shared" si="3"/>
        <v>73995</v>
      </c>
      <c r="D50" s="36"/>
      <c r="E50" s="36"/>
      <c r="F50" s="36"/>
      <c r="G50" s="36"/>
      <c r="H50" s="36">
        <v>28437</v>
      </c>
      <c r="I50" s="36">
        <v>9669</v>
      </c>
      <c r="J50" s="36"/>
      <c r="K50" s="36"/>
      <c r="L50" s="36">
        <v>5793</v>
      </c>
      <c r="M50" s="36"/>
      <c r="N50" s="36"/>
      <c r="O50" s="36"/>
      <c r="P50" s="36">
        <v>30096</v>
      </c>
      <c r="Q50" s="36"/>
      <c r="R50" s="36"/>
    </row>
    <row r="51" spans="1:18" s="33" customFormat="1">
      <c r="A51" s="50" t="s">
        <v>65</v>
      </c>
      <c r="B51" s="17" t="s">
        <v>74</v>
      </c>
      <c r="C51" s="36">
        <f t="shared" si="3"/>
        <v>131288</v>
      </c>
      <c r="D51" s="13"/>
      <c r="E51" s="13"/>
      <c r="F51" s="13"/>
      <c r="G51" s="13"/>
      <c r="H51" s="36">
        <v>44550</v>
      </c>
      <c r="I51" s="36">
        <v>15147</v>
      </c>
      <c r="J51" s="36"/>
      <c r="K51" s="36"/>
      <c r="L51" s="36">
        <v>11399</v>
      </c>
      <c r="M51" s="36"/>
      <c r="N51" s="36"/>
      <c r="O51" s="36"/>
      <c r="P51" s="36">
        <v>60192</v>
      </c>
      <c r="Q51" s="36"/>
      <c r="R51" s="13"/>
    </row>
    <row r="52" spans="1:18" s="33" customFormat="1">
      <c r="A52" s="50" t="s">
        <v>67</v>
      </c>
      <c r="B52" s="17" t="s">
        <v>74</v>
      </c>
      <c r="C52" s="36">
        <f t="shared" si="3"/>
        <v>80029</v>
      </c>
      <c r="D52" s="36"/>
      <c r="E52" s="36"/>
      <c r="F52" s="36"/>
      <c r="G52" s="36"/>
      <c r="H52" s="36">
        <v>31575</v>
      </c>
      <c r="I52" s="36">
        <v>10736</v>
      </c>
      <c r="J52" s="36"/>
      <c r="K52" s="36"/>
      <c r="L52" s="36">
        <v>6387</v>
      </c>
      <c r="M52" s="36"/>
      <c r="N52" s="36"/>
      <c r="O52" s="36"/>
      <c r="P52" s="36">
        <v>31331</v>
      </c>
      <c r="Q52" s="36"/>
      <c r="R52" s="36"/>
    </row>
    <row r="53" spans="1:18" s="33" customFormat="1">
      <c r="A53" s="51" t="s">
        <v>29</v>
      </c>
      <c r="B53" s="17" t="s">
        <v>74</v>
      </c>
      <c r="C53" s="36">
        <f t="shared" si="3"/>
        <v>-13520308</v>
      </c>
      <c r="D53" s="36"/>
      <c r="E53" s="36"/>
      <c r="F53" s="36"/>
      <c r="G53" s="36"/>
      <c r="H53" s="36">
        <v>-9506714</v>
      </c>
      <c r="I53" s="36">
        <v>-3234313</v>
      </c>
      <c r="J53" s="36">
        <v>-1976</v>
      </c>
      <c r="K53" s="36">
        <v>-170233</v>
      </c>
      <c r="L53" s="36"/>
      <c r="M53" s="36">
        <v>-224</v>
      </c>
      <c r="N53" s="36">
        <v>-556</v>
      </c>
      <c r="O53" s="36"/>
      <c r="P53" s="36">
        <v>-547875</v>
      </c>
      <c r="Q53" s="36">
        <v>-58417</v>
      </c>
      <c r="R53" s="36"/>
    </row>
    <row r="54" spans="1:18" s="33" customFormat="1" ht="39">
      <c r="A54" s="8" t="s">
        <v>75</v>
      </c>
      <c r="B54" s="20" t="s">
        <v>74</v>
      </c>
      <c r="C54" s="13">
        <f t="shared" si="3"/>
        <v>-12553392</v>
      </c>
      <c r="D54" s="13">
        <f>SUM(D43:D53)</f>
        <v>0</v>
      </c>
      <c r="E54" s="13">
        <f t="shared" ref="E54:R54" si="5">SUM(E43:E53)</f>
        <v>0</v>
      </c>
      <c r="F54" s="13">
        <f t="shared" si="5"/>
        <v>0</v>
      </c>
      <c r="G54" s="13">
        <f t="shared" si="5"/>
        <v>0</v>
      </c>
      <c r="H54" s="13">
        <f t="shared" si="5"/>
        <v>-9159745</v>
      </c>
      <c r="I54" s="13">
        <f t="shared" si="5"/>
        <v>-3116342</v>
      </c>
      <c r="J54" s="13">
        <f t="shared" si="5"/>
        <v>-1976</v>
      </c>
      <c r="K54" s="13">
        <f t="shared" si="5"/>
        <v>-170233</v>
      </c>
      <c r="L54" s="13">
        <f t="shared" si="5"/>
        <v>87215</v>
      </c>
      <c r="M54" s="13">
        <f t="shared" si="5"/>
        <v>-224</v>
      </c>
      <c r="N54" s="13">
        <f t="shared" si="5"/>
        <v>-556</v>
      </c>
      <c r="O54" s="13">
        <f t="shared" si="5"/>
        <v>0</v>
      </c>
      <c r="P54" s="13">
        <f t="shared" si="5"/>
        <v>-133114</v>
      </c>
      <c r="Q54" s="13">
        <f t="shared" si="5"/>
        <v>-58417</v>
      </c>
      <c r="R54" s="13">
        <f t="shared" si="5"/>
        <v>0</v>
      </c>
    </row>
    <row r="55" spans="1:18" s="33" customFormat="1">
      <c r="A55" s="16" t="s">
        <v>38</v>
      </c>
      <c r="B55" s="17" t="s">
        <v>32</v>
      </c>
      <c r="C55" s="36">
        <f t="shared" si="3"/>
        <v>60255</v>
      </c>
      <c r="D55" s="36"/>
      <c r="E55" s="36"/>
      <c r="F55" s="36"/>
      <c r="G55" s="36"/>
      <c r="H55" s="36">
        <v>27450</v>
      </c>
      <c r="I55" s="36">
        <v>9333</v>
      </c>
      <c r="J55" s="36"/>
      <c r="K55" s="36">
        <v>3066</v>
      </c>
      <c r="L55" s="36"/>
      <c r="M55" s="36"/>
      <c r="N55" s="36"/>
      <c r="O55" s="36"/>
      <c r="P55" s="36">
        <v>20406</v>
      </c>
      <c r="Q55" s="36"/>
      <c r="R55" s="36"/>
    </row>
    <row r="56" spans="1:18" s="33" customFormat="1">
      <c r="A56" s="51" t="s">
        <v>29</v>
      </c>
      <c r="B56" s="17" t="s">
        <v>32</v>
      </c>
      <c r="C56" s="36">
        <f t="shared" si="3"/>
        <v>-588734</v>
      </c>
      <c r="D56" s="36"/>
      <c r="E56" s="36"/>
      <c r="F56" s="36"/>
      <c r="G56" s="36"/>
      <c r="H56" s="36">
        <v>-414886</v>
      </c>
      <c r="I56" s="36">
        <v>-141061</v>
      </c>
      <c r="J56" s="36"/>
      <c r="K56" s="36">
        <v>-4499</v>
      </c>
      <c r="L56" s="36"/>
      <c r="M56" s="36"/>
      <c r="N56" s="36"/>
      <c r="O56" s="36"/>
      <c r="P56" s="36">
        <v>-28288</v>
      </c>
      <c r="Q56" s="36"/>
      <c r="R56" s="36"/>
    </row>
    <row r="57" spans="1:18" s="33" customFormat="1" ht="39">
      <c r="A57" s="8" t="s">
        <v>76</v>
      </c>
      <c r="B57" s="20" t="s">
        <v>32</v>
      </c>
      <c r="C57" s="13">
        <f t="shared" si="3"/>
        <v>-528479</v>
      </c>
      <c r="D57" s="13">
        <f>SUM(D55:D56)</f>
        <v>0</v>
      </c>
      <c r="E57" s="13">
        <f t="shared" ref="E57:R57" si="6">SUM(E55:E56)</f>
        <v>0</v>
      </c>
      <c r="F57" s="13">
        <f t="shared" si="6"/>
        <v>0</v>
      </c>
      <c r="G57" s="13">
        <f t="shared" si="6"/>
        <v>0</v>
      </c>
      <c r="H57" s="13">
        <f t="shared" si="6"/>
        <v>-387436</v>
      </c>
      <c r="I57" s="13">
        <f t="shared" si="6"/>
        <v>-131728</v>
      </c>
      <c r="J57" s="13">
        <f t="shared" si="6"/>
        <v>0</v>
      </c>
      <c r="K57" s="13">
        <f t="shared" si="6"/>
        <v>-1433</v>
      </c>
      <c r="L57" s="13">
        <f t="shared" si="6"/>
        <v>0</v>
      </c>
      <c r="M57" s="13">
        <f t="shared" si="6"/>
        <v>0</v>
      </c>
      <c r="N57" s="13">
        <f t="shared" si="6"/>
        <v>0</v>
      </c>
      <c r="O57" s="13">
        <f t="shared" si="6"/>
        <v>0</v>
      </c>
      <c r="P57" s="13">
        <f t="shared" si="6"/>
        <v>-7882</v>
      </c>
      <c r="Q57" s="13">
        <f t="shared" si="6"/>
        <v>0</v>
      </c>
      <c r="R57" s="13">
        <f t="shared" si="6"/>
        <v>0</v>
      </c>
    </row>
    <row r="58" spans="1:18" s="33" customFormat="1">
      <c r="A58" s="8" t="s">
        <v>77</v>
      </c>
      <c r="B58" s="17" t="s">
        <v>78</v>
      </c>
      <c r="C58" s="13">
        <f t="shared" si="3"/>
        <v>-36000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>
        <v>-36000</v>
      </c>
    </row>
    <row r="59" spans="1:18" s="33" customFormat="1">
      <c r="A59" s="8" t="s">
        <v>79</v>
      </c>
      <c r="B59" s="17" t="s">
        <v>80</v>
      </c>
      <c r="C59" s="13">
        <f t="shared" si="3"/>
        <v>-34422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>
        <v>-34422</v>
      </c>
      <c r="P59" s="36"/>
      <c r="Q59" s="36"/>
      <c r="R59" s="36"/>
    </row>
    <row r="60" spans="1:18">
      <c r="A60" s="8" t="s">
        <v>34</v>
      </c>
      <c r="B60" s="20"/>
      <c r="C60" s="21">
        <f t="shared" ref="C60:R60" si="7">SUM(C61:C64)</f>
        <v>167001</v>
      </c>
      <c r="D60" s="21">
        <f t="shared" si="7"/>
        <v>-73814</v>
      </c>
      <c r="E60" s="21">
        <f t="shared" si="7"/>
        <v>288952</v>
      </c>
      <c r="F60" s="21">
        <f t="shared" si="7"/>
        <v>-40463</v>
      </c>
      <c r="G60" s="21">
        <f t="shared" si="7"/>
        <v>-2540</v>
      </c>
      <c r="H60" s="21">
        <f t="shared" si="7"/>
        <v>0</v>
      </c>
      <c r="I60" s="21">
        <f t="shared" si="7"/>
        <v>-863</v>
      </c>
      <c r="J60" s="21">
        <f t="shared" si="7"/>
        <v>0</v>
      </c>
      <c r="K60" s="21">
        <f t="shared" si="7"/>
        <v>0</v>
      </c>
      <c r="L60" s="21">
        <f t="shared" si="7"/>
        <v>0</v>
      </c>
      <c r="M60" s="21">
        <f t="shared" si="7"/>
        <v>-4271</v>
      </c>
      <c r="N60" s="21">
        <f t="shared" si="7"/>
        <v>0</v>
      </c>
      <c r="O60" s="21">
        <f t="shared" si="7"/>
        <v>0</v>
      </c>
      <c r="P60" s="21">
        <f t="shared" si="7"/>
        <v>0</v>
      </c>
      <c r="Q60" s="21">
        <f t="shared" si="7"/>
        <v>0</v>
      </c>
      <c r="R60" s="21">
        <f t="shared" si="7"/>
        <v>0</v>
      </c>
    </row>
    <row r="61" spans="1:18">
      <c r="A61" s="16" t="s">
        <v>44</v>
      </c>
      <c r="B61" s="17" t="s">
        <v>45</v>
      </c>
      <c r="C61" s="36">
        <f>SUM(D61:R61)</f>
        <v>-3403</v>
      </c>
      <c r="D61" s="36"/>
      <c r="E61" s="36"/>
      <c r="F61" s="36"/>
      <c r="G61" s="32">
        <v>-2540</v>
      </c>
      <c r="H61" s="32"/>
      <c r="I61" s="32">
        <f>-838-25</f>
        <v>-863</v>
      </c>
      <c r="J61" s="32"/>
      <c r="K61" s="32"/>
      <c r="L61" s="32"/>
      <c r="M61" s="32"/>
      <c r="N61" s="32"/>
      <c r="O61" s="32"/>
      <c r="P61" s="32"/>
      <c r="Q61" s="32"/>
      <c r="R61" s="32"/>
    </row>
    <row r="62" spans="1:18" s="33" customFormat="1">
      <c r="A62" s="16" t="s">
        <v>46</v>
      </c>
      <c r="B62" s="17">
        <v>10121</v>
      </c>
      <c r="C62" s="36">
        <f>SUM(D62:R62)</f>
        <v>-40463</v>
      </c>
      <c r="D62" s="36"/>
      <c r="E62" s="36"/>
      <c r="F62" s="36">
        <v>-40463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s="33" customFormat="1" ht="26.25">
      <c r="A63" s="16" t="s">
        <v>50</v>
      </c>
      <c r="B63" s="17">
        <v>10402</v>
      </c>
      <c r="C63" s="36">
        <f>SUM(D63:R63)</f>
        <v>-73814</v>
      </c>
      <c r="D63" s="36">
        <v>-73814</v>
      </c>
      <c r="E63" s="36"/>
      <c r="F63" s="36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33" customFormat="1">
      <c r="A64" s="16" t="s">
        <v>48</v>
      </c>
      <c r="B64" s="17">
        <v>10701</v>
      </c>
      <c r="C64" s="36">
        <f>SUM(D64:R64)</f>
        <v>284681</v>
      </c>
      <c r="D64" s="36"/>
      <c r="E64" s="36">
        <v>288952</v>
      </c>
      <c r="F64" s="36"/>
      <c r="G64" s="32"/>
      <c r="H64" s="32"/>
      <c r="I64" s="32"/>
      <c r="J64" s="32"/>
      <c r="K64" s="32"/>
      <c r="L64" s="32"/>
      <c r="M64" s="32">
        <v>-4271</v>
      </c>
      <c r="N64" s="32"/>
      <c r="O64" s="32"/>
      <c r="P64" s="32"/>
      <c r="Q64" s="32"/>
      <c r="R64" s="32"/>
    </row>
    <row r="65" spans="1:18">
      <c r="A65" s="12" t="s">
        <v>24</v>
      </c>
      <c r="B65" s="20"/>
      <c r="C65" s="21">
        <f t="shared" ref="C65:R65" si="8">SUM(C6,C60)</f>
        <v>-1391426</v>
      </c>
      <c r="D65" s="21">
        <f t="shared" si="8"/>
        <v>-73814</v>
      </c>
      <c r="E65" s="21">
        <f t="shared" si="8"/>
        <v>288952</v>
      </c>
      <c r="F65" s="21">
        <f t="shared" si="8"/>
        <v>-40463</v>
      </c>
      <c r="G65" s="21">
        <f t="shared" si="8"/>
        <v>-2540</v>
      </c>
      <c r="H65" s="21">
        <f t="shared" si="8"/>
        <v>-977470</v>
      </c>
      <c r="I65" s="21">
        <f t="shared" si="8"/>
        <v>-335230</v>
      </c>
      <c r="J65" s="21">
        <f t="shared" si="8"/>
        <v>-2976</v>
      </c>
      <c r="K65" s="21">
        <f t="shared" si="8"/>
        <v>-197877</v>
      </c>
      <c r="L65" s="21">
        <f t="shared" si="8"/>
        <v>134463</v>
      </c>
      <c r="M65" s="21">
        <f t="shared" si="8"/>
        <v>-4495</v>
      </c>
      <c r="N65" s="21">
        <f t="shared" si="8"/>
        <v>-806</v>
      </c>
      <c r="O65" s="21">
        <f t="shared" si="8"/>
        <v>-34422</v>
      </c>
      <c r="P65" s="21">
        <f t="shared" si="8"/>
        <v>-48985</v>
      </c>
      <c r="Q65" s="21">
        <f t="shared" si="8"/>
        <v>-59763</v>
      </c>
      <c r="R65" s="21">
        <f t="shared" si="8"/>
        <v>-36000</v>
      </c>
    </row>
    <row r="67" spans="1:18">
      <c r="A67" s="43" t="s">
        <v>25</v>
      </c>
    </row>
    <row r="68" spans="1:18">
      <c r="A68" s="24"/>
    </row>
    <row r="69" spans="1:18">
      <c r="A69" s="30" t="s">
        <v>26</v>
      </c>
    </row>
    <row r="70" spans="1:18">
      <c r="A70" s="45" t="s">
        <v>27</v>
      </c>
    </row>
  </sheetData>
  <mergeCells count="1">
    <mergeCell ref="A2:R2"/>
  </mergeCells>
  <pageMargins left="0.70866141732283472" right="0.70866141732283472" top="0.94488188976377963" bottom="0.74803149606299213" header="0.31496062992125984" footer="0.31496062992125984"/>
  <pageSetup paperSize="9" scale="85" orientation="landscape" r:id="rId1"/>
  <headerFooter>
    <oddHeader>&amp;RLisa 2
Tartu Linnavalitsuse 25.03.2014.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Lisa 1</vt:lpstr>
      <vt:lpstr>Lisa 2</vt:lpstr>
      <vt:lpstr>'Lisa 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2014-03-21T07:44:29Z</dcterms:modified>
</cp:coreProperties>
</file>