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
  </authors>
  <commentList>
    <comment ref="A11" authorId="0">
      <text>
        <r>
          <rPr>
            <sz val="10"/>
            <rFont val="Arial"/>
            <family val="2"/>
          </rPr>
          <t>Valgustuse tarkvara loomisega soovitakse kokkuhoida hoolduskuludelt ja valgustuse säästmiselt.
Tarkvara aitab arvuti vahendusel reguleerida valgusteid grupiviisiliselt ja ka üksikult erinevatel aegadel erineva võimsusega põlema. Ülekäiguradade ja ristike valgustus süttib varem ja kustub hiljem. Kõrvalisemad kohad võib reguleerida varasemalt võiksema võimsusega põlema. Kõrval- tänavate valgustusegrupid võib samuti lülitada varem säästureziimile. Sellega aitab kokkuhoida kümneid tuhandeid kilovatte aastas.</t>
        </r>
      </text>
    </comment>
    <comment ref="A15" authorId="0">
      <text>
        <r>
          <rPr>
            <sz val="10"/>
            <rFont val="Arial"/>
            <family val="2"/>
          </rPr>
          <t>Õhuliinide paigaldamisel maakaablisse  hoitakse ära peamiselt sügiseste tormide ja lumeraskuse poolt tekitatav kahju.Rikete kõrvaldamisele kuluv  aeg ja transpordivahenditel kütuse kasutamine  kaoks täielikult ära. 
Olemasolevad vigastatud ja amortiseerunud kaabelliinidel esinevad voolulekked ja-kaod. Selle tulemusena  esineb elektrienergia kadu.  Amortiseerunud kaablid põlevad tihti läbi . Remondiks kuluv tõõjõud ning kaevamiseks kuluv masinate küte tekitavad liigset CO</t>
        </r>
        <r>
          <rPr>
            <sz val="7"/>
            <rFont val="Arial"/>
            <family val="2"/>
          </rPr>
          <t xml:space="preserve">2 </t>
        </r>
        <r>
          <rPr>
            <sz val="10"/>
            <rFont val="Arial"/>
            <family val="2"/>
          </rPr>
          <t xml:space="preserve">paiskamist atmosfääri. Uue kaabli puhul puudu vajadus sellistele töödele  12-17 aastaks. </t>
        </r>
      </text>
    </comment>
  </commentList>
</comments>
</file>

<file path=xl/sharedStrings.xml><?xml version="1.0" encoding="utf-8"?>
<sst xmlns="http://schemas.openxmlformats.org/spreadsheetml/2006/main" count="104" uniqueCount="91">
  <si>
    <t>Greening Plan (tänavavalgustus, ülekäigurajad, valgusfoorid) – Tartu linn</t>
  </si>
  <si>
    <t>Investeeringukulu</t>
  </si>
  <si>
    <t>Kogus (tk.)</t>
  </si>
  <si>
    <t>Hind (km-ga)</t>
  </si>
  <si>
    <t>Summa kokku</t>
  </si>
  <si>
    <t>Elektrooniline ballast säästuplokiga HPS valgusti</t>
  </si>
  <si>
    <t>LED Valgustid 65W</t>
  </si>
  <si>
    <t>LED ülekäiguvalgustid</t>
  </si>
  <si>
    <t>Kontroller valgustite juhtimiseks</t>
  </si>
  <si>
    <t>Valgustite montaaz ja paigaldus (sh. transport)</t>
  </si>
  <si>
    <t>Kilbi kontroller</t>
  </si>
  <si>
    <t>Kontrolleri paigaldus kilpi ja häälestus</t>
  </si>
  <si>
    <t>Valgustuse juhtimistarkvara</t>
  </si>
  <si>
    <t>Abimaterjal valgustite paigaldamisel</t>
  </si>
  <si>
    <t>Metallmastid</t>
  </si>
  <si>
    <t>Mastide paigaldus</t>
  </si>
  <si>
    <t>Maakaabel koos paigaldusega (m)</t>
  </si>
  <si>
    <t>Projekteerimine ( komplekt)</t>
  </si>
  <si>
    <t>LED valgusfoorid (2 tuld)</t>
  </si>
  <si>
    <t>LED valgusfoorid (3 tuld)</t>
  </si>
  <si>
    <t>Foorikontrollerid</t>
  </si>
  <si>
    <t>Fooride montaaz ja häälestus</t>
  </si>
  <si>
    <t>Kokku kulutused</t>
  </si>
  <si>
    <t xml:space="preserve">Võrdlused vanade ja uute valgusallikate vahel </t>
  </si>
  <si>
    <t>Keskmiselt   põleb valgusti ööpäevas</t>
  </si>
  <si>
    <t>tundi</t>
  </si>
  <si>
    <t>Aastas põlevad valgustid</t>
  </si>
  <si>
    <t>Ballastidega HPS ja LED valgustite energiatarbimine ja kulu aastas.</t>
  </si>
  <si>
    <t>Töötunde aastas</t>
  </si>
  <si>
    <t>Elektrienergia kulu aastas (kwh)</t>
  </si>
  <si>
    <t>Ballasti kasutamisel  energia LEDil 40W(öösel)</t>
  </si>
  <si>
    <t>päevane tarbimine 33%</t>
  </si>
  <si>
    <t xml:space="preserve">Kokku energia kulu LEDidel </t>
  </si>
  <si>
    <t>HPS elektronsüüte+ kellaplokiga  40%</t>
  </si>
  <si>
    <t>Kokku energia kulu HPSidel ballasti kasutamisega</t>
  </si>
  <si>
    <t>Valgustite energiatarve</t>
  </si>
  <si>
    <t>Energiatarve (kwh)</t>
  </si>
  <si>
    <t>1 tunnis</t>
  </si>
  <si>
    <t>Ööpäevas</t>
  </si>
  <si>
    <t>Aastas (kwh)</t>
  </si>
  <si>
    <t>GW h/a</t>
  </si>
  <si>
    <t>Olemasolevad valgustid on 150W naatrium valgusallikaga</t>
  </si>
  <si>
    <t xml:space="preserve">LEDide energiatarbimine  65W /  40W              </t>
  </si>
  <si>
    <t xml:space="preserve">HPS energiatarbimine 150W / 95W                 </t>
  </si>
  <si>
    <t xml:space="preserve">KOKKU säästuvalgustitega energia  tarbimine </t>
  </si>
  <si>
    <t>Olemasolevad ülekäiguraja valgustid 250W</t>
  </si>
  <si>
    <t xml:space="preserve">LED ülekäiguvalgusti  60W                              </t>
  </si>
  <si>
    <t>Olemasolevad valgusfoorid</t>
  </si>
  <si>
    <t>LED valgusfoorid</t>
  </si>
  <si>
    <t>Energiasääst valgustite ja fooride asendamisel</t>
  </si>
  <si>
    <t>Energiasääst Gwh/aastas</t>
  </si>
  <si>
    <t>Energiasääst Gwh kokku perioodil</t>
  </si>
  <si>
    <t xml:space="preserve">Tänavavalgustus </t>
  </si>
  <si>
    <t>Ülekäiguradade valgustus</t>
  </si>
  <si>
    <t>Valgusfoorid</t>
  </si>
  <si>
    <t>Kõik Kokku:</t>
  </si>
  <si>
    <t xml:space="preserve"> Eestis kasutatakse elektrienergia tootmiseks põlevkivi. 3000 kwh elektrienergia tootmiseks kulub ca 3,5 t põlevkivi.</t>
  </si>
  <si>
    <t>Põlevkivi tarbimine tonnides</t>
  </si>
  <si>
    <t>Põlevkivi kogus (t)</t>
  </si>
  <si>
    <t xml:space="preserve">Olemasolevad  HPS valgustid </t>
  </si>
  <si>
    <t>Uued säästuplokiga HPS valgustid</t>
  </si>
  <si>
    <t>Uued säästuplokiga LED valgustid</t>
  </si>
  <si>
    <t>Olemasolevad ülekäiguradade valgustid</t>
  </si>
  <si>
    <t>Uued LED ülekäiguradade valgustid</t>
  </si>
  <si>
    <t>Uued LED valgusfoorid</t>
  </si>
  <si>
    <t>Kokku vanad  valgustid ja foorid:</t>
  </si>
  <si>
    <t>Kokku uued valgustid ja foorid:</t>
  </si>
  <si>
    <t>Põlevkivi kokkuhoid (t/aastas):</t>
  </si>
  <si>
    <t xml:space="preserve"> * Märkus:  900 kWh elektrienergia tootmisel põlevkivist paisatakse õhku ca 1 tonn CO2-te. 1 tonni CO2 maht on ca 500 m3.</t>
  </si>
  <si>
    <t>CO2 eraldumine aastas</t>
  </si>
  <si>
    <t>Tonni CO2-te aastas</t>
  </si>
  <si>
    <t>m3 CO2-te aastas</t>
  </si>
  <si>
    <t>Olemasolevad valgustid ja foorid põhjustavad CO2 heidet :</t>
  </si>
  <si>
    <t>Uued valgustid ja foorid põhjustavad CO2 heidet :</t>
  </si>
  <si>
    <t>CO2 kokkuhoid aastas:</t>
  </si>
  <si>
    <t>* Märkus: CO2 arvestamisel on kasutatud faktorit 1,09007</t>
  </si>
  <si>
    <t>Valgustite ja fooride vahetamisega paisatakse aastas atmosfääri 913 tonni vähem CO2-te</t>
  </si>
  <si>
    <t>CO2-e kokkuhoid projektiperioodil</t>
  </si>
  <si>
    <t xml:space="preserve"> CO2-e kokkuhoid (t/aastas)</t>
  </si>
  <si>
    <t>Kasutusiga</t>
  </si>
  <si>
    <t>CO2-e summaarne kokkuhoid(tonni)</t>
  </si>
  <si>
    <t>Tänavavalgustus (HPS)</t>
  </si>
  <si>
    <t>Tänavavalgustus (LED)</t>
  </si>
  <si>
    <t>CO2 reduction</t>
  </si>
  <si>
    <t xml:space="preserve"> CO2-e reduction (tons/year)</t>
  </si>
  <si>
    <t>Lifetime</t>
  </si>
  <si>
    <t>Total  CO2-e reduction (tons/year)</t>
  </si>
  <si>
    <t>Street lights (HPS)</t>
  </si>
  <si>
    <t>Street lights (LED)</t>
  </si>
  <si>
    <t>Lightning of pedestrian crosses</t>
  </si>
  <si>
    <t>Traffic lights</t>
  </si>
</sst>
</file>

<file path=xl/styles.xml><?xml version="1.0" encoding="utf-8"?>
<styleSheet xmlns="http://schemas.openxmlformats.org/spreadsheetml/2006/main">
  <numFmts count="13">
    <numFmt numFmtId="164" formatCode="GENERAL"/>
    <numFmt numFmtId="165" formatCode="#,##0.00\ [$€-40B];[RED]\-#,##0.00\ [$€-40B]"/>
    <numFmt numFmtId="166" formatCode="#,##0.00\ [$€-40B];[RED]\-#,##0.00\ [$€-40B]"/>
    <numFmt numFmtId="167" formatCode="#,##0"/>
    <numFmt numFmtId="168" formatCode="0.00"/>
    <numFmt numFmtId="169" formatCode="0"/>
    <numFmt numFmtId="170" formatCode="#,###"/>
    <numFmt numFmtId="171" formatCode="#,###.000"/>
    <numFmt numFmtId="172" formatCode="#,##0.000"/>
    <numFmt numFmtId="173" formatCode="0.000;[RED]\-0.000"/>
    <numFmt numFmtId="174" formatCode="0.000"/>
    <numFmt numFmtId="175" formatCode="0.00;[RED]\-0.00"/>
    <numFmt numFmtId="176" formatCode="#,##0;\-#,##0"/>
  </numFmts>
  <fonts count="20">
    <font>
      <sz val="10"/>
      <name val="Arial"/>
      <family val="2"/>
    </font>
    <font>
      <b/>
      <i/>
      <sz val="18"/>
      <name val="Arial"/>
      <family val="2"/>
    </font>
    <font>
      <b/>
      <sz val="10"/>
      <name val="Arial"/>
      <family val="2"/>
    </font>
    <font>
      <b/>
      <sz val="10"/>
      <color indexed="14"/>
      <name val="Arial"/>
      <family val="2"/>
    </font>
    <font>
      <sz val="7"/>
      <name val="Arial"/>
      <family val="2"/>
    </font>
    <font>
      <b/>
      <sz val="10"/>
      <color indexed="8"/>
      <name val="Arial"/>
      <family val="2"/>
    </font>
    <font>
      <b/>
      <sz val="12"/>
      <color indexed="8"/>
      <name val="Arial"/>
      <family val="2"/>
    </font>
    <font>
      <sz val="10"/>
      <color indexed="8"/>
      <name val="Arial"/>
      <family val="2"/>
    </font>
    <font>
      <b/>
      <sz val="12"/>
      <name val="Arial"/>
      <family val="2"/>
    </font>
    <font>
      <b/>
      <sz val="12"/>
      <color indexed="10"/>
      <name val="Arial"/>
      <family val="2"/>
    </font>
    <font>
      <b/>
      <sz val="10"/>
      <color indexed="10"/>
      <name val="Arial"/>
      <family val="2"/>
    </font>
    <font>
      <b/>
      <sz val="10"/>
      <color indexed="18"/>
      <name val="Arial"/>
      <family val="2"/>
    </font>
    <font>
      <sz val="10"/>
      <color indexed="21"/>
      <name val="Arial"/>
      <family val="2"/>
    </font>
    <font>
      <i/>
      <sz val="10"/>
      <name val="Arial"/>
      <family val="2"/>
    </font>
    <font>
      <b/>
      <sz val="10"/>
      <color indexed="12"/>
      <name val="Arial"/>
      <family val="2"/>
    </font>
    <font>
      <b/>
      <sz val="10"/>
      <color indexed="21"/>
      <name val="Arial"/>
      <family val="2"/>
    </font>
    <font>
      <b/>
      <sz val="10"/>
      <color indexed="28"/>
      <name val="Arial"/>
      <family val="2"/>
    </font>
    <font>
      <b/>
      <sz val="12"/>
      <color indexed="28"/>
      <name val="Arial"/>
      <family val="2"/>
    </font>
    <font>
      <sz val="10"/>
      <color indexed="14"/>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6">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hair">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6">
    <xf numFmtId="164" fontId="0" fillId="0" borderId="0" xfId="0" applyAlignment="1">
      <alignment/>
    </xf>
    <xf numFmtId="164" fontId="1" fillId="0" borderId="0" xfId="0" applyFont="1" applyAlignment="1">
      <alignment/>
    </xf>
    <xf numFmtId="164" fontId="2" fillId="0" borderId="0" xfId="0" applyFont="1" applyAlignment="1">
      <alignment/>
    </xf>
    <xf numFmtId="164" fontId="2" fillId="2" borderId="1" xfId="0" applyFont="1" applyFill="1" applyBorder="1" applyAlignment="1">
      <alignment/>
    </xf>
    <xf numFmtId="164" fontId="2" fillId="2" borderId="1" xfId="0" applyFont="1" applyFill="1" applyBorder="1" applyAlignment="1">
      <alignment horizontal="center"/>
    </xf>
    <xf numFmtId="164" fontId="0" fillId="0" borderId="0" xfId="0" applyBorder="1" applyAlignment="1">
      <alignment/>
    </xf>
    <xf numFmtId="164" fontId="0" fillId="0" borderId="1" xfId="0" applyFont="1" applyBorder="1" applyAlignment="1">
      <alignment/>
    </xf>
    <xf numFmtId="164" fontId="3" fillId="0" borderId="1" xfId="0" applyFont="1" applyBorder="1" applyAlignment="1">
      <alignment/>
    </xf>
    <xf numFmtId="165" fontId="0" fillId="0" borderId="1" xfId="0" applyNumberFormat="1" applyBorder="1" applyAlignment="1">
      <alignment/>
    </xf>
    <xf numFmtId="164" fontId="0" fillId="0" borderId="1" xfId="0" applyBorder="1" applyAlignment="1">
      <alignment/>
    </xf>
    <xf numFmtId="164" fontId="0" fillId="0" borderId="0" xfId="0" applyFill="1" applyAlignment="1">
      <alignment/>
    </xf>
    <xf numFmtId="165" fontId="0" fillId="0" borderId="0" xfId="0" applyNumberFormat="1" applyBorder="1" applyAlignment="1">
      <alignment/>
    </xf>
    <xf numFmtId="165" fontId="0" fillId="0" borderId="1" xfId="0" applyNumberFormat="1" applyBorder="1" applyAlignment="1">
      <alignment/>
    </xf>
    <xf numFmtId="167" fontId="0" fillId="0" borderId="0" xfId="0" applyNumberFormat="1" applyAlignment="1">
      <alignment/>
    </xf>
    <xf numFmtId="164" fontId="2" fillId="3" borderId="2" xfId="0" applyFont="1" applyFill="1" applyBorder="1" applyAlignment="1">
      <alignment/>
    </xf>
    <xf numFmtId="164" fontId="0" fillId="3" borderId="3" xfId="0" applyFill="1" applyBorder="1" applyAlignment="1">
      <alignment/>
    </xf>
    <xf numFmtId="165" fontId="2" fillId="3" borderId="4" xfId="0" applyNumberFormat="1" applyFont="1" applyFill="1" applyBorder="1" applyAlignment="1">
      <alignment/>
    </xf>
    <xf numFmtId="165" fontId="2" fillId="0" borderId="0" xfId="0" applyNumberFormat="1" applyFont="1" applyAlignment="1">
      <alignment/>
    </xf>
    <xf numFmtId="164" fontId="5" fillId="2" borderId="0" xfId="0" applyFont="1" applyFill="1" applyAlignment="1">
      <alignment/>
    </xf>
    <xf numFmtId="164" fontId="0" fillId="0" borderId="5" xfId="0" applyFont="1" applyBorder="1" applyAlignment="1">
      <alignment/>
    </xf>
    <xf numFmtId="164" fontId="0" fillId="0" borderId="6" xfId="0" applyBorder="1" applyAlignment="1">
      <alignment/>
    </xf>
    <xf numFmtId="168" fontId="0" fillId="0" borderId="6" xfId="0" applyNumberFormat="1" applyBorder="1" applyAlignment="1">
      <alignment/>
    </xf>
    <xf numFmtId="164" fontId="0" fillId="0" borderId="7" xfId="0" applyFont="1" applyBorder="1" applyAlignment="1">
      <alignment/>
    </xf>
    <xf numFmtId="164" fontId="0" fillId="0" borderId="8" xfId="0" applyFont="1" applyBorder="1" applyAlignment="1">
      <alignment/>
    </xf>
    <xf numFmtId="164" fontId="0" fillId="0" borderId="9" xfId="0" applyBorder="1" applyAlignment="1">
      <alignment/>
    </xf>
    <xf numFmtId="164" fontId="0" fillId="0" borderId="10" xfId="0" applyFont="1" applyBorder="1" applyAlignment="1">
      <alignment/>
    </xf>
    <xf numFmtId="164" fontId="2" fillId="2" borderId="2" xfId="0" applyFont="1" applyFill="1" applyBorder="1" applyAlignment="1">
      <alignment/>
    </xf>
    <xf numFmtId="164" fontId="0" fillId="2" borderId="3" xfId="0" applyFill="1" applyBorder="1" applyAlignment="1">
      <alignment/>
    </xf>
    <xf numFmtId="164" fontId="2" fillId="2" borderId="1" xfId="0" applyFont="1" applyFill="1" applyBorder="1" applyAlignment="1">
      <alignment horizontal="justify"/>
    </xf>
    <xf numFmtId="164" fontId="0" fillId="0" borderId="7" xfId="0" applyBorder="1" applyAlignment="1">
      <alignment horizontal="center"/>
    </xf>
    <xf numFmtId="164" fontId="0" fillId="0" borderId="11" xfId="0" applyFont="1" applyBorder="1" applyAlignment="1">
      <alignment/>
    </xf>
    <xf numFmtId="164" fontId="0" fillId="0" borderId="0" xfId="0" applyAlignment="1">
      <alignment horizontal="center"/>
    </xf>
    <xf numFmtId="164" fontId="0" fillId="0" borderId="12" xfId="0" applyBorder="1" applyAlignment="1">
      <alignment/>
    </xf>
    <xf numFmtId="164" fontId="0" fillId="3" borderId="11" xfId="0" applyFont="1" applyFill="1" applyBorder="1" applyAlignment="1">
      <alignment/>
    </xf>
    <xf numFmtId="164" fontId="0" fillId="3" borderId="0" xfId="0" applyFill="1" applyAlignment="1">
      <alignment/>
    </xf>
    <xf numFmtId="164" fontId="0" fillId="3" borderId="0" xfId="0" applyFill="1" applyAlignment="1">
      <alignment horizontal="center"/>
    </xf>
    <xf numFmtId="164" fontId="0" fillId="3" borderId="12" xfId="0" applyFill="1" applyBorder="1" applyAlignment="1">
      <alignment/>
    </xf>
    <xf numFmtId="164" fontId="0" fillId="3" borderId="8" xfId="0" applyFont="1" applyFill="1" applyBorder="1" applyAlignment="1">
      <alignment/>
    </xf>
    <xf numFmtId="164" fontId="0" fillId="3" borderId="9" xfId="0" applyFill="1" applyBorder="1" applyAlignment="1">
      <alignment/>
    </xf>
    <xf numFmtId="164" fontId="0" fillId="3" borderId="10" xfId="0" applyFill="1" applyBorder="1" applyAlignment="1">
      <alignment/>
    </xf>
    <xf numFmtId="164" fontId="6" fillId="2" borderId="5" xfId="0" applyFont="1" applyFill="1" applyBorder="1" applyAlignment="1">
      <alignment/>
    </xf>
    <xf numFmtId="164" fontId="0" fillId="2" borderId="13" xfId="0" applyFont="1" applyFill="1" applyBorder="1" applyAlignment="1">
      <alignment horizontal="left"/>
    </xf>
    <xf numFmtId="164" fontId="0" fillId="2" borderId="14" xfId="0" applyFont="1" applyFill="1" applyBorder="1" applyAlignment="1">
      <alignment horizontal="center"/>
    </xf>
    <xf numFmtId="164" fontId="0" fillId="2" borderId="15" xfId="0" applyFill="1" applyBorder="1" applyAlignment="1">
      <alignment/>
    </xf>
    <xf numFmtId="164" fontId="0" fillId="2" borderId="1" xfId="0" applyFont="1" applyFill="1" applyBorder="1" applyAlignment="1">
      <alignment horizontal="center"/>
    </xf>
    <xf numFmtId="164" fontId="7" fillId="0" borderId="5" xfId="0" applyFont="1" applyFill="1" applyBorder="1" applyAlignment="1">
      <alignment/>
    </xf>
    <xf numFmtId="164" fontId="7" fillId="0" borderId="6" xfId="0" applyFont="1" applyFill="1" applyBorder="1" applyAlignment="1">
      <alignment horizontal="center"/>
    </xf>
    <xf numFmtId="169" fontId="7" fillId="0" borderId="6" xfId="0" applyNumberFormat="1" applyFont="1" applyFill="1" applyBorder="1" applyAlignment="1">
      <alignment horizontal="center"/>
    </xf>
    <xf numFmtId="170" fontId="7" fillId="0" borderId="6" xfId="0" applyNumberFormat="1" applyFont="1" applyFill="1" applyBorder="1" applyAlignment="1">
      <alignment horizontal="center"/>
    </xf>
    <xf numFmtId="171" fontId="5" fillId="0" borderId="7" xfId="0" applyNumberFormat="1" applyFont="1" applyFill="1" applyBorder="1" applyAlignment="1">
      <alignment horizontal="center"/>
    </xf>
    <xf numFmtId="164" fontId="7" fillId="0" borderId="11" xfId="0" applyFont="1" applyBorder="1" applyAlignment="1">
      <alignment/>
    </xf>
    <xf numFmtId="164" fontId="7" fillId="0" borderId="0" xfId="0" applyFont="1" applyBorder="1" applyAlignment="1">
      <alignment horizontal="center"/>
    </xf>
    <xf numFmtId="164" fontId="7" fillId="0" borderId="0" xfId="0" applyFont="1" applyFill="1" applyBorder="1" applyAlignment="1">
      <alignment horizontal="center"/>
    </xf>
    <xf numFmtId="169" fontId="7" fillId="0" borderId="0" xfId="0" applyNumberFormat="1" applyFont="1" applyBorder="1" applyAlignment="1">
      <alignment horizontal="center"/>
    </xf>
    <xf numFmtId="167" fontId="7" fillId="0" borderId="0" xfId="0" applyNumberFormat="1" applyFont="1" applyBorder="1" applyAlignment="1">
      <alignment horizontal="center"/>
    </xf>
    <xf numFmtId="172" fontId="5" fillId="0" borderId="12" xfId="0" applyNumberFormat="1" applyFont="1" applyFill="1" applyBorder="1" applyAlignment="1">
      <alignment horizontal="center"/>
    </xf>
    <xf numFmtId="171" fontId="5" fillId="0" borderId="12" xfId="0" applyNumberFormat="1" applyFont="1" applyFill="1" applyBorder="1" applyAlignment="1">
      <alignment horizontal="center"/>
    </xf>
    <xf numFmtId="164" fontId="7" fillId="3" borderId="11" xfId="0" applyFont="1" applyFill="1" applyBorder="1" applyAlignment="1">
      <alignment/>
    </xf>
    <xf numFmtId="164" fontId="7" fillId="3" borderId="0" xfId="0" applyFont="1" applyFill="1" applyBorder="1" applyAlignment="1">
      <alignment horizontal="center"/>
    </xf>
    <xf numFmtId="169" fontId="7" fillId="3" borderId="0" xfId="0" applyNumberFormat="1" applyFont="1" applyFill="1" applyBorder="1" applyAlignment="1">
      <alignment horizontal="center"/>
    </xf>
    <xf numFmtId="167" fontId="7" fillId="3" borderId="0" xfId="0" applyNumberFormat="1" applyFont="1" applyFill="1" applyBorder="1" applyAlignment="1">
      <alignment horizontal="center"/>
    </xf>
    <xf numFmtId="172" fontId="5" fillId="3" borderId="12" xfId="0" applyNumberFormat="1" applyFont="1" applyFill="1" applyBorder="1" applyAlignment="1">
      <alignment horizontal="center"/>
    </xf>
    <xf numFmtId="164" fontId="5" fillId="0" borderId="12" xfId="0" applyFont="1" applyBorder="1" applyAlignment="1">
      <alignment horizontal="center"/>
    </xf>
    <xf numFmtId="164" fontId="7" fillId="0" borderId="11" xfId="0" applyFont="1" applyFill="1" applyBorder="1" applyAlignment="1">
      <alignment/>
    </xf>
    <xf numFmtId="169" fontId="7" fillId="0" borderId="0" xfId="0" applyNumberFormat="1" applyFont="1" applyFill="1" applyAlignment="1">
      <alignment horizontal="center"/>
    </xf>
    <xf numFmtId="170" fontId="7" fillId="0" borderId="0" xfId="0" applyNumberFormat="1" applyFont="1" applyFill="1" applyBorder="1" applyAlignment="1">
      <alignment horizontal="center"/>
    </xf>
    <xf numFmtId="170" fontId="7" fillId="0" borderId="0" xfId="0" applyNumberFormat="1" applyFont="1" applyBorder="1" applyAlignment="1">
      <alignment horizontal="center"/>
    </xf>
    <xf numFmtId="164" fontId="7" fillId="0" borderId="8" xfId="0" applyFont="1" applyBorder="1" applyAlignment="1">
      <alignment/>
    </xf>
    <xf numFmtId="164" fontId="7" fillId="0" borderId="9" xfId="0" applyFont="1" applyBorder="1" applyAlignment="1">
      <alignment horizontal="center"/>
    </xf>
    <xf numFmtId="164" fontId="0" fillId="0" borderId="9" xfId="0" applyBorder="1" applyAlignment="1">
      <alignment horizontal="center"/>
    </xf>
    <xf numFmtId="169" fontId="7" fillId="0" borderId="9" xfId="0" applyNumberFormat="1" applyFont="1" applyBorder="1" applyAlignment="1">
      <alignment horizontal="center"/>
    </xf>
    <xf numFmtId="170" fontId="7" fillId="0" borderId="9" xfId="0" applyNumberFormat="1" applyFont="1" applyBorder="1" applyAlignment="1">
      <alignment horizontal="center"/>
    </xf>
    <xf numFmtId="172" fontId="5" fillId="0" borderId="10" xfId="0" applyNumberFormat="1" applyFont="1" applyFill="1" applyBorder="1" applyAlignment="1">
      <alignment horizontal="center"/>
    </xf>
    <xf numFmtId="164" fontId="0" fillId="0" borderId="0" xfId="0" applyBorder="1" applyAlignment="1">
      <alignment horizontal="center"/>
    </xf>
    <xf numFmtId="164" fontId="2" fillId="0" borderId="0" xfId="0" applyFont="1" applyBorder="1" applyAlignment="1">
      <alignment horizontal="center"/>
    </xf>
    <xf numFmtId="164" fontId="8" fillId="2" borderId="2" xfId="0" applyFont="1" applyFill="1" applyBorder="1" applyAlignment="1">
      <alignment/>
    </xf>
    <xf numFmtId="164" fontId="7" fillId="0" borderId="1" xfId="0" applyFont="1" applyBorder="1" applyAlignment="1">
      <alignment/>
    </xf>
    <xf numFmtId="164" fontId="9" fillId="0" borderId="1" xfId="0" applyFont="1" applyBorder="1" applyAlignment="1">
      <alignment/>
    </xf>
    <xf numFmtId="173" fontId="10" fillId="0" borderId="1" xfId="0" applyNumberFormat="1" applyFont="1" applyBorder="1" applyAlignment="1">
      <alignment horizontal="center"/>
    </xf>
    <xf numFmtId="164" fontId="10" fillId="0" borderId="1" xfId="0" applyFont="1" applyBorder="1" applyAlignment="1">
      <alignment/>
    </xf>
    <xf numFmtId="164" fontId="5" fillId="3" borderId="8" xfId="0" applyFont="1" applyFill="1" applyBorder="1" applyAlignment="1">
      <alignment horizontal="right"/>
    </xf>
    <xf numFmtId="174" fontId="10" fillId="3" borderId="10" xfId="0" applyNumberFormat="1" applyFont="1" applyFill="1" applyBorder="1" applyAlignment="1">
      <alignment horizontal="center"/>
    </xf>
    <xf numFmtId="164" fontId="0" fillId="3" borderId="1" xfId="0" applyFill="1" applyBorder="1" applyAlignment="1">
      <alignment/>
    </xf>
    <xf numFmtId="164" fontId="7" fillId="0" borderId="0" xfId="0" applyFont="1" applyBorder="1" applyAlignment="1">
      <alignment/>
    </xf>
    <xf numFmtId="164" fontId="11" fillId="0" borderId="0" xfId="0" applyFont="1" applyAlignment="1">
      <alignment/>
    </xf>
    <xf numFmtId="164" fontId="0" fillId="0" borderId="0" xfId="0" applyNumberFormat="1" applyBorder="1" applyAlignment="1">
      <alignment/>
    </xf>
    <xf numFmtId="164" fontId="0" fillId="0" borderId="0" xfId="0" applyFont="1" applyAlignment="1">
      <alignment horizontal="left"/>
    </xf>
    <xf numFmtId="164" fontId="12" fillId="0" borderId="0" xfId="0" applyFont="1" applyBorder="1" applyAlignment="1">
      <alignment/>
    </xf>
    <xf numFmtId="164" fontId="0" fillId="0" borderId="0" xfId="0" applyFont="1" applyBorder="1" applyAlignment="1">
      <alignment/>
    </xf>
    <xf numFmtId="165" fontId="12" fillId="0" borderId="0" xfId="0" applyNumberFormat="1" applyFont="1" applyBorder="1" applyAlignment="1">
      <alignment/>
    </xf>
    <xf numFmtId="164" fontId="13" fillId="0" borderId="0" xfId="0" applyFont="1" applyAlignment="1">
      <alignment/>
    </xf>
    <xf numFmtId="164" fontId="2" fillId="2" borderId="4" xfId="0" applyFont="1" applyFill="1" applyBorder="1" applyAlignment="1">
      <alignment/>
    </xf>
    <xf numFmtId="164" fontId="14" fillId="0" borderId="5" xfId="0" applyFont="1" applyBorder="1" applyAlignment="1">
      <alignment/>
    </xf>
    <xf numFmtId="164" fontId="2" fillId="0" borderId="7" xfId="0" applyFont="1" applyBorder="1" applyAlignment="1">
      <alignment/>
    </xf>
    <xf numFmtId="164" fontId="0" fillId="0" borderId="0" xfId="0" applyNumberFormat="1" applyAlignment="1">
      <alignment/>
    </xf>
    <xf numFmtId="164" fontId="0" fillId="0" borderId="11" xfId="0" applyFont="1" applyBorder="1" applyAlignment="1">
      <alignment horizontal="left"/>
    </xf>
    <xf numFmtId="167" fontId="2" fillId="0" borderId="12" xfId="0" applyNumberFormat="1" applyFont="1" applyBorder="1" applyAlignment="1">
      <alignment horizontal="center"/>
    </xf>
    <xf numFmtId="164" fontId="2" fillId="0" borderId="0" xfId="0" applyNumberFormat="1" applyFont="1" applyBorder="1" applyAlignment="1">
      <alignment/>
    </xf>
    <xf numFmtId="165" fontId="2" fillId="0" borderId="0" xfId="0" applyNumberFormat="1" applyFont="1" applyBorder="1" applyAlignment="1">
      <alignment/>
    </xf>
    <xf numFmtId="164" fontId="12" fillId="0" borderId="0" xfId="0" applyFont="1" applyAlignment="1">
      <alignment/>
    </xf>
    <xf numFmtId="169" fontId="12" fillId="0" borderId="0" xfId="0" applyNumberFormat="1" applyFont="1" applyAlignment="1">
      <alignment/>
    </xf>
    <xf numFmtId="169" fontId="2" fillId="0" borderId="0" xfId="0" applyNumberFormat="1" applyFont="1" applyAlignment="1">
      <alignment/>
    </xf>
    <xf numFmtId="169" fontId="0" fillId="0" borderId="0" xfId="0" applyNumberFormat="1" applyBorder="1" applyAlignment="1">
      <alignment/>
    </xf>
    <xf numFmtId="164" fontId="0" fillId="0" borderId="8" xfId="0" applyFont="1" applyBorder="1" applyAlignment="1">
      <alignment horizontal="left"/>
    </xf>
    <xf numFmtId="164" fontId="2" fillId="0" borderId="2" xfId="0" applyFont="1" applyBorder="1" applyAlignment="1">
      <alignment horizontal="right"/>
    </xf>
    <xf numFmtId="167" fontId="2" fillId="0" borderId="4" xfId="0" applyNumberFormat="1" applyFont="1" applyBorder="1" applyAlignment="1">
      <alignment horizontal="center"/>
    </xf>
    <xf numFmtId="164" fontId="2" fillId="0" borderId="0" xfId="0" applyFont="1" applyBorder="1" applyAlignment="1">
      <alignment/>
    </xf>
    <xf numFmtId="164" fontId="15" fillId="0" borderId="0" xfId="0" applyFont="1" applyAlignment="1">
      <alignment/>
    </xf>
    <xf numFmtId="169" fontId="15" fillId="0" borderId="0" xfId="0" applyNumberFormat="1" applyFont="1" applyAlignment="1">
      <alignment/>
    </xf>
    <xf numFmtId="164" fontId="2" fillId="3" borderId="2" xfId="0" applyFont="1" applyFill="1" applyBorder="1" applyAlignment="1">
      <alignment horizontal="right"/>
    </xf>
    <xf numFmtId="175" fontId="2" fillId="3" borderId="4" xfId="0" applyNumberFormat="1" applyFont="1" applyFill="1" applyBorder="1" applyAlignment="1">
      <alignment horizontal="center"/>
    </xf>
    <xf numFmtId="164" fontId="16" fillId="0" borderId="0" xfId="0" applyFont="1" applyAlignment="1">
      <alignment horizontal="left"/>
    </xf>
    <xf numFmtId="169" fontId="0" fillId="0" borderId="0" xfId="0" applyNumberFormat="1" applyAlignment="1">
      <alignment/>
    </xf>
    <xf numFmtId="164" fontId="6" fillId="2" borderId="1" xfId="0" applyFont="1" applyFill="1" applyBorder="1" applyAlignment="1">
      <alignment/>
    </xf>
    <xf numFmtId="164" fontId="0" fillId="2" borderId="1" xfId="0" applyFont="1" applyFill="1" applyBorder="1" applyAlignment="1">
      <alignment/>
    </xf>
    <xf numFmtId="164" fontId="0" fillId="0" borderId="5" xfId="0" applyFont="1" applyBorder="1" applyAlignment="1">
      <alignment horizontal="left"/>
    </xf>
    <xf numFmtId="164" fontId="2" fillId="0" borderId="6" xfId="0" applyFont="1" applyBorder="1" applyAlignment="1">
      <alignment/>
    </xf>
    <xf numFmtId="167" fontId="2" fillId="0" borderId="0" xfId="0" applyNumberFormat="1" applyFont="1" applyAlignment="1">
      <alignment horizontal="center"/>
    </xf>
    <xf numFmtId="168" fontId="0" fillId="0" borderId="0" xfId="0" applyNumberFormat="1" applyBorder="1" applyAlignment="1">
      <alignment/>
    </xf>
    <xf numFmtId="176" fontId="2" fillId="0" borderId="0" xfId="0" applyNumberFormat="1" applyFont="1" applyAlignment="1">
      <alignment/>
    </xf>
    <xf numFmtId="165" fontId="0" fillId="0" borderId="0" xfId="0" applyNumberFormat="1" applyFont="1" applyAlignment="1">
      <alignment/>
    </xf>
    <xf numFmtId="176" fontId="0" fillId="0" borderId="0" xfId="0" applyNumberFormat="1" applyAlignment="1">
      <alignment/>
    </xf>
    <xf numFmtId="165" fontId="0" fillId="0" borderId="0" xfId="0" applyNumberFormat="1" applyFont="1" applyBorder="1" applyAlignment="1">
      <alignment/>
    </xf>
    <xf numFmtId="176" fontId="0" fillId="0" borderId="0" xfId="0" applyNumberFormat="1" applyBorder="1" applyAlignment="1">
      <alignment/>
    </xf>
    <xf numFmtId="167" fontId="2" fillId="0" borderId="10" xfId="0" applyNumberFormat="1" applyFont="1" applyBorder="1" applyAlignment="1">
      <alignment horizontal="center"/>
    </xf>
    <xf numFmtId="164" fontId="2" fillId="0" borderId="8" xfId="0" applyFont="1" applyBorder="1" applyAlignment="1">
      <alignment horizontal="justify"/>
    </xf>
    <xf numFmtId="167" fontId="2" fillId="0" borderId="1" xfId="0" applyNumberFormat="1" applyFont="1" applyBorder="1" applyAlignment="1">
      <alignment horizontal="center"/>
    </xf>
    <xf numFmtId="164" fontId="2" fillId="3" borderId="8" xfId="0" applyFont="1" applyFill="1" applyBorder="1" applyAlignment="1">
      <alignment horizontal="right"/>
    </xf>
    <xf numFmtId="167" fontId="2" fillId="3" borderId="1" xfId="0" applyNumberFormat="1" applyFont="1" applyFill="1" applyBorder="1" applyAlignment="1">
      <alignment horizontal="center"/>
    </xf>
    <xf numFmtId="164" fontId="0" fillId="0" borderId="0" xfId="0" applyBorder="1" applyAlignment="1">
      <alignment horizontal="left"/>
    </xf>
    <xf numFmtId="164" fontId="16" fillId="0" borderId="0" xfId="0" applyFont="1" applyBorder="1" applyAlignment="1">
      <alignment horizontal="left"/>
    </xf>
    <xf numFmtId="164" fontId="12" fillId="0" borderId="0" xfId="0" applyFont="1" applyAlignment="1">
      <alignment horizontal="right"/>
    </xf>
    <xf numFmtId="169" fontId="12" fillId="0" borderId="0" xfId="0" applyNumberFormat="1" applyFont="1" applyBorder="1" applyAlignment="1">
      <alignment/>
    </xf>
    <xf numFmtId="165" fontId="12" fillId="0" borderId="0" xfId="0" applyNumberFormat="1" applyFont="1" applyAlignment="1">
      <alignment/>
    </xf>
    <xf numFmtId="176" fontId="12" fillId="0" borderId="0" xfId="0" applyNumberFormat="1" applyFont="1" applyAlignment="1">
      <alignment/>
    </xf>
    <xf numFmtId="164" fontId="17" fillId="0" borderId="0" xfId="0" applyFont="1" applyBorder="1" applyAlignment="1">
      <alignment horizontal="left" vertical="center"/>
    </xf>
    <xf numFmtId="176" fontId="12" fillId="0" borderId="0" xfId="0" applyNumberFormat="1" applyFont="1" applyBorder="1" applyAlignment="1">
      <alignment/>
    </xf>
    <xf numFmtId="164" fontId="18" fillId="0" borderId="0" xfId="0" applyFont="1" applyBorder="1" applyAlignment="1">
      <alignment/>
    </xf>
    <xf numFmtId="169" fontId="18" fillId="0" borderId="0" xfId="0" applyNumberFormat="1" applyFont="1" applyAlignment="1">
      <alignment horizontal="right"/>
    </xf>
    <xf numFmtId="164" fontId="3" fillId="0" borderId="0" xfId="0" applyFont="1" applyAlignment="1">
      <alignment horizontal="right"/>
    </xf>
    <xf numFmtId="169" fontId="15" fillId="0" borderId="0" xfId="0" applyNumberFormat="1" applyFont="1" applyBorder="1" applyAlignment="1">
      <alignment/>
    </xf>
    <xf numFmtId="165" fontId="15" fillId="0" borderId="0" xfId="0" applyNumberFormat="1" applyFont="1" applyAlignment="1">
      <alignment/>
    </xf>
    <xf numFmtId="176" fontId="15" fillId="0" borderId="0" xfId="0" applyNumberFormat="1" applyFont="1" applyFill="1" applyAlignment="1">
      <alignment/>
    </xf>
    <xf numFmtId="164" fontId="15" fillId="0" borderId="0" xfId="0" applyFont="1" applyBorder="1" applyAlignment="1">
      <alignment/>
    </xf>
    <xf numFmtId="164" fontId="18" fillId="0" borderId="0" xfId="0" applyFont="1" applyAlignment="1">
      <alignment/>
    </xf>
    <xf numFmtId="164" fontId="6" fillId="2" borderId="1" xfId="0" applyFont="1" applyFill="1" applyBorder="1" applyAlignment="1">
      <alignment horizontal="left"/>
    </xf>
    <xf numFmtId="164" fontId="5" fillId="2" borderId="1" xfId="0" applyFont="1" applyFill="1" applyBorder="1" applyAlignment="1">
      <alignment horizontal="center"/>
    </xf>
    <xf numFmtId="169" fontId="5" fillId="2" borderId="1" xfId="0" applyNumberFormat="1" applyFont="1" applyFill="1" applyBorder="1" applyAlignment="1">
      <alignment horizontal="center"/>
    </xf>
    <xf numFmtId="165" fontId="5" fillId="2" borderId="1" xfId="0" applyNumberFormat="1" applyFont="1" applyFill="1" applyBorder="1" applyAlignment="1">
      <alignment/>
    </xf>
    <xf numFmtId="176" fontId="5" fillId="0" borderId="0" xfId="0" applyNumberFormat="1" applyFont="1" applyFill="1" applyBorder="1" applyAlignment="1">
      <alignment/>
    </xf>
    <xf numFmtId="164" fontId="3" fillId="0" borderId="5" xfId="0" applyFont="1" applyBorder="1" applyAlignment="1">
      <alignment horizontal="right"/>
    </xf>
    <xf numFmtId="167" fontId="5" fillId="0" borderId="6" xfId="0" applyNumberFormat="1" applyFont="1" applyBorder="1" applyAlignment="1">
      <alignment horizontal="center"/>
    </xf>
    <xf numFmtId="167" fontId="5" fillId="0" borderId="7" xfId="0" applyNumberFormat="1" applyFont="1" applyBorder="1" applyAlignment="1">
      <alignment horizontal="center"/>
    </xf>
    <xf numFmtId="176" fontId="3" fillId="0" borderId="0" xfId="0" applyNumberFormat="1" applyFont="1" applyFill="1" applyBorder="1" applyAlignment="1">
      <alignment/>
    </xf>
    <xf numFmtId="164" fontId="3" fillId="0" borderId="0" xfId="0" applyFont="1" applyBorder="1" applyAlignment="1">
      <alignment/>
    </xf>
    <xf numFmtId="164" fontId="7" fillId="0" borderId="11" xfId="0" applyFont="1" applyBorder="1" applyAlignment="1">
      <alignment horizontal="left"/>
    </xf>
    <xf numFmtId="167" fontId="5" fillId="0" borderId="0" xfId="0" applyNumberFormat="1" applyFont="1" applyBorder="1" applyAlignment="1">
      <alignment horizontal="center"/>
    </xf>
    <xf numFmtId="167" fontId="5" fillId="0" borderId="12" xfId="0" applyNumberFormat="1" applyFont="1" applyBorder="1" applyAlignment="1">
      <alignment horizontal="center"/>
    </xf>
    <xf numFmtId="176" fontId="15" fillId="0" borderId="0" xfId="0" applyNumberFormat="1" applyFont="1" applyFill="1" applyBorder="1" applyAlignment="1">
      <alignment/>
    </xf>
    <xf numFmtId="167" fontId="5" fillId="0" borderId="9" xfId="0" applyNumberFormat="1" applyFont="1" applyBorder="1" applyAlignment="1">
      <alignment horizontal="center"/>
    </xf>
    <xf numFmtId="167" fontId="5" fillId="0" borderId="10" xfId="0" applyNumberFormat="1" applyFont="1" applyBorder="1" applyAlignment="1">
      <alignment horizontal="center"/>
    </xf>
    <xf numFmtId="164" fontId="2" fillId="3" borderId="2" xfId="0" applyFont="1" applyFill="1" applyBorder="1" applyAlignment="1">
      <alignment horizontal="left" vertical="center"/>
    </xf>
    <xf numFmtId="173" fontId="2" fillId="3" borderId="3" xfId="0" applyNumberFormat="1" applyFont="1" applyFill="1" applyBorder="1" applyAlignment="1">
      <alignment horizontal="center"/>
    </xf>
    <xf numFmtId="173" fontId="0" fillId="3" borderId="3" xfId="0" applyNumberFormat="1" applyFill="1" applyBorder="1" applyAlignment="1">
      <alignment/>
    </xf>
    <xf numFmtId="173" fontId="2" fillId="3" borderId="1" xfId="0" applyNumberFormat="1" applyFont="1" applyFill="1" applyBorder="1" applyAlignment="1">
      <alignment horizontal="center"/>
    </xf>
    <xf numFmtId="164" fontId="0" fillId="0" borderId="0"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116"/>
  <sheetViews>
    <sheetView tabSelected="1" workbookViewId="0" topLeftCell="A85">
      <selection activeCell="B105" sqref="B105"/>
    </sheetView>
  </sheetViews>
  <sheetFormatPr defaultColWidth="12.57421875" defaultRowHeight="12.75"/>
  <cols>
    <col min="1" max="1" width="47.7109375" style="0" customWidth="1"/>
    <col min="2" max="2" width="28.00390625" style="0" customWidth="1"/>
    <col min="3" max="3" width="24.00390625" style="0" customWidth="1"/>
    <col min="4" max="4" width="33.421875" style="0" customWidth="1"/>
    <col min="5" max="5" width="23.28125" style="0" customWidth="1"/>
    <col min="6" max="16384" width="11.57421875" style="0" customWidth="1"/>
  </cols>
  <sheetData>
    <row r="1" ht="38.25" customHeight="1">
      <c r="A1" s="1" t="s">
        <v>0</v>
      </c>
    </row>
    <row r="2" spans="2:3" ht="12.75">
      <c r="B2" s="2"/>
      <c r="C2" s="2"/>
    </row>
    <row r="3" spans="1:8" ht="12.75">
      <c r="A3" s="3" t="s">
        <v>1</v>
      </c>
      <c r="B3" s="4" t="s">
        <v>2</v>
      </c>
      <c r="C3" s="4" t="s">
        <v>3</v>
      </c>
      <c r="D3" s="4" t="s">
        <v>4</v>
      </c>
      <c r="E3" s="5"/>
      <c r="F3" s="5"/>
      <c r="G3" s="5"/>
      <c r="H3" s="5"/>
    </row>
    <row r="4" spans="1:4" ht="12.75">
      <c r="A4" s="6" t="s">
        <v>5</v>
      </c>
      <c r="B4" s="7">
        <v>2500</v>
      </c>
      <c r="C4" s="8">
        <v>315</v>
      </c>
      <c r="D4" s="8">
        <f>B4*C4</f>
        <v>787500</v>
      </c>
    </row>
    <row r="5" spans="1:4" ht="12.75">
      <c r="A5" s="6" t="s">
        <v>6</v>
      </c>
      <c r="B5" s="7">
        <v>2500</v>
      </c>
      <c r="C5" s="8">
        <v>987</v>
      </c>
      <c r="D5" s="8">
        <f>B5*C5</f>
        <v>2467500</v>
      </c>
    </row>
    <row r="6" spans="1:4" ht="12.75">
      <c r="A6" s="6" t="s">
        <v>7</v>
      </c>
      <c r="B6" s="7">
        <v>100</v>
      </c>
      <c r="C6" s="8">
        <v>1000</v>
      </c>
      <c r="D6" s="8">
        <f>B6*C6</f>
        <v>100000</v>
      </c>
    </row>
    <row r="7" spans="1:4" ht="12.75">
      <c r="A7" s="6" t="s">
        <v>8</v>
      </c>
      <c r="B7" s="9">
        <v>2500</v>
      </c>
      <c r="C7" s="8">
        <v>87</v>
      </c>
      <c r="D7" s="8">
        <f>B7*C7</f>
        <v>217500</v>
      </c>
    </row>
    <row r="8" spans="1:4" ht="12.75">
      <c r="A8" s="6" t="s">
        <v>9</v>
      </c>
      <c r="B8" s="9">
        <v>5100</v>
      </c>
      <c r="C8" s="8">
        <v>109.24</v>
      </c>
      <c r="D8" s="8">
        <f>B8*C8</f>
        <v>557124</v>
      </c>
    </row>
    <row r="9" spans="1:4" ht="12.75">
      <c r="A9" s="6" t="s">
        <v>10</v>
      </c>
      <c r="B9" s="9">
        <v>85</v>
      </c>
      <c r="C9" s="8">
        <v>1300</v>
      </c>
      <c r="D9" s="8">
        <f>B9*C9</f>
        <v>110500</v>
      </c>
    </row>
    <row r="10" spans="1:4" ht="12.75">
      <c r="A10" s="6" t="s">
        <v>11</v>
      </c>
      <c r="B10" s="9">
        <v>85</v>
      </c>
      <c r="C10" s="8">
        <v>122</v>
      </c>
      <c r="D10" s="8">
        <f>B10*C10</f>
        <v>10370</v>
      </c>
    </row>
    <row r="11" spans="1:5" ht="12.75">
      <c r="A11" s="6" t="s">
        <v>12</v>
      </c>
      <c r="B11" s="9">
        <v>1</v>
      </c>
      <c r="C11" s="8">
        <v>40000</v>
      </c>
      <c r="D11" s="8">
        <f>B11*C11</f>
        <v>40000</v>
      </c>
      <c r="E11" s="10"/>
    </row>
    <row r="12" spans="1:11" ht="12.75">
      <c r="A12" s="6" t="s">
        <v>13</v>
      </c>
      <c r="B12" s="9">
        <v>5100</v>
      </c>
      <c r="C12" s="8">
        <v>41.38</v>
      </c>
      <c r="D12" s="8">
        <f>B12*C12</f>
        <v>211038</v>
      </c>
      <c r="E12" s="11"/>
      <c r="F12" s="11"/>
      <c r="G12" s="11"/>
      <c r="H12" s="11"/>
      <c r="I12" s="11"/>
      <c r="J12" s="11"/>
      <c r="K12" s="11"/>
    </row>
    <row r="13" spans="1:5" ht="12.75">
      <c r="A13" s="6" t="s">
        <v>14</v>
      </c>
      <c r="B13" s="9">
        <v>1000</v>
      </c>
      <c r="C13" s="12">
        <v>454.12</v>
      </c>
      <c r="D13" s="8">
        <f>B13*C13</f>
        <v>454120</v>
      </c>
      <c r="E13" s="10"/>
    </row>
    <row r="14" spans="1:5" ht="12.75">
      <c r="A14" s="6" t="s">
        <v>15</v>
      </c>
      <c r="B14" s="9">
        <v>1000</v>
      </c>
      <c r="C14" s="12">
        <v>76.69</v>
      </c>
      <c r="D14" s="8">
        <f>B14*C14</f>
        <v>76690</v>
      </c>
      <c r="E14" s="10"/>
    </row>
    <row r="15" spans="1:5" ht="12.75">
      <c r="A15" s="6" t="s">
        <v>16</v>
      </c>
      <c r="B15" s="9">
        <v>2000</v>
      </c>
      <c r="C15" s="12">
        <v>302.42</v>
      </c>
      <c r="D15" s="8">
        <f>B15*C15</f>
        <v>604840</v>
      </c>
      <c r="E15" s="10"/>
    </row>
    <row r="16" spans="1:5" ht="12.75">
      <c r="A16" s="6" t="s">
        <v>17</v>
      </c>
      <c r="B16" s="9">
        <v>1</v>
      </c>
      <c r="C16" s="12">
        <v>32000</v>
      </c>
      <c r="D16" s="8">
        <f>B16*C16</f>
        <v>32000</v>
      </c>
      <c r="E16" s="10"/>
    </row>
    <row r="17" spans="1:4" ht="12.75">
      <c r="A17" s="6" t="s">
        <v>18</v>
      </c>
      <c r="B17" s="9">
        <v>86</v>
      </c>
      <c r="C17" s="8">
        <v>246</v>
      </c>
      <c r="D17" s="8">
        <f>B17*C17</f>
        <v>21156</v>
      </c>
    </row>
    <row r="18" spans="1:7" ht="12.75">
      <c r="A18" s="6" t="s">
        <v>19</v>
      </c>
      <c r="B18" s="9">
        <v>147</v>
      </c>
      <c r="C18" s="8">
        <v>342</v>
      </c>
      <c r="D18" s="8">
        <f>B18*C18</f>
        <v>50274</v>
      </c>
      <c r="G18" s="13"/>
    </row>
    <row r="19" spans="1:7" ht="12.75">
      <c r="A19" s="6" t="s">
        <v>20</v>
      </c>
      <c r="B19" s="9">
        <v>6</v>
      </c>
      <c r="C19" s="8">
        <v>600</v>
      </c>
      <c r="D19" s="8">
        <f>B19*C19</f>
        <v>3600</v>
      </c>
      <c r="G19" s="13"/>
    </row>
    <row r="20" spans="1:7" ht="12.75">
      <c r="A20" s="6" t="s">
        <v>21</v>
      </c>
      <c r="B20" s="9">
        <v>1</v>
      </c>
      <c r="C20" s="8">
        <v>6000</v>
      </c>
      <c r="D20" s="8">
        <f>B20*C20</f>
        <v>6000</v>
      </c>
      <c r="G20" s="13"/>
    </row>
    <row r="21" spans="1:4" ht="12.75">
      <c r="A21" s="14" t="s">
        <v>22</v>
      </c>
      <c r="B21" s="15"/>
      <c r="C21" s="15"/>
      <c r="D21" s="16">
        <f>SUM(D4:D20)</f>
        <v>5750212</v>
      </c>
    </row>
    <row r="22" spans="1:7" ht="12.75">
      <c r="A22" s="2"/>
      <c r="D22" s="17"/>
      <c r="G22" s="13"/>
    </row>
    <row r="23" spans="1:7" ht="12.75">
      <c r="A23" s="2"/>
      <c r="D23" s="17"/>
      <c r="G23" s="13"/>
    </row>
    <row r="24" spans="1:7" ht="12.75">
      <c r="A24" s="2"/>
      <c r="D24" s="17"/>
      <c r="G24" s="13"/>
    </row>
    <row r="25" spans="1:7" ht="12.75">
      <c r="A25" s="2"/>
      <c r="D25" s="17"/>
      <c r="G25" s="13"/>
    </row>
    <row r="26" spans="4:7" ht="12.75">
      <c r="D26" s="17"/>
      <c r="G26" s="13"/>
    </row>
    <row r="27" spans="1:7" ht="12.75">
      <c r="A27" s="18" t="s">
        <v>23</v>
      </c>
      <c r="G27" s="13"/>
    </row>
    <row r="29" spans="1:4" ht="12.75">
      <c r="A29" s="19" t="s">
        <v>24</v>
      </c>
      <c r="B29" s="20"/>
      <c r="C29" s="21">
        <f>C30/365</f>
        <v>10.95890410958904</v>
      </c>
      <c r="D29" s="22" t="s">
        <v>25</v>
      </c>
    </row>
    <row r="30" spans="1:4" ht="12.75">
      <c r="A30" s="23" t="s">
        <v>26</v>
      </c>
      <c r="B30" s="24"/>
      <c r="C30" s="24">
        <v>4000</v>
      </c>
      <c r="D30" s="25" t="s">
        <v>25</v>
      </c>
    </row>
    <row r="31" ht="12.75">
      <c r="C31" s="5"/>
    </row>
    <row r="32" ht="12.75">
      <c r="C32" s="5"/>
    </row>
    <row r="33" spans="1:4" ht="12.75">
      <c r="A33" s="26" t="s">
        <v>27</v>
      </c>
      <c r="B33" s="27"/>
      <c r="C33" s="4" t="s">
        <v>28</v>
      </c>
      <c r="D33" s="28" t="s">
        <v>29</v>
      </c>
    </row>
    <row r="34" spans="1:4" ht="12.75">
      <c r="A34" s="19"/>
      <c r="B34" s="20"/>
      <c r="C34" s="20"/>
      <c r="D34" s="29"/>
    </row>
    <row r="35" spans="1:4" ht="12.75">
      <c r="A35" s="30" t="s">
        <v>30</v>
      </c>
      <c r="C35" s="31">
        <v>2680</v>
      </c>
      <c r="D35" s="32">
        <f>C35*0.04*B5</f>
        <v>268000</v>
      </c>
    </row>
    <row r="36" spans="1:4" ht="12.75">
      <c r="A36" s="30" t="s">
        <v>31</v>
      </c>
      <c r="C36" s="31">
        <v>1320</v>
      </c>
      <c r="D36" s="32">
        <f>C36*0.064*B5</f>
        <v>211200</v>
      </c>
    </row>
    <row r="37" spans="1:4" ht="12.75">
      <c r="A37" s="33" t="s">
        <v>32</v>
      </c>
      <c r="B37" s="34"/>
      <c r="C37" s="35"/>
      <c r="D37" s="36">
        <f>D35+D36</f>
        <v>479200</v>
      </c>
    </row>
    <row r="38" spans="1:4" ht="12.75">
      <c r="A38" s="30"/>
      <c r="D38" s="32"/>
    </row>
    <row r="39" spans="1:4" ht="12.75">
      <c r="A39" s="30" t="s">
        <v>33</v>
      </c>
      <c r="D39" s="32">
        <f>C35*0.095*B4</f>
        <v>636500</v>
      </c>
    </row>
    <row r="40" spans="1:4" ht="12.75">
      <c r="A40" s="30" t="s">
        <v>31</v>
      </c>
      <c r="D40" s="32">
        <f>C36*0.15*B4</f>
        <v>495000</v>
      </c>
    </row>
    <row r="41" spans="1:4" ht="12.75">
      <c r="A41" s="37" t="s">
        <v>34</v>
      </c>
      <c r="B41" s="38"/>
      <c r="C41" s="38"/>
      <c r="D41" s="39">
        <f>D39+D40</f>
        <v>1131500</v>
      </c>
    </row>
    <row r="44" spans="1:6" ht="12.75">
      <c r="A44" s="40" t="s">
        <v>35</v>
      </c>
      <c r="B44" s="41"/>
      <c r="C44" s="42" t="s">
        <v>36</v>
      </c>
      <c r="D44" s="42"/>
      <c r="E44" s="42"/>
      <c r="F44" s="42"/>
    </row>
    <row r="45" spans="1:6" ht="12.75">
      <c r="A45" s="43"/>
      <c r="B45" s="44" t="s">
        <v>2</v>
      </c>
      <c r="C45" s="44" t="s">
        <v>37</v>
      </c>
      <c r="D45" s="44" t="s">
        <v>38</v>
      </c>
      <c r="E45" s="44" t="s">
        <v>39</v>
      </c>
      <c r="F45" s="4" t="s">
        <v>40</v>
      </c>
    </row>
    <row r="46" spans="1:6" ht="12.75">
      <c r="A46" s="45" t="s">
        <v>41</v>
      </c>
      <c r="B46" s="46">
        <v>5100</v>
      </c>
      <c r="C46" s="46">
        <f>B46*0.15</f>
        <v>765</v>
      </c>
      <c r="D46" s="47">
        <f>C46*C29</f>
        <v>8383.561643835616</v>
      </c>
      <c r="E46" s="48">
        <f>C46*C30</f>
        <v>3060000</v>
      </c>
      <c r="F46" s="49">
        <f>E46/1000000</f>
        <v>3.06</v>
      </c>
    </row>
    <row r="47" spans="1:6" ht="12.75">
      <c r="A47" s="50" t="s">
        <v>42</v>
      </c>
      <c r="B47" s="51">
        <v>2500</v>
      </c>
      <c r="C47" s="52">
        <f>E47/4000</f>
        <v>119.8</v>
      </c>
      <c r="D47" s="53">
        <f>C47*C29</f>
        <v>1312.876712328767</v>
      </c>
      <c r="E47" s="54">
        <f>D37</f>
        <v>479200</v>
      </c>
      <c r="F47" s="55">
        <f>E47/1000000</f>
        <v>0.4792</v>
      </c>
    </row>
    <row r="48" spans="1:6" ht="12.75">
      <c r="A48" s="50" t="s">
        <v>43</v>
      </c>
      <c r="B48" s="51">
        <v>2500</v>
      </c>
      <c r="C48" s="52">
        <f>E48/4000</f>
        <v>282.875</v>
      </c>
      <c r="D48" s="53">
        <f>C48*C29</f>
        <v>3100</v>
      </c>
      <c r="E48" s="54">
        <f>D41</f>
        <v>1131500</v>
      </c>
      <c r="F48" s="56">
        <f>E48/1000000</f>
        <v>1.1315</v>
      </c>
    </row>
    <row r="49" spans="1:6" ht="12.75">
      <c r="A49" s="57" t="s">
        <v>44</v>
      </c>
      <c r="B49" s="58"/>
      <c r="C49" s="58">
        <f>SUM(C46:C48)</f>
        <v>1167.675</v>
      </c>
      <c r="D49" s="59">
        <f>D47+D48</f>
        <v>4412.876712328767</v>
      </c>
      <c r="E49" s="60">
        <f>E47+E48</f>
        <v>1610700</v>
      </c>
      <c r="F49" s="61">
        <f>E49/1000000</f>
        <v>1.6107</v>
      </c>
    </row>
    <row r="50" spans="1:6" ht="12.75">
      <c r="A50" s="50"/>
      <c r="B50" s="51"/>
      <c r="C50" s="52"/>
      <c r="D50" s="51"/>
      <c r="E50" s="51"/>
      <c r="F50" s="62"/>
    </row>
    <row r="51" spans="1:6" ht="12.75">
      <c r="A51" s="63" t="s">
        <v>45</v>
      </c>
      <c r="B51" s="52">
        <v>100</v>
      </c>
      <c r="C51" s="52">
        <f>B51*0.25</f>
        <v>25</v>
      </c>
      <c r="D51" s="64">
        <f>C51*C29</f>
        <v>273.972602739726</v>
      </c>
      <c r="E51" s="65">
        <f>C51*C30</f>
        <v>100000</v>
      </c>
      <c r="F51" s="55">
        <f>E51/1000000</f>
        <v>0.1</v>
      </c>
    </row>
    <row r="52" spans="1:6" ht="12.75">
      <c r="A52" s="50" t="s">
        <v>46</v>
      </c>
      <c r="B52" s="51">
        <v>100</v>
      </c>
      <c r="C52" s="52">
        <f>B52*0.06</f>
        <v>6</v>
      </c>
      <c r="D52" s="53">
        <f>C52*C29</f>
        <v>65.75342465753424</v>
      </c>
      <c r="E52" s="66">
        <f>C52*C30</f>
        <v>24000</v>
      </c>
      <c r="F52" s="55">
        <f>E52/1000000</f>
        <v>0.024</v>
      </c>
    </row>
    <row r="53" spans="1:6" ht="12.75">
      <c r="A53" s="50"/>
      <c r="B53" s="51"/>
      <c r="D53" s="53"/>
      <c r="E53" s="66">
        <f>C46*C31</f>
        <v>0</v>
      </c>
      <c r="F53" s="55"/>
    </row>
    <row r="54" spans="1:6" ht="12.75">
      <c r="A54" s="50" t="s">
        <v>47</v>
      </c>
      <c r="B54" s="51">
        <v>233</v>
      </c>
      <c r="C54" s="31">
        <f>B54*0.03</f>
        <v>6.989999999999999</v>
      </c>
      <c r="D54" s="53">
        <f>C54*24</f>
        <v>167.76</v>
      </c>
      <c r="E54" s="66">
        <f>D54*365</f>
        <v>61232.399999999994</v>
      </c>
      <c r="F54" s="55">
        <f>E54/1000000</f>
        <v>0.06123239999999999</v>
      </c>
    </row>
    <row r="55" spans="1:6" ht="12.75">
      <c r="A55" s="67" t="s">
        <v>48</v>
      </c>
      <c r="B55" s="68">
        <v>233</v>
      </c>
      <c r="C55" s="69">
        <f>B55*0.009</f>
        <v>2.0970000000000004</v>
      </c>
      <c r="D55" s="70">
        <f>C55*24</f>
        <v>50.32800000000001</v>
      </c>
      <c r="E55" s="71">
        <f>D55*365</f>
        <v>18369.720000000005</v>
      </c>
      <c r="F55" s="72">
        <f>E55/1000000</f>
        <v>0.018369720000000006</v>
      </c>
    </row>
    <row r="56" spans="1:6" ht="12.75">
      <c r="A56" s="5"/>
      <c r="B56" s="5"/>
      <c r="C56" s="73"/>
      <c r="D56" s="73"/>
      <c r="E56" s="73"/>
      <c r="F56" s="74"/>
    </row>
    <row r="57" spans="1:4" ht="12.75">
      <c r="A57" s="75" t="s">
        <v>49</v>
      </c>
      <c r="B57" s="27"/>
      <c r="C57" s="4" t="s">
        <v>50</v>
      </c>
      <c r="D57" s="4" t="s">
        <v>51</v>
      </c>
    </row>
    <row r="58" spans="1:9" ht="12.75">
      <c r="A58" s="76" t="s">
        <v>52</v>
      </c>
      <c r="B58" s="77"/>
      <c r="C58" s="78">
        <f>F46-F49</f>
        <v>1.4493</v>
      </c>
      <c r="D58" s="79"/>
      <c r="F58" s="5"/>
      <c r="I58" s="5"/>
    </row>
    <row r="59" spans="1:9" ht="12.75">
      <c r="A59" s="76" t="s">
        <v>53</v>
      </c>
      <c r="B59" s="9"/>
      <c r="C59" s="78">
        <f>F51-F52</f>
        <v>0.07600000000000001</v>
      </c>
      <c r="D59" s="9"/>
      <c r="E59" s="5"/>
      <c r="F59" s="5"/>
      <c r="G59" s="2"/>
      <c r="H59" s="2"/>
      <c r="I59" s="5"/>
    </row>
    <row r="60" spans="1:9" ht="12.75">
      <c r="A60" s="76" t="s">
        <v>54</v>
      </c>
      <c r="B60" s="9"/>
      <c r="C60" s="78">
        <f>F54-F55</f>
        <v>0.042862679999999986</v>
      </c>
      <c r="D60" s="9"/>
      <c r="E60" s="5"/>
      <c r="F60" s="5"/>
      <c r="G60" s="2"/>
      <c r="H60" s="2"/>
      <c r="I60" s="5"/>
    </row>
    <row r="61" spans="1:9" ht="12.75">
      <c r="A61" s="80" t="s">
        <v>55</v>
      </c>
      <c r="B61" s="80"/>
      <c r="C61" s="81">
        <f>SUM(C58:C60)</f>
        <v>1.56816268</v>
      </c>
      <c r="D61" s="82"/>
      <c r="E61" s="5"/>
      <c r="F61" s="5"/>
      <c r="G61" s="2"/>
      <c r="H61" s="2"/>
      <c r="I61" s="5"/>
    </row>
    <row r="62" spans="1:9" ht="12.75">
      <c r="A62" s="83"/>
      <c r="B62" s="5"/>
      <c r="C62" s="5"/>
      <c r="E62" s="5"/>
      <c r="F62" s="5"/>
      <c r="G62" s="2"/>
      <c r="H62" s="2"/>
      <c r="I62" s="5"/>
    </row>
    <row r="63" spans="5:9" ht="12.75">
      <c r="E63" s="5"/>
      <c r="F63" s="5"/>
      <c r="I63" s="5"/>
    </row>
    <row r="64" spans="1:9" ht="12.75">
      <c r="A64" s="84" t="s">
        <v>56</v>
      </c>
      <c r="D64" s="5"/>
      <c r="E64" s="5"/>
      <c r="F64" s="5"/>
      <c r="G64" s="85"/>
      <c r="I64" s="5"/>
    </row>
    <row r="65" spans="3:9" ht="12.75">
      <c r="C65" s="86"/>
      <c r="D65" s="5"/>
      <c r="E65" s="5"/>
      <c r="F65" s="5"/>
      <c r="I65" s="5"/>
    </row>
    <row r="66" spans="1:9" ht="12.75">
      <c r="A66" s="87"/>
      <c r="B66" s="5"/>
      <c r="C66" s="88"/>
      <c r="D66" s="89"/>
      <c r="E66" s="87"/>
      <c r="F66" s="87"/>
      <c r="G66" s="89"/>
      <c r="H66" s="88"/>
      <c r="I66" s="5"/>
    </row>
    <row r="67" spans="1:9" ht="12.75">
      <c r="A67" s="90"/>
      <c r="C67" s="88"/>
      <c r="D67" s="89"/>
      <c r="E67" s="87"/>
      <c r="F67" s="87"/>
      <c r="G67" s="89"/>
      <c r="H67" s="88"/>
      <c r="I67" s="5"/>
    </row>
    <row r="68" spans="1:2" ht="12.75">
      <c r="A68" s="75" t="s">
        <v>57</v>
      </c>
      <c r="B68" s="91" t="s">
        <v>58</v>
      </c>
    </row>
    <row r="69" spans="1:7" ht="12.75">
      <c r="A69" s="92"/>
      <c r="B69" s="93"/>
      <c r="D69" s="11"/>
      <c r="G69" s="94"/>
    </row>
    <row r="70" spans="1:7" ht="12.75">
      <c r="A70" s="95" t="s">
        <v>59</v>
      </c>
      <c r="B70" s="96">
        <f>(E46/3000)*3.5</f>
        <v>3570</v>
      </c>
      <c r="C70" s="97"/>
      <c r="D70" s="98"/>
      <c r="E70" s="99"/>
      <c r="F70" s="99"/>
      <c r="G70" s="100"/>
    </row>
    <row r="71" spans="1:7" ht="12.75">
      <c r="A71" s="95" t="s">
        <v>60</v>
      </c>
      <c r="B71" s="96">
        <f>(E48/3000)*3.5</f>
        <v>1320.0833333333335</v>
      </c>
      <c r="C71" s="97"/>
      <c r="D71" s="11"/>
      <c r="E71" s="99"/>
      <c r="F71" s="99"/>
      <c r="G71" s="100"/>
    </row>
    <row r="72" spans="1:7" ht="12.75">
      <c r="A72" s="95" t="s">
        <v>61</v>
      </c>
      <c r="B72" s="96">
        <f>(E47/3000)*3.5</f>
        <v>559.0666666666666</v>
      </c>
      <c r="C72" s="101"/>
      <c r="D72" s="5"/>
      <c r="E72" s="99"/>
      <c r="F72" s="99"/>
      <c r="G72" s="100"/>
    </row>
    <row r="73" spans="1:7" ht="12.75">
      <c r="A73" s="95" t="s">
        <v>62</v>
      </c>
      <c r="B73" s="96">
        <f>(E51/3000)*3.5</f>
        <v>116.66666666666667</v>
      </c>
      <c r="C73" s="102"/>
      <c r="D73" s="5"/>
      <c r="E73" s="5"/>
      <c r="F73" s="5"/>
      <c r="G73" s="102"/>
    </row>
    <row r="74" spans="1:7" ht="12.75">
      <c r="A74" s="95" t="s">
        <v>63</v>
      </c>
      <c r="B74" s="96">
        <f>(E52/3000)*3.5</f>
        <v>28</v>
      </c>
      <c r="C74" s="102"/>
      <c r="D74" s="5"/>
      <c r="E74" s="5"/>
      <c r="F74" s="5"/>
      <c r="G74" s="102"/>
    </row>
    <row r="75" spans="1:7" ht="12.75">
      <c r="A75" s="95" t="s">
        <v>47</v>
      </c>
      <c r="B75" s="96">
        <f>(E54/3000)*3.5</f>
        <v>71.4378</v>
      </c>
      <c r="C75" s="102"/>
      <c r="D75" s="5"/>
      <c r="E75" s="5"/>
      <c r="F75" s="5"/>
      <c r="G75" s="102"/>
    </row>
    <row r="76" spans="1:7" ht="12.75">
      <c r="A76" s="103" t="s">
        <v>64</v>
      </c>
      <c r="B76" s="96">
        <f>(E55/3000)*3.5</f>
        <v>21.431340000000006</v>
      </c>
      <c r="C76" s="102"/>
      <c r="D76" s="5"/>
      <c r="E76" s="5"/>
      <c r="F76" s="5"/>
      <c r="G76" s="102"/>
    </row>
    <row r="77" spans="1:7" ht="12.75">
      <c r="A77" s="104" t="s">
        <v>65</v>
      </c>
      <c r="B77" s="105">
        <f>B70+B73+B75</f>
        <v>3758.1044666666667</v>
      </c>
      <c r="C77" s="102"/>
      <c r="D77" s="5"/>
      <c r="E77" s="5"/>
      <c r="F77" s="5"/>
      <c r="G77" s="102"/>
    </row>
    <row r="78" spans="1:7" ht="12.75">
      <c r="A78" s="104" t="s">
        <v>66</v>
      </c>
      <c r="B78" s="105">
        <f>B71+B72+B74+B76</f>
        <v>1928.5813400000002</v>
      </c>
      <c r="C78" s="101"/>
      <c r="D78" s="106"/>
      <c r="E78" s="107"/>
      <c r="F78" s="107"/>
      <c r="G78" s="108"/>
    </row>
    <row r="79" spans="1:4" ht="12.75">
      <c r="A79" s="109" t="s">
        <v>67</v>
      </c>
      <c r="B79" s="110">
        <f>B77-B78</f>
        <v>1829.5231266666665</v>
      </c>
      <c r="C79" s="101"/>
      <c r="D79" s="2"/>
    </row>
    <row r="81" spans="1:3" ht="12.75">
      <c r="A81" s="111" t="s">
        <v>68</v>
      </c>
      <c r="C81" s="112"/>
    </row>
    <row r="83" spans="1:3" ht="12.75">
      <c r="A83" s="113" t="s">
        <v>69</v>
      </c>
      <c r="B83" s="114" t="s">
        <v>70</v>
      </c>
      <c r="C83" s="44" t="s">
        <v>71</v>
      </c>
    </row>
    <row r="84" spans="1:9" ht="12.75">
      <c r="A84" s="115"/>
      <c r="B84" s="116"/>
      <c r="C84" s="22"/>
      <c r="D84" s="106"/>
      <c r="E84" s="106"/>
      <c r="F84" s="106"/>
      <c r="G84" s="106"/>
      <c r="H84" s="106"/>
      <c r="I84" s="106"/>
    </row>
    <row r="85" spans="1:9" ht="12.75">
      <c r="A85" s="95" t="s">
        <v>59</v>
      </c>
      <c r="B85" s="117">
        <f>(E46/1000)*1.09007</f>
        <v>3335.6142000000004</v>
      </c>
      <c r="C85" s="96">
        <f>B85*500</f>
        <v>1667807.1000000003</v>
      </c>
      <c r="D85" s="85"/>
      <c r="E85" s="5"/>
      <c r="F85" s="5"/>
      <c r="G85" s="118"/>
      <c r="H85" s="5"/>
      <c r="I85" s="94"/>
    </row>
    <row r="86" spans="1:8" ht="12.75">
      <c r="A86" s="95" t="s">
        <v>60</v>
      </c>
      <c r="B86" s="117">
        <f>(E48/1000)*1.09007</f>
        <v>1233.414205</v>
      </c>
      <c r="C86" s="96">
        <f>B86*500</f>
        <v>616707.1025</v>
      </c>
      <c r="D86" s="17"/>
      <c r="E86" s="119"/>
      <c r="F86" s="106"/>
      <c r="H86" s="5"/>
    </row>
    <row r="87" spans="1:8" ht="12.75">
      <c r="A87" s="95" t="s">
        <v>61</v>
      </c>
      <c r="B87" s="117">
        <f>(E47/1000)*1.09007</f>
        <v>522.361544</v>
      </c>
      <c r="C87" s="96">
        <f>B87*500</f>
        <v>261180.772</v>
      </c>
      <c r="D87" s="120"/>
      <c r="F87" s="5"/>
      <c r="H87" s="5"/>
    </row>
    <row r="88" spans="1:6" ht="12.75">
      <c r="A88" s="95" t="s">
        <v>62</v>
      </c>
      <c r="B88" s="117">
        <f>(E51/1000)*1.09007</f>
        <v>109.007</v>
      </c>
      <c r="C88" s="96">
        <f>B88*500</f>
        <v>54503.5</v>
      </c>
      <c r="D88" s="120"/>
      <c r="E88" s="121"/>
      <c r="F88" s="5"/>
    </row>
    <row r="89" spans="1:8" ht="12.75">
      <c r="A89" s="95" t="s">
        <v>63</v>
      </c>
      <c r="B89" s="117">
        <f>(E52/1000)*1.09007</f>
        <v>26.161680000000004</v>
      </c>
      <c r="C89" s="96">
        <f>B89*500</f>
        <v>13080.840000000002</v>
      </c>
      <c r="D89" s="122"/>
      <c r="E89" s="123"/>
      <c r="F89" s="5"/>
      <c r="H89" s="5"/>
    </row>
    <row r="90" spans="1:9" ht="12.75">
      <c r="A90" s="95" t="s">
        <v>47</v>
      </c>
      <c r="B90" s="117">
        <f>(E54/1000)*1.09007</f>
        <v>66.747602268</v>
      </c>
      <c r="C90" s="96">
        <f>B90*500</f>
        <v>33373.801133999994</v>
      </c>
      <c r="D90" s="17"/>
      <c r="E90" s="119"/>
      <c r="F90" s="106"/>
      <c r="H90" s="106"/>
      <c r="I90" s="5"/>
    </row>
    <row r="91" spans="1:9" ht="12.75">
      <c r="A91" s="103" t="s">
        <v>64</v>
      </c>
      <c r="B91" s="117">
        <f>(E55/1000)*1.09007</f>
        <v>20.024280680400008</v>
      </c>
      <c r="C91" s="124">
        <f>B91*500</f>
        <v>10012.140340200003</v>
      </c>
      <c r="D91" s="102"/>
      <c r="F91" s="102"/>
      <c r="H91" s="5"/>
      <c r="I91" s="112"/>
    </row>
    <row r="92" spans="1:9" ht="23.25" customHeight="1">
      <c r="A92" s="125" t="s">
        <v>72</v>
      </c>
      <c r="B92" s="126">
        <f>B85+B88+B90</f>
        <v>3511.3688022680003</v>
      </c>
      <c r="C92" s="126">
        <f>C85+C88+C90</f>
        <v>1755684.4011340004</v>
      </c>
      <c r="D92" s="102"/>
      <c r="F92" s="102"/>
      <c r="H92" s="5"/>
      <c r="I92" s="112"/>
    </row>
    <row r="93" spans="1:9" ht="12.75">
      <c r="A93" s="125" t="s">
        <v>73</v>
      </c>
      <c r="B93" s="126">
        <f>B86+B87+B89+B91</f>
        <v>1801.9617096803997</v>
      </c>
      <c r="C93" s="126"/>
      <c r="D93" s="102"/>
      <c r="F93" s="102"/>
      <c r="H93" s="5"/>
      <c r="I93" s="112"/>
    </row>
    <row r="94" spans="1:9" ht="12.75">
      <c r="A94" s="127" t="s">
        <v>74</v>
      </c>
      <c r="B94" s="128">
        <f>B92-B93</f>
        <v>1709.4070925876006</v>
      </c>
      <c r="C94" s="128">
        <f>C92-C93</f>
        <v>1755684.4011340004</v>
      </c>
      <c r="D94" s="102"/>
      <c r="F94" s="102"/>
      <c r="H94" s="5"/>
      <c r="I94" s="112"/>
    </row>
    <row r="95" spans="1:9" ht="12.75">
      <c r="A95" s="129"/>
      <c r="B95" s="118"/>
      <c r="C95" s="5"/>
      <c r="D95" s="102"/>
      <c r="F95" s="102"/>
      <c r="H95" s="5"/>
      <c r="I95" s="112"/>
    </row>
    <row r="96" spans="1:9" ht="12.75">
      <c r="A96" s="130" t="s">
        <v>75</v>
      </c>
      <c r="B96" s="118"/>
      <c r="C96" s="5"/>
      <c r="D96" s="102"/>
      <c r="F96" s="102"/>
      <c r="H96" s="5"/>
      <c r="I96" s="112"/>
    </row>
    <row r="97" spans="1:9" ht="12.75">
      <c r="A97" s="129"/>
      <c r="B97" s="118"/>
      <c r="C97" s="5"/>
      <c r="D97" s="102"/>
      <c r="F97" s="102"/>
      <c r="H97" s="5"/>
      <c r="I97" s="112"/>
    </row>
    <row r="98" spans="1:8" ht="12.75">
      <c r="A98" s="131"/>
      <c r="B98" s="87"/>
      <c r="C98" s="132"/>
      <c r="D98" s="133"/>
      <c r="E98" s="134"/>
      <c r="F98" s="87"/>
      <c r="H98" s="5"/>
    </row>
    <row r="99" spans="1:9" ht="12.75">
      <c r="A99" s="135" t="s">
        <v>76</v>
      </c>
      <c r="B99" s="135"/>
      <c r="C99" s="135"/>
      <c r="D99" s="135"/>
      <c r="E99" s="136"/>
      <c r="F99" s="87"/>
      <c r="H99" s="137"/>
      <c r="I99" s="138"/>
    </row>
    <row r="100" spans="1:9" ht="12.75">
      <c r="A100" s="139"/>
      <c r="B100" s="137"/>
      <c r="C100" s="140"/>
      <c r="D100" s="141"/>
      <c r="E100" s="142"/>
      <c r="F100" s="143"/>
      <c r="H100" s="137"/>
      <c r="I100" s="144"/>
    </row>
    <row r="101" spans="1:9" ht="12.75">
      <c r="A101" s="145" t="s">
        <v>77</v>
      </c>
      <c r="B101" s="146" t="s">
        <v>78</v>
      </c>
      <c r="C101" s="147" t="s">
        <v>79</v>
      </c>
      <c r="D101" s="148" t="s">
        <v>80</v>
      </c>
      <c r="E101" s="149"/>
      <c r="F101" s="143"/>
      <c r="H101" s="137"/>
      <c r="I101" s="144"/>
    </row>
    <row r="102" spans="1:9" ht="12.75">
      <c r="A102" s="150"/>
      <c r="B102" s="151"/>
      <c r="C102" s="151"/>
      <c r="D102" s="152"/>
      <c r="E102" s="153"/>
      <c r="F102" s="154"/>
      <c r="H102" s="137"/>
      <c r="I102" s="144"/>
    </row>
    <row r="103" spans="1:9" ht="12.75">
      <c r="A103" s="155" t="s">
        <v>81</v>
      </c>
      <c r="B103" s="156">
        <f>((B85/5000)*2500)-B86</f>
        <v>434.3928950000002</v>
      </c>
      <c r="C103" s="156">
        <v>30</v>
      </c>
      <c r="D103" s="157">
        <f>B103*C103</f>
        <v>13031.786850000006</v>
      </c>
      <c r="E103" s="153"/>
      <c r="F103" s="154"/>
      <c r="H103" s="137"/>
      <c r="I103" s="144"/>
    </row>
    <row r="104" spans="1:9" ht="12.75">
      <c r="A104" s="95" t="s">
        <v>82</v>
      </c>
      <c r="B104" s="156">
        <f>((B85/5000)*2500)-B87</f>
        <v>1145.4455560000001</v>
      </c>
      <c r="C104" s="156">
        <v>15</v>
      </c>
      <c r="D104" s="157">
        <f>B104*C104</f>
        <v>17181.683340000003</v>
      </c>
      <c r="E104" s="153"/>
      <c r="F104" s="154"/>
      <c r="H104" s="137"/>
      <c r="I104" s="144"/>
    </row>
    <row r="105" spans="1:9" ht="12.75">
      <c r="A105" s="95" t="s">
        <v>53</v>
      </c>
      <c r="B105" s="156">
        <f>B88-B89</f>
        <v>82.84532</v>
      </c>
      <c r="C105" s="156">
        <v>15</v>
      </c>
      <c r="D105" s="157">
        <f>B105*C105</f>
        <v>1242.6798000000001</v>
      </c>
      <c r="E105" s="158"/>
      <c r="F105" s="143"/>
      <c r="H105" s="137"/>
      <c r="I105" s="144"/>
    </row>
    <row r="106" spans="1:9" ht="12.75">
      <c r="A106" s="103" t="s">
        <v>54</v>
      </c>
      <c r="B106" s="159">
        <f>B90-B91</f>
        <v>46.72332158759998</v>
      </c>
      <c r="C106" s="159">
        <v>15</v>
      </c>
      <c r="D106" s="160">
        <f>B106*C106</f>
        <v>700.8498238139997</v>
      </c>
      <c r="E106" s="158"/>
      <c r="F106" s="143"/>
      <c r="H106" s="137"/>
      <c r="I106" s="144"/>
    </row>
    <row r="107" spans="1:5" ht="12.75">
      <c r="A107" s="161"/>
      <c r="B107" s="162">
        <f>SUM(B103:B106)</f>
        <v>1709.4070925876001</v>
      </c>
      <c r="C107" s="163"/>
      <c r="D107" s="164">
        <f>SUM(D103:D106)</f>
        <v>32156.999813814007</v>
      </c>
      <c r="E107" s="165"/>
    </row>
    <row r="108" spans="1:5" ht="12.75">
      <c r="A108" s="129"/>
      <c r="D108" s="5"/>
      <c r="E108" s="10"/>
    </row>
    <row r="109" spans="1:5" ht="12.75">
      <c r="A109" s="129"/>
      <c r="D109" s="5"/>
      <c r="E109" s="10"/>
    </row>
    <row r="110" spans="1:5" ht="12.75">
      <c r="A110" s="145" t="s">
        <v>83</v>
      </c>
      <c r="B110" s="146" t="s">
        <v>84</v>
      </c>
      <c r="C110" s="147" t="s">
        <v>85</v>
      </c>
      <c r="D110" s="146" t="s">
        <v>86</v>
      </c>
      <c r="E110" s="10"/>
    </row>
    <row r="111" spans="1:4" ht="12.75">
      <c r="A111" s="150"/>
      <c r="B111" s="151"/>
      <c r="C111" s="151"/>
      <c r="D111" s="152"/>
    </row>
    <row r="112" spans="1:4" ht="12.75">
      <c r="A112" s="155" t="s">
        <v>87</v>
      </c>
      <c r="B112" s="156">
        <f>B103</f>
        <v>434.3928950000002</v>
      </c>
      <c r="C112" s="156">
        <v>30</v>
      </c>
      <c r="D112" s="157">
        <f>B112*C112</f>
        <v>13031.786850000006</v>
      </c>
    </row>
    <row r="113" spans="1:4" ht="12.75">
      <c r="A113" s="95" t="s">
        <v>88</v>
      </c>
      <c r="B113" s="156">
        <f>B104</f>
        <v>1145.4455560000001</v>
      </c>
      <c r="C113" s="156">
        <v>15</v>
      </c>
      <c r="D113" s="157">
        <f>B113*C113</f>
        <v>17181.683340000003</v>
      </c>
    </row>
    <row r="114" spans="1:4" ht="12.75">
      <c r="A114" s="95" t="s">
        <v>89</v>
      </c>
      <c r="B114" s="156">
        <f>B105</f>
        <v>82.84532</v>
      </c>
      <c r="C114" s="156">
        <v>15</v>
      </c>
      <c r="D114" s="157">
        <f>B114*C114</f>
        <v>1242.6798000000001</v>
      </c>
    </row>
    <row r="115" spans="1:4" ht="12.75">
      <c r="A115" s="103" t="s">
        <v>90</v>
      </c>
      <c r="B115" s="159">
        <f>B106</f>
        <v>46.72332158759998</v>
      </c>
      <c r="C115" s="159">
        <v>15</v>
      </c>
      <c r="D115" s="160">
        <f>B115*C115</f>
        <v>700.8498238139997</v>
      </c>
    </row>
    <row r="116" spans="1:4" ht="12.75">
      <c r="A116" s="161"/>
      <c r="B116" s="162">
        <f>SUM(B112:B115)</f>
        <v>1709.4070925876001</v>
      </c>
      <c r="C116" s="163"/>
      <c r="D116" s="164">
        <f>SUM(D112:D115)</f>
        <v>32156.999813814007</v>
      </c>
    </row>
  </sheetData>
  <sheetProtection selectLockedCells="1" selectUnlockedCells="1"/>
  <mergeCells count="3">
    <mergeCell ref="C44:F44"/>
    <mergeCell ref="A61:B61"/>
    <mergeCell ref="A99:D99"/>
  </mergeCells>
  <printOptions/>
  <pageMargins left="0.7875" right="0.7875" top="0.7875" bottom="0.7875" header="0.5118055555555555" footer="0.5118055555555555"/>
  <pageSetup firstPageNumber="1" useFirstPageNumber="1" fitToHeight="1" fitToWidth="1"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2011-11-17T12:41:07Z</cp:lastPrinted>
  <dcterms:created xsi:type="dcterms:W3CDTF">2009-04-16T08:32:49Z</dcterms:created>
  <dcterms:modified xsi:type="dcterms:W3CDTF">2011-11-17T13:18:33Z</dcterms:modified>
  <cp:category/>
  <cp:version/>
  <cp:contentType/>
  <cp:contentStatus/>
  <cp:revision>83</cp:revision>
</cp:coreProperties>
</file>