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Lisa 6" sheetId="1" r:id="rId1"/>
  </sheets>
  <definedNames/>
  <calcPr fullCalcOnLoad="1"/>
</workbook>
</file>

<file path=xl/sharedStrings.xml><?xml version="1.0" encoding="utf-8"?>
<sst xmlns="http://schemas.openxmlformats.org/spreadsheetml/2006/main" count="134" uniqueCount="44">
  <si>
    <t>INFORMATSIOON Tartu Linnavolikogu 11.10.2012.  a määruse nr 74   § 24  alusel</t>
  </si>
  <si>
    <t>2013. aastal KASUTUSELE VÕETUD VAHENDITE KOHTA</t>
  </si>
  <si>
    <t>eurodes</t>
  </si>
  <si>
    <t>põhitegevuse
kulud</t>
  </si>
  <si>
    <t>investeerimis-
tegevuse kulud</t>
  </si>
  <si>
    <t>kokku</t>
  </si>
  <si>
    <t>KOKKU TULUD, sh:</t>
  </si>
  <si>
    <t xml:space="preserve">   saadud toetused</t>
  </si>
  <si>
    <t xml:space="preserve">   aasta alguse jääk</t>
  </si>
  <si>
    <t xml:space="preserve">   antavad toetused</t>
  </si>
  <si>
    <t xml:space="preserve">   põhivara soetus</t>
  </si>
  <si>
    <t xml:space="preserve">   muud tegevuskulud</t>
  </si>
  <si>
    <t>Üldised valitsussektori teenused, sh:</t>
  </si>
  <si>
    <t>Linnavalitsus, sh:</t>
  </si>
  <si>
    <t>Majandus, sh:</t>
  </si>
  <si>
    <t>Muu majandus, sh:</t>
  </si>
  <si>
    <t>Keskkonnakaitse</t>
  </si>
  <si>
    <t>Muu keskkonnakaitse</t>
  </si>
  <si>
    <t>Elamu- ja kommunaalmajandus</t>
  </si>
  <si>
    <t>Tänavavalgustus</t>
  </si>
  <si>
    <t>Muu elamu- ja kommunaalmajandus</t>
  </si>
  <si>
    <t>Vaba aeg ja kultuur</t>
  </si>
  <si>
    <t>Laste muusika- ja kunstikoolid</t>
  </si>
  <si>
    <t>Laste huvialamajad ja keskused</t>
  </si>
  <si>
    <t>Raamatukogud</t>
  </si>
  <si>
    <t>Tiigi seltsimaja</t>
  </si>
  <si>
    <t>Muuseumid</t>
  </si>
  <si>
    <t>Muinsuskaitse</t>
  </si>
  <si>
    <t>Haridus</t>
  </si>
  <si>
    <t>Lasteaiad</t>
  </si>
  <si>
    <t xml:space="preserve">Põhikoolid </t>
  </si>
  <si>
    <t>Gümnaasiumid</t>
  </si>
  <si>
    <t>Täiskasvanute gümnaasiumid</t>
  </si>
  <si>
    <t>Kutsehariduskeskus</t>
  </si>
  <si>
    <t>Taseme alusel mittemääratletav haridus</t>
  </si>
  <si>
    <t>Koolitransport</t>
  </si>
  <si>
    <t>Koolitoit</t>
  </si>
  <si>
    <t>Õpilaskodu</t>
  </si>
  <si>
    <t>Hariduse abiteenused</t>
  </si>
  <si>
    <t>Sotsiaalne kaitse</t>
  </si>
  <si>
    <t>Muu puuetega inimeste sotsiaalne kaitse</t>
  </si>
  <si>
    <t>Muu perede ja laste sotsiaalne kaitse</t>
  </si>
  <si>
    <t>Toimetulekutoetus</t>
  </si>
  <si>
    <t>Kokku KULUD, sh: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</si>
</sst>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wrapText="1"/>
    </xf>
    <xf numFmtId="3" fontId="18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3" fontId="18" fillId="0" borderId="13" xfId="0" applyNumberFormat="1" applyFont="1" applyBorder="1" applyAlignment="1" quotePrefix="1">
      <alignment horizontal="right"/>
    </xf>
    <xf numFmtId="3" fontId="20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3" fontId="18" fillId="0" borderId="13" xfId="0" applyNumberFormat="1" applyFont="1" applyBorder="1" applyAlignment="1" quotePrefix="1">
      <alignment horizontal="right"/>
    </xf>
    <xf numFmtId="0" fontId="20" fillId="0" borderId="13" xfId="0" applyFont="1" applyBorder="1" applyAlignment="1">
      <alignment wrapText="1"/>
    </xf>
    <xf numFmtId="3" fontId="18" fillId="0" borderId="13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 horizontal="right"/>
    </xf>
    <xf numFmtId="0" fontId="19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laad_Leh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8.421875" style="0" bestFit="1" customWidth="1"/>
    <col min="2" max="4" width="14.710937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ht="12.75">
      <c r="D3" s="3" t="s">
        <v>2</v>
      </c>
    </row>
    <row r="4" spans="1:4" ht="25.5">
      <c r="A4" s="4"/>
      <c r="B4" s="5" t="s">
        <v>3</v>
      </c>
      <c r="C4" s="5" t="s">
        <v>4</v>
      </c>
      <c r="D4" s="6" t="s">
        <v>5</v>
      </c>
    </row>
    <row r="5" spans="1:4" ht="14.25">
      <c r="A5" s="7" t="s">
        <v>6</v>
      </c>
      <c r="B5" s="8">
        <f>SUM(B6:B7)</f>
        <v>2550123</v>
      </c>
      <c r="C5" s="8">
        <f>SUM(C6:C7)</f>
        <v>0</v>
      </c>
      <c r="D5" s="9">
        <f>SUM(B5:C5)</f>
        <v>2550123</v>
      </c>
    </row>
    <row r="6" spans="1:4" ht="15">
      <c r="A6" s="10" t="s">
        <v>7</v>
      </c>
      <c r="B6" s="11">
        <f>SUM(B13,B27,B33,B42,B68,B117)</f>
        <v>869356</v>
      </c>
      <c r="C6" s="11">
        <f>SUM(C13,C27,C33,C42,C68,C117)</f>
        <v>0</v>
      </c>
      <c r="D6" s="11">
        <f>SUM(B6:C6)</f>
        <v>869356</v>
      </c>
    </row>
    <row r="7" spans="1:4" ht="15">
      <c r="A7" s="10" t="s">
        <v>8</v>
      </c>
      <c r="B7" s="11">
        <f>SUM(B14,B21,B43,B69,B118)</f>
        <v>1680767</v>
      </c>
      <c r="C7" s="11">
        <f>SUM(C14,C21,C43,C69,C118)</f>
        <v>0</v>
      </c>
      <c r="D7" s="11">
        <f>SUM(B7:C7)</f>
        <v>1680767</v>
      </c>
    </row>
    <row r="8" spans="1:4" ht="14.25">
      <c r="A8" s="12" t="s">
        <v>43</v>
      </c>
      <c r="B8" s="9">
        <f>SUM(B9:B11)</f>
        <v>1225957</v>
      </c>
      <c r="C8" s="9">
        <f>SUM(C9:C11)</f>
        <v>1324166</v>
      </c>
      <c r="D8" s="9">
        <f aca="true" t="shared" si="0" ref="D8:D71">SUM(B8:C8)</f>
        <v>2550123</v>
      </c>
    </row>
    <row r="9" spans="1:4" ht="15">
      <c r="A9" s="13" t="s">
        <v>9</v>
      </c>
      <c r="B9" s="11">
        <f>SUM(B70,B119)</f>
        <v>137678</v>
      </c>
      <c r="C9" s="11">
        <f>SUM(C70,C119)</f>
        <v>0</v>
      </c>
      <c r="D9" s="11">
        <f t="shared" si="0"/>
        <v>137678</v>
      </c>
    </row>
    <row r="10" spans="1:4" ht="15">
      <c r="A10" s="13" t="s">
        <v>10</v>
      </c>
      <c r="B10" s="11">
        <f>SUM(B22,B71)</f>
        <v>0</v>
      </c>
      <c r="C10" s="11">
        <f>SUM(C22,C71)</f>
        <v>1324166</v>
      </c>
      <c r="D10" s="11">
        <f t="shared" si="0"/>
        <v>1324166</v>
      </c>
    </row>
    <row r="11" spans="1:4" ht="15">
      <c r="A11" s="13" t="s">
        <v>11</v>
      </c>
      <c r="B11" s="11">
        <f>SUM(B15,B28,B34,B44,B72,B120)</f>
        <v>1088279</v>
      </c>
      <c r="C11" s="11">
        <f>SUM(C15,C28,C34,C44,C72,C120)</f>
        <v>0</v>
      </c>
      <c r="D11" s="11">
        <f t="shared" si="0"/>
        <v>1088279</v>
      </c>
    </row>
    <row r="12" spans="1:4" ht="14.25">
      <c r="A12" s="14" t="s">
        <v>12</v>
      </c>
      <c r="B12" s="9">
        <f>SUM(B15:B15)</f>
        <v>11758</v>
      </c>
      <c r="C12" s="9">
        <f>SUM(C15:C15)</f>
        <v>0</v>
      </c>
      <c r="D12" s="9">
        <f>SUM(D15:D15)</f>
        <v>11758</v>
      </c>
    </row>
    <row r="13" spans="1:4" ht="14.25">
      <c r="A13" s="14" t="s">
        <v>7</v>
      </c>
      <c r="B13" s="9">
        <f>SUM(B17)</f>
        <v>10985</v>
      </c>
      <c r="C13" s="9">
        <f>SUM(C17)</f>
        <v>0</v>
      </c>
      <c r="D13" s="9">
        <f t="shared" si="0"/>
        <v>10985</v>
      </c>
    </row>
    <row r="14" spans="1:4" ht="14.25">
      <c r="A14" s="12" t="s">
        <v>8</v>
      </c>
      <c r="B14" s="9">
        <f>SUM(B18)</f>
        <v>773</v>
      </c>
      <c r="C14" s="9">
        <f>SUM(C18)</f>
        <v>0</v>
      </c>
      <c r="D14" s="9">
        <f t="shared" si="0"/>
        <v>773</v>
      </c>
    </row>
    <row r="15" spans="1:4" ht="14.25">
      <c r="A15" s="14" t="s">
        <v>11</v>
      </c>
      <c r="B15" s="9">
        <f>SUM(B19)</f>
        <v>11758</v>
      </c>
      <c r="C15" s="9">
        <f>SUM(C19)</f>
        <v>0</v>
      </c>
      <c r="D15" s="9">
        <f t="shared" si="0"/>
        <v>11758</v>
      </c>
    </row>
    <row r="16" spans="1:4" ht="14.25">
      <c r="A16" s="14" t="s">
        <v>13</v>
      </c>
      <c r="B16" s="15">
        <f>SUM(B17:B18)</f>
        <v>11758</v>
      </c>
      <c r="C16" s="15">
        <f>SUM(C17:C18)</f>
        <v>0</v>
      </c>
      <c r="D16" s="9">
        <f t="shared" si="0"/>
        <v>11758</v>
      </c>
    </row>
    <row r="17" spans="1:4" ht="15">
      <c r="A17" s="13" t="s">
        <v>7</v>
      </c>
      <c r="B17" s="16">
        <v>10985</v>
      </c>
      <c r="C17" s="16"/>
      <c r="D17" s="11">
        <f t="shared" si="0"/>
        <v>10985</v>
      </c>
    </row>
    <row r="18" spans="1:4" ht="15">
      <c r="A18" s="17" t="s">
        <v>8</v>
      </c>
      <c r="B18" s="16">
        <v>773</v>
      </c>
      <c r="C18" s="16"/>
      <c r="D18" s="11">
        <f t="shared" si="0"/>
        <v>773</v>
      </c>
    </row>
    <row r="19" spans="1:4" ht="15">
      <c r="A19" s="13" t="s">
        <v>11</v>
      </c>
      <c r="B19" s="16">
        <f>10985+773</f>
        <v>11758</v>
      </c>
      <c r="C19" s="16"/>
      <c r="D19" s="11">
        <f t="shared" si="0"/>
        <v>11758</v>
      </c>
    </row>
    <row r="20" spans="1:4" ht="14.25">
      <c r="A20" s="14" t="s">
        <v>14</v>
      </c>
      <c r="B20" s="15">
        <f>SUM(B21:B21)</f>
        <v>38347</v>
      </c>
      <c r="C20" s="15">
        <f>SUM(C21:C21)</f>
        <v>0</v>
      </c>
      <c r="D20" s="9">
        <f t="shared" si="0"/>
        <v>38347</v>
      </c>
    </row>
    <row r="21" spans="1:4" ht="14.25">
      <c r="A21" s="12" t="s">
        <v>8</v>
      </c>
      <c r="B21" s="15">
        <f>B24</f>
        <v>38347</v>
      </c>
      <c r="C21" s="15"/>
      <c r="D21" s="9">
        <f t="shared" si="0"/>
        <v>38347</v>
      </c>
    </row>
    <row r="22" spans="1:4" ht="14.25">
      <c r="A22" s="14" t="s">
        <v>10</v>
      </c>
      <c r="B22" s="15"/>
      <c r="C22" s="15">
        <f>C25</f>
        <v>38347</v>
      </c>
      <c r="D22" s="9">
        <f t="shared" si="0"/>
        <v>38347</v>
      </c>
    </row>
    <row r="23" spans="1:4" ht="14.25">
      <c r="A23" s="18" t="s">
        <v>15</v>
      </c>
      <c r="B23" s="19">
        <f>SUM(B24:B24)</f>
        <v>38347</v>
      </c>
      <c r="C23" s="19">
        <f>SUM(C24:C24)</f>
        <v>0</v>
      </c>
      <c r="D23" s="9">
        <f t="shared" si="0"/>
        <v>38347</v>
      </c>
    </row>
    <row r="24" spans="1:4" ht="15">
      <c r="A24" s="20" t="s">
        <v>8</v>
      </c>
      <c r="B24" s="16">
        <v>38347</v>
      </c>
      <c r="C24" s="16"/>
      <c r="D24" s="11">
        <f t="shared" si="0"/>
        <v>38347</v>
      </c>
    </row>
    <row r="25" spans="1:4" ht="15">
      <c r="A25" s="13" t="s">
        <v>10</v>
      </c>
      <c r="B25" s="16"/>
      <c r="C25" s="16">
        <v>38347</v>
      </c>
      <c r="D25" s="11">
        <f t="shared" si="0"/>
        <v>38347</v>
      </c>
    </row>
    <row r="26" spans="1:4" ht="14.25">
      <c r="A26" s="18" t="s">
        <v>16</v>
      </c>
      <c r="B26" s="21">
        <f>SUM(B28:B28)</f>
        <v>11746</v>
      </c>
      <c r="C26" s="21">
        <f>SUM(C28:C28)</f>
        <v>0</v>
      </c>
      <c r="D26" s="9">
        <f t="shared" si="0"/>
        <v>11746</v>
      </c>
    </row>
    <row r="27" spans="1:4" ht="14.25">
      <c r="A27" s="14" t="s">
        <v>7</v>
      </c>
      <c r="B27" s="22">
        <f>SUMIF($A$29:$A$31,$A27,B$29:B$31)</f>
        <v>11746</v>
      </c>
      <c r="C27" s="22">
        <f>SUMIF($A$29:$A$31,$A27,C$29:C$31)</f>
        <v>0</v>
      </c>
      <c r="D27" s="23">
        <f t="shared" si="0"/>
        <v>11746</v>
      </c>
    </row>
    <row r="28" spans="1:4" ht="14.25">
      <c r="A28" s="14" t="s">
        <v>11</v>
      </c>
      <c r="B28" s="22">
        <f>SUMIF($A$29:$A$31,$A28,B$29:B$31)</f>
        <v>11746</v>
      </c>
      <c r="C28" s="22">
        <f>SUMIF($A$29:$A$31,$A28,C$29:C$31)</f>
        <v>0</v>
      </c>
      <c r="D28" s="23">
        <f t="shared" si="0"/>
        <v>11746</v>
      </c>
    </row>
    <row r="29" spans="1:4" ht="12.75">
      <c r="A29" s="24" t="s">
        <v>17</v>
      </c>
      <c r="B29" s="22">
        <f>SUM(B30:B30)</f>
        <v>11746</v>
      </c>
      <c r="C29" s="22">
        <f>SUM(C30:C30)</f>
        <v>0</v>
      </c>
      <c r="D29" s="23">
        <f t="shared" si="0"/>
        <v>11746</v>
      </c>
    </row>
    <row r="30" spans="1:4" ht="15">
      <c r="A30" s="20" t="s">
        <v>7</v>
      </c>
      <c r="B30" s="25">
        <v>11746</v>
      </c>
      <c r="C30" s="25"/>
      <c r="D30" s="26">
        <f t="shared" si="0"/>
        <v>11746</v>
      </c>
    </row>
    <row r="31" spans="1:4" ht="15">
      <c r="A31" s="20" t="s">
        <v>11</v>
      </c>
      <c r="B31" s="25">
        <v>11746</v>
      </c>
      <c r="C31" s="25"/>
      <c r="D31" s="26">
        <f t="shared" si="0"/>
        <v>11746</v>
      </c>
    </row>
    <row r="32" spans="1:4" ht="14.25">
      <c r="A32" s="18" t="s">
        <v>18</v>
      </c>
      <c r="B32" s="21">
        <f>SUM(B34:B34)</f>
        <v>5073</v>
      </c>
      <c r="C32" s="21">
        <f>SUM(C34:C34)</f>
        <v>0</v>
      </c>
      <c r="D32" s="9">
        <f t="shared" si="0"/>
        <v>5073</v>
      </c>
    </row>
    <row r="33" spans="1:4" ht="14.25">
      <c r="A33" s="14" t="s">
        <v>7</v>
      </c>
      <c r="B33" s="22">
        <f>SUMIF($A$35:$A$40,$A33,B$35:B$40)</f>
        <v>5073</v>
      </c>
      <c r="C33" s="22">
        <f>SUMIF($A$35:$A$40,$A33,C$35:C$40)</f>
        <v>0</v>
      </c>
      <c r="D33" s="23">
        <f t="shared" si="0"/>
        <v>5073</v>
      </c>
    </row>
    <row r="34" spans="1:4" ht="14.25">
      <c r="A34" s="14" t="s">
        <v>11</v>
      </c>
      <c r="B34" s="22">
        <f>SUMIF($A$35:$A$40,$A34,B$35:B$40)</f>
        <v>5073</v>
      </c>
      <c r="C34" s="22">
        <f>SUMIF($A$35:$A$40,$A34,C$35:C$40)</f>
        <v>0</v>
      </c>
      <c r="D34" s="23">
        <f t="shared" si="0"/>
        <v>5073</v>
      </c>
    </row>
    <row r="35" spans="1:4" ht="12.75">
      <c r="A35" s="24" t="s">
        <v>19</v>
      </c>
      <c r="B35" s="22">
        <f>SUM(B36:B36)</f>
        <v>4690</v>
      </c>
      <c r="C35" s="22">
        <f>SUM(C36:C36)</f>
        <v>0</v>
      </c>
      <c r="D35" s="23">
        <f t="shared" si="0"/>
        <v>4690</v>
      </c>
    </row>
    <row r="36" spans="1:4" ht="15">
      <c r="A36" s="20" t="s">
        <v>7</v>
      </c>
      <c r="B36" s="25">
        <v>4690</v>
      </c>
      <c r="C36" s="25"/>
      <c r="D36" s="26">
        <f t="shared" si="0"/>
        <v>4690</v>
      </c>
    </row>
    <row r="37" spans="1:4" ht="15">
      <c r="A37" s="20" t="s">
        <v>11</v>
      </c>
      <c r="B37" s="25">
        <v>4690</v>
      </c>
      <c r="C37" s="25"/>
      <c r="D37" s="26">
        <f t="shared" si="0"/>
        <v>4690</v>
      </c>
    </row>
    <row r="38" spans="1:4" ht="12.75">
      <c r="A38" s="24" t="s">
        <v>20</v>
      </c>
      <c r="B38" s="22">
        <f>SUM(B39:B39)</f>
        <v>383</v>
      </c>
      <c r="C38" s="22">
        <f>SUM(C39:C39)</f>
        <v>0</v>
      </c>
      <c r="D38" s="23">
        <f t="shared" si="0"/>
        <v>383</v>
      </c>
    </row>
    <row r="39" spans="1:4" ht="15">
      <c r="A39" s="20" t="s">
        <v>7</v>
      </c>
      <c r="B39" s="25">
        <v>383</v>
      </c>
      <c r="C39" s="25"/>
      <c r="D39" s="26">
        <f t="shared" si="0"/>
        <v>383</v>
      </c>
    </row>
    <row r="40" spans="1:4" ht="15">
      <c r="A40" s="20" t="s">
        <v>11</v>
      </c>
      <c r="B40" s="25">
        <v>383</v>
      </c>
      <c r="C40" s="25"/>
      <c r="D40" s="26">
        <f t="shared" si="0"/>
        <v>383</v>
      </c>
    </row>
    <row r="41" spans="1:4" ht="12.75">
      <c r="A41" s="24" t="s">
        <v>21</v>
      </c>
      <c r="B41" s="22">
        <f>SUM(B44:B44)</f>
        <v>17216</v>
      </c>
      <c r="C41" s="22">
        <f>SUM(C44:C44)</f>
        <v>0</v>
      </c>
      <c r="D41" s="23">
        <f t="shared" si="0"/>
        <v>17216</v>
      </c>
    </row>
    <row r="42" spans="1:4" ht="14.25">
      <c r="A42" s="14" t="s">
        <v>7</v>
      </c>
      <c r="B42" s="22">
        <f aca="true" t="shared" si="1" ref="B42:C44">SUMIF($A$45:$A$66,$A42,B$45:B$66)</f>
        <v>4475</v>
      </c>
      <c r="C42" s="22">
        <f t="shared" si="1"/>
        <v>0</v>
      </c>
      <c r="D42" s="23">
        <f t="shared" si="0"/>
        <v>4475</v>
      </c>
    </row>
    <row r="43" spans="1:4" ht="14.25">
      <c r="A43" s="14" t="s">
        <v>8</v>
      </c>
      <c r="B43" s="22">
        <f t="shared" si="1"/>
        <v>12741</v>
      </c>
      <c r="C43" s="22">
        <f t="shared" si="1"/>
        <v>0</v>
      </c>
      <c r="D43" s="23">
        <f t="shared" si="0"/>
        <v>12741</v>
      </c>
    </row>
    <row r="44" spans="1:4" ht="14.25">
      <c r="A44" s="14" t="s">
        <v>11</v>
      </c>
      <c r="B44" s="22">
        <f t="shared" si="1"/>
        <v>17216</v>
      </c>
      <c r="C44" s="22">
        <f t="shared" si="1"/>
        <v>0</v>
      </c>
      <c r="D44" s="23">
        <f t="shared" si="0"/>
        <v>17216</v>
      </c>
    </row>
    <row r="45" spans="1:4" ht="12.75">
      <c r="A45" s="24" t="s">
        <v>22</v>
      </c>
      <c r="B45" s="22">
        <f>SUM(B46:B47)</f>
        <v>522</v>
      </c>
      <c r="C45" s="22">
        <f>SUM(C46:C47)</f>
        <v>0</v>
      </c>
      <c r="D45" s="23">
        <f t="shared" si="0"/>
        <v>522</v>
      </c>
    </row>
    <row r="46" spans="1:4" ht="15">
      <c r="A46" s="20" t="s">
        <v>7</v>
      </c>
      <c r="B46" s="25">
        <v>293</v>
      </c>
      <c r="C46" s="25"/>
      <c r="D46" s="26">
        <f t="shared" si="0"/>
        <v>293</v>
      </c>
    </row>
    <row r="47" spans="1:4" ht="15">
      <c r="A47" s="20" t="s">
        <v>8</v>
      </c>
      <c r="B47" s="25">
        <v>229</v>
      </c>
      <c r="C47" s="25"/>
      <c r="D47" s="26">
        <f t="shared" si="0"/>
        <v>229</v>
      </c>
    </row>
    <row r="48" spans="1:4" ht="15">
      <c r="A48" s="20" t="s">
        <v>11</v>
      </c>
      <c r="B48" s="25">
        <f>293+229</f>
        <v>522</v>
      </c>
      <c r="C48" s="25"/>
      <c r="D48" s="26">
        <f t="shared" si="0"/>
        <v>522</v>
      </c>
    </row>
    <row r="49" spans="1:4" ht="12.75">
      <c r="A49" s="24" t="s">
        <v>23</v>
      </c>
      <c r="B49" s="22">
        <f>SUM(B50:B51)</f>
        <v>9360</v>
      </c>
      <c r="C49" s="22">
        <f>SUM(C50:C51)</f>
        <v>0</v>
      </c>
      <c r="D49" s="23">
        <f t="shared" si="0"/>
        <v>9360</v>
      </c>
    </row>
    <row r="50" spans="1:4" ht="15">
      <c r="A50" s="20" t="s">
        <v>7</v>
      </c>
      <c r="B50" s="25">
        <v>800</v>
      </c>
      <c r="C50" s="25"/>
      <c r="D50" s="26">
        <f t="shared" si="0"/>
        <v>800</v>
      </c>
    </row>
    <row r="51" spans="1:4" ht="15">
      <c r="A51" s="20" t="s">
        <v>8</v>
      </c>
      <c r="B51" s="25">
        <v>8560</v>
      </c>
      <c r="C51" s="25"/>
      <c r="D51" s="26">
        <f t="shared" si="0"/>
        <v>8560</v>
      </c>
    </row>
    <row r="52" spans="1:4" ht="15">
      <c r="A52" s="20" t="s">
        <v>11</v>
      </c>
      <c r="B52" s="25">
        <f>800+8560</f>
        <v>9360</v>
      </c>
      <c r="C52" s="25"/>
      <c r="D52" s="26">
        <f t="shared" si="0"/>
        <v>9360</v>
      </c>
    </row>
    <row r="53" spans="1:4" ht="12.75">
      <c r="A53" s="24" t="s">
        <v>24</v>
      </c>
      <c r="B53" s="22">
        <f>SUM(B54:B54)</f>
        <v>658</v>
      </c>
      <c r="C53" s="22">
        <f>SUM(C54:C54)</f>
        <v>0</v>
      </c>
      <c r="D53" s="23">
        <f t="shared" si="0"/>
        <v>658</v>
      </c>
    </row>
    <row r="54" spans="1:4" ht="15">
      <c r="A54" s="20" t="s">
        <v>7</v>
      </c>
      <c r="B54" s="25">
        <f>-352+1010</f>
        <v>658</v>
      </c>
      <c r="C54" s="25"/>
      <c r="D54" s="26">
        <f t="shared" si="0"/>
        <v>658</v>
      </c>
    </row>
    <row r="55" spans="1:4" ht="15">
      <c r="A55" s="20" t="s">
        <v>11</v>
      </c>
      <c r="B55" s="25">
        <v>658</v>
      </c>
      <c r="C55" s="25"/>
      <c r="D55" s="26">
        <f t="shared" si="0"/>
        <v>658</v>
      </c>
    </row>
    <row r="56" spans="1:4" ht="12.75">
      <c r="A56" s="24" t="s">
        <v>25</v>
      </c>
      <c r="B56" s="22">
        <f>SUM(B57:B58)</f>
        <v>2465</v>
      </c>
      <c r="C56" s="22">
        <f>SUM(C57:C58)</f>
        <v>0</v>
      </c>
      <c r="D56" s="23">
        <f t="shared" si="0"/>
        <v>2465</v>
      </c>
    </row>
    <row r="57" spans="1:4" ht="15">
      <c r="A57" s="20" t="s">
        <v>7</v>
      </c>
      <c r="B57" s="25">
        <v>1008</v>
      </c>
      <c r="C57" s="25"/>
      <c r="D57" s="26">
        <f t="shared" si="0"/>
        <v>1008</v>
      </c>
    </row>
    <row r="58" spans="1:4" ht="15">
      <c r="A58" s="20" t="s">
        <v>8</v>
      </c>
      <c r="B58" s="25">
        <v>1457</v>
      </c>
      <c r="C58" s="25"/>
      <c r="D58" s="26">
        <f t="shared" si="0"/>
        <v>1457</v>
      </c>
    </row>
    <row r="59" spans="1:4" ht="15">
      <c r="A59" s="20" t="s">
        <v>11</v>
      </c>
      <c r="B59" s="25">
        <v>2465</v>
      </c>
      <c r="C59" s="25"/>
      <c r="D59" s="26">
        <f t="shared" si="0"/>
        <v>2465</v>
      </c>
    </row>
    <row r="60" spans="1:4" ht="12.75">
      <c r="A60" s="24" t="s">
        <v>26</v>
      </c>
      <c r="B60" s="22">
        <f>SUM(B61:B62)</f>
        <v>2041</v>
      </c>
      <c r="C60" s="22">
        <f>SUM(C61:C62)</f>
        <v>0</v>
      </c>
      <c r="D60" s="23">
        <f t="shared" si="0"/>
        <v>2041</v>
      </c>
    </row>
    <row r="61" spans="1:4" ht="15">
      <c r="A61" s="20" t="s">
        <v>7</v>
      </c>
      <c r="B61" s="25">
        <v>1716</v>
      </c>
      <c r="C61" s="25"/>
      <c r="D61" s="26">
        <f t="shared" si="0"/>
        <v>1716</v>
      </c>
    </row>
    <row r="62" spans="1:4" ht="15">
      <c r="A62" s="20" t="s">
        <v>8</v>
      </c>
      <c r="B62" s="25">
        <v>325</v>
      </c>
      <c r="C62" s="25"/>
      <c r="D62" s="26">
        <f t="shared" si="0"/>
        <v>325</v>
      </c>
    </row>
    <row r="63" spans="1:4" ht="15">
      <c r="A63" s="20" t="s">
        <v>11</v>
      </c>
      <c r="B63" s="25">
        <v>2041</v>
      </c>
      <c r="C63" s="25"/>
      <c r="D63" s="26">
        <f t="shared" si="0"/>
        <v>2041</v>
      </c>
    </row>
    <row r="64" spans="1:4" ht="12.75">
      <c r="A64" s="24" t="s">
        <v>27</v>
      </c>
      <c r="B64" s="22">
        <f>SUM(B65:B65)</f>
        <v>2170</v>
      </c>
      <c r="C64" s="22">
        <f>SUM(C65:C65)</f>
        <v>0</v>
      </c>
      <c r="D64" s="23">
        <f t="shared" si="0"/>
        <v>2170</v>
      </c>
    </row>
    <row r="65" spans="1:4" ht="15">
      <c r="A65" s="20" t="s">
        <v>8</v>
      </c>
      <c r="B65" s="25">
        <v>2170</v>
      </c>
      <c r="C65" s="25"/>
      <c r="D65" s="26">
        <f t="shared" si="0"/>
        <v>2170</v>
      </c>
    </row>
    <row r="66" spans="1:4" ht="15">
      <c r="A66" s="20" t="s">
        <v>11</v>
      </c>
      <c r="B66" s="25">
        <v>2170</v>
      </c>
      <c r="C66" s="25"/>
      <c r="D66" s="26">
        <f t="shared" si="0"/>
        <v>2170</v>
      </c>
    </row>
    <row r="67" spans="1:4" ht="12.75">
      <c r="A67" s="24" t="s">
        <v>28</v>
      </c>
      <c r="B67" s="22">
        <f>SUM(B70:B72)</f>
        <v>993810</v>
      </c>
      <c r="C67" s="22">
        <f>SUM(C70:C72)</f>
        <v>1285819</v>
      </c>
      <c r="D67" s="23">
        <f t="shared" si="0"/>
        <v>2279629</v>
      </c>
    </row>
    <row r="68" spans="1:4" ht="14.25">
      <c r="A68" s="14" t="s">
        <v>7</v>
      </c>
      <c r="B68" s="22">
        <f aca="true" t="shared" si="2" ref="B68:C72">SUMIF($A$73:$A$115,$A68,B$73:B$115)</f>
        <v>873875</v>
      </c>
      <c r="C68" s="22">
        <f t="shared" si="2"/>
        <v>0</v>
      </c>
      <c r="D68" s="23">
        <f t="shared" si="0"/>
        <v>873875</v>
      </c>
    </row>
    <row r="69" spans="1:4" ht="14.25">
      <c r="A69" s="14" t="s">
        <v>8</v>
      </c>
      <c r="B69" s="22">
        <f>SUMIF($A$73:$A$115,$A69,B$73:B$115)</f>
        <v>1405754</v>
      </c>
      <c r="C69" s="22">
        <f t="shared" si="2"/>
        <v>0</v>
      </c>
      <c r="D69" s="23">
        <f t="shared" si="0"/>
        <v>1405754</v>
      </c>
    </row>
    <row r="70" spans="1:4" ht="14.25">
      <c r="A70" s="14" t="s">
        <v>9</v>
      </c>
      <c r="B70" s="22">
        <f t="shared" si="2"/>
        <v>11488</v>
      </c>
      <c r="C70" s="22">
        <f t="shared" si="2"/>
        <v>0</v>
      </c>
      <c r="D70" s="23">
        <f t="shared" si="0"/>
        <v>11488</v>
      </c>
    </row>
    <row r="71" spans="1:4" ht="14.25">
      <c r="A71" s="14" t="s">
        <v>10</v>
      </c>
      <c r="B71" s="22">
        <f t="shared" si="2"/>
        <v>0</v>
      </c>
      <c r="C71" s="22">
        <f t="shared" si="2"/>
        <v>1285819</v>
      </c>
      <c r="D71" s="23">
        <f t="shared" si="0"/>
        <v>1285819</v>
      </c>
    </row>
    <row r="72" spans="1:4" ht="14.25">
      <c r="A72" s="14" t="s">
        <v>11</v>
      </c>
      <c r="B72" s="22">
        <f t="shared" si="2"/>
        <v>982322</v>
      </c>
      <c r="C72" s="22">
        <f t="shared" si="2"/>
        <v>0</v>
      </c>
      <c r="D72" s="23">
        <f aca="true" t="shared" si="3" ref="D72:D77">SUM(B72:C72)</f>
        <v>982322</v>
      </c>
    </row>
    <row r="73" spans="1:4" ht="12.75">
      <c r="A73" s="24" t="s">
        <v>29</v>
      </c>
      <c r="B73" s="22">
        <f>SUM(B74:B75)</f>
        <v>396108</v>
      </c>
      <c r="C73" s="22">
        <f>SUM(C74:C75)</f>
        <v>0</v>
      </c>
      <c r="D73" s="23">
        <f t="shared" si="3"/>
        <v>396108</v>
      </c>
    </row>
    <row r="74" spans="1:4" ht="15">
      <c r="A74" s="20" t="s">
        <v>7</v>
      </c>
      <c r="B74" s="25">
        <v>969</v>
      </c>
      <c r="C74" s="25"/>
      <c r="D74" s="26">
        <f t="shared" si="3"/>
        <v>969</v>
      </c>
    </row>
    <row r="75" spans="1:4" ht="15">
      <c r="A75" s="20" t="s">
        <v>8</v>
      </c>
      <c r="B75" s="25">
        <f>4339+384800+6000</f>
        <v>395139</v>
      </c>
      <c r="C75" s="25"/>
      <c r="D75" s="26">
        <f t="shared" si="3"/>
        <v>395139</v>
      </c>
    </row>
    <row r="76" spans="1:4" ht="15">
      <c r="A76" s="20" t="s">
        <v>10</v>
      </c>
      <c r="B76" s="25"/>
      <c r="C76" s="25">
        <v>384800</v>
      </c>
      <c r="D76" s="26">
        <f>SUM(B76:C76)</f>
        <v>384800</v>
      </c>
    </row>
    <row r="77" spans="1:4" ht="15">
      <c r="A77" s="20" t="s">
        <v>11</v>
      </c>
      <c r="B77" s="25">
        <f>969+4339+6000</f>
        <v>11308</v>
      </c>
      <c r="C77" s="25"/>
      <c r="D77" s="26">
        <f>SUM(B77:C77)</f>
        <v>11308</v>
      </c>
    </row>
    <row r="78" spans="1:4" ht="12.75">
      <c r="A78" s="24" t="s">
        <v>30</v>
      </c>
      <c r="B78" s="22">
        <f>SUM(B79:B80)</f>
        <v>215527</v>
      </c>
      <c r="C78" s="22">
        <f>SUM(C79:C80)</f>
        <v>0</v>
      </c>
      <c r="D78" s="23">
        <f>SUM(B78:C78)</f>
        <v>215527</v>
      </c>
    </row>
    <row r="79" spans="1:4" ht="15">
      <c r="A79" s="20" t="s">
        <v>7</v>
      </c>
      <c r="B79" s="25">
        <f>213574</f>
        <v>213574</v>
      </c>
      <c r="C79" s="25"/>
      <c r="D79" s="26">
        <f>SUM(B79:C79)</f>
        <v>213574</v>
      </c>
    </row>
    <row r="80" spans="1:4" ht="15">
      <c r="A80" s="20" t="s">
        <v>8</v>
      </c>
      <c r="B80" s="25">
        <v>1953</v>
      </c>
      <c r="C80" s="25"/>
      <c r="D80" s="26">
        <f>SUM(B80:C80)</f>
        <v>1953</v>
      </c>
    </row>
    <row r="81" spans="1:4" ht="15">
      <c r="A81" s="20" t="s">
        <v>11</v>
      </c>
      <c r="B81" s="25">
        <f>213574+1953</f>
        <v>215527</v>
      </c>
      <c r="C81" s="25"/>
      <c r="D81" s="26">
        <f>SUM(B81:C81)</f>
        <v>215527</v>
      </c>
    </row>
    <row r="82" spans="1:4" ht="12.75">
      <c r="A82" s="24" t="s">
        <v>31</v>
      </c>
      <c r="B82" s="22">
        <f>SUM(B83:B84)</f>
        <v>381873</v>
      </c>
      <c r="C82" s="22">
        <f>SUM(C83:C84)</f>
        <v>0</v>
      </c>
      <c r="D82" s="23">
        <f>SUM(B82:C82)</f>
        <v>381873</v>
      </c>
    </row>
    <row r="83" spans="1:4" ht="15">
      <c r="A83" s="20" t="s">
        <v>7</v>
      </c>
      <c r="B83" s="25">
        <v>257024</v>
      </c>
      <c r="C83" s="25"/>
      <c r="D83" s="26">
        <f>SUM(B83:C83)</f>
        <v>257024</v>
      </c>
    </row>
    <row r="84" spans="1:4" ht="15">
      <c r="A84" s="20" t="s">
        <v>8</v>
      </c>
      <c r="B84" s="25">
        <f>19541+105308</f>
        <v>124849</v>
      </c>
      <c r="C84" s="25"/>
      <c r="D84" s="26">
        <f>SUM(B84:C84)</f>
        <v>124849</v>
      </c>
    </row>
    <row r="85" spans="1:4" ht="15">
      <c r="A85" s="20" t="s">
        <v>11</v>
      </c>
      <c r="B85" s="25">
        <f>257024+124849</f>
        <v>381873</v>
      </c>
      <c r="C85" s="25"/>
      <c r="D85" s="26">
        <f>SUM(B85:C85)</f>
        <v>381873</v>
      </c>
    </row>
    <row r="86" spans="1:4" ht="12.75">
      <c r="A86" s="24" t="s">
        <v>32</v>
      </c>
      <c r="B86" s="22">
        <f>SUM(B87:B87)</f>
        <v>-41413</v>
      </c>
      <c r="C86" s="22">
        <f>SUM(C87:C87)</f>
        <v>0</v>
      </c>
      <c r="D86" s="23">
        <f aca="true" t="shared" si="4" ref="D86:D102">SUM(B86:C86)</f>
        <v>-41413</v>
      </c>
    </row>
    <row r="87" spans="1:4" ht="15">
      <c r="A87" s="20" t="s">
        <v>7</v>
      </c>
      <c r="B87" s="25">
        <v>-41413</v>
      </c>
      <c r="C87" s="25"/>
      <c r="D87" s="26">
        <f t="shared" si="4"/>
        <v>-41413</v>
      </c>
    </row>
    <row r="88" spans="1:4" ht="15">
      <c r="A88" s="20" t="s">
        <v>11</v>
      </c>
      <c r="B88" s="25">
        <v>-41413</v>
      </c>
      <c r="C88" s="25"/>
      <c r="D88" s="26">
        <f t="shared" si="4"/>
        <v>-41413</v>
      </c>
    </row>
    <row r="89" spans="1:4" ht="12.75">
      <c r="A89" s="24" t="s">
        <v>33</v>
      </c>
      <c r="B89" s="22">
        <f>SUM(B90:B91)</f>
        <v>1267369</v>
      </c>
      <c r="C89" s="22">
        <f>SUM(C90:C91)</f>
        <v>0</v>
      </c>
      <c r="D89" s="23">
        <f t="shared" si="4"/>
        <v>1267369</v>
      </c>
    </row>
    <row r="90" spans="1:4" ht="15">
      <c r="A90" s="20" t="s">
        <v>7</v>
      </c>
      <c r="B90" s="25">
        <f>129707+327744</f>
        <v>457451</v>
      </c>
      <c r="C90" s="25"/>
      <c r="D90" s="26">
        <f t="shared" si="4"/>
        <v>457451</v>
      </c>
    </row>
    <row r="91" spans="1:4" ht="15">
      <c r="A91" s="20" t="s">
        <v>8</v>
      </c>
      <c r="B91" s="25">
        <f>212590+1539+227195+96708+138396+133490</f>
        <v>809918</v>
      </c>
      <c r="C91" s="25"/>
      <c r="D91" s="26">
        <f t="shared" si="4"/>
        <v>809918</v>
      </c>
    </row>
    <row r="92" spans="1:4" ht="15">
      <c r="A92" s="20" t="s">
        <v>9</v>
      </c>
      <c r="B92" s="25">
        <f>-20863+1539-2000+60000</f>
        <v>38676</v>
      </c>
      <c r="C92" s="25"/>
      <c r="D92" s="26">
        <f t="shared" si="4"/>
        <v>38676</v>
      </c>
    </row>
    <row r="93" spans="1:4" ht="15">
      <c r="A93" s="20" t="s">
        <v>10</v>
      </c>
      <c r="B93" s="25"/>
      <c r="C93" s="25">
        <f>212590+327744+227195+133490-47505</f>
        <v>853514</v>
      </c>
      <c r="D93" s="26">
        <f t="shared" si="4"/>
        <v>853514</v>
      </c>
    </row>
    <row r="94" spans="1:4" ht="15">
      <c r="A94" s="20" t="s">
        <v>11</v>
      </c>
      <c r="B94" s="25">
        <f>152570+96708+78396</f>
        <v>327674</v>
      </c>
      <c r="C94" s="25"/>
      <c r="D94" s="26">
        <f t="shared" si="4"/>
        <v>327674</v>
      </c>
    </row>
    <row r="95" spans="1:4" ht="12.75">
      <c r="A95" s="24" t="s">
        <v>34</v>
      </c>
      <c r="B95" s="22">
        <f>SUM(B96:B97)</f>
        <v>681</v>
      </c>
      <c r="C95" s="22">
        <f>SUM(C96:C97)</f>
        <v>47505</v>
      </c>
      <c r="D95" s="23">
        <f t="shared" si="4"/>
        <v>48186</v>
      </c>
    </row>
    <row r="96" spans="1:4" ht="15">
      <c r="A96" s="20" t="s">
        <v>8</v>
      </c>
      <c r="B96" s="25">
        <v>681</v>
      </c>
      <c r="C96" s="25"/>
      <c r="D96" s="26">
        <f t="shared" si="4"/>
        <v>681</v>
      </c>
    </row>
    <row r="97" spans="1:4" ht="15">
      <c r="A97" s="20" t="s">
        <v>10</v>
      </c>
      <c r="B97" s="25"/>
      <c r="C97" s="25">
        <v>47505</v>
      </c>
      <c r="D97" s="26">
        <f t="shared" si="4"/>
        <v>47505</v>
      </c>
    </row>
    <row r="98" spans="1:4" ht="15">
      <c r="A98" s="20" t="s">
        <v>11</v>
      </c>
      <c r="B98" s="25">
        <v>681</v>
      </c>
      <c r="C98" s="25"/>
      <c r="D98" s="26">
        <f t="shared" si="4"/>
        <v>681</v>
      </c>
    </row>
    <row r="99" spans="1:4" ht="12.75">
      <c r="A99" s="24" t="s">
        <v>35</v>
      </c>
      <c r="B99" s="22">
        <f>SUM(B100:B101)</f>
        <v>22020</v>
      </c>
      <c r="C99" s="22">
        <f>SUM(C100:C101)</f>
        <v>0</v>
      </c>
      <c r="D99" s="23">
        <f t="shared" si="4"/>
        <v>22020</v>
      </c>
    </row>
    <row r="100" spans="1:4" ht="15">
      <c r="A100" s="20" t="s">
        <v>7</v>
      </c>
      <c r="B100" s="25">
        <v>-443</v>
      </c>
      <c r="C100" s="25"/>
      <c r="D100" s="26">
        <f t="shared" si="4"/>
        <v>-443</v>
      </c>
    </row>
    <row r="101" spans="1:4" ht="15">
      <c r="A101" s="20" t="s">
        <v>8</v>
      </c>
      <c r="B101" s="25">
        <v>22463</v>
      </c>
      <c r="C101" s="25"/>
      <c r="D101" s="26">
        <f t="shared" si="4"/>
        <v>22463</v>
      </c>
    </row>
    <row r="102" spans="1:4" ht="15">
      <c r="A102" s="20" t="s">
        <v>9</v>
      </c>
      <c r="B102" s="25">
        <f>22463-443</f>
        <v>22020</v>
      </c>
      <c r="C102" s="25"/>
      <c r="D102" s="26">
        <f t="shared" si="4"/>
        <v>22020</v>
      </c>
    </row>
    <row r="103" spans="1:4" ht="12.75">
      <c r="A103" s="24" t="s">
        <v>36</v>
      </c>
      <c r="B103" s="22">
        <f>SUM(B104:B105)</f>
        <v>-51603</v>
      </c>
      <c r="C103" s="22">
        <f>SUM(C104:C105)</f>
        <v>0</v>
      </c>
      <c r="D103" s="23">
        <f>SUM(B103:C103)</f>
        <v>-51603</v>
      </c>
    </row>
    <row r="104" spans="1:4" ht="15">
      <c r="A104" s="20" t="s">
        <v>7</v>
      </c>
      <c r="B104" s="25">
        <f>-95645-4364</f>
        <v>-100009</v>
      </c>
      <c r="C104" s="25"/>
      <c r="D104" s="26">
        <f>SUM(B104:C104)</f>
        <v>-100009</v>
      </c>
    </row>
    <row r="105" spans="1:4" ht="15">
      <c r="A105" s="20" t="s">
        <v>8</v>
      </c>
      <c r="B105" s="25">
        <f>46437+1969</f>
        <v>48406</v>
      </c>
      <c r="C105" s="25"/>
      <c r="D105" s="26">
        <f>SUM(B105:C105)</f>
        <v>48406</v>
      </c>
    </row>
    <row r="106" spans="1:4" ht="15">
      <c r="A106" s="20" t="s">
        <v>9</v>
      </c>
      <c r="B106" s="25">
        <f>46437-95645</f>
        <v>-49208</v>
      </c>
      <c r="C106" s="25"/>
      <c r="D106" s="26">
        <f>SUM(B106:C106)</f>
        <v>-49208</v>
      </c>
    </row>
    <row r="107" spans="1:4" ht="15">
      <c r="A107" s="20" t="s">
        <v>11</v>
      </c>
      <c r="B107" s="25">
        <f>-4364+1969</f>
        <v>-2395</v>
      </c>
      <c r="C107" s="25"/>
      <c r="D107" s="26">
        <f>SUM(B107:C107)</f>
        <v>-2395</v>
      </c>
    </row>
    <row r="108" spans="1:4" ht="12.75">
      <c r="A108" s="24" t="s">
        <v>37</v>
      </c>
      <c r="B108" s="22">
        <f>SUM(B109:B110)</f>
        <v>-1200</v>
      </c>
      <c r="C108" s="22">
        <f>SUM(C109:C110)</f>
        <v>0</v>
      </c>
      <c r="D108" s="23">
        <f>SUM(B108:C108)</f>
        <v>-1200</v>
      </c>
    </row>
    <row r="109" spans="1:4" ht="15">
      <c r="A109" s="20" t="s">
        <v>7</v>
      </c>
      <c r="B109" s="25">
        <v>-2000</v>
      </c>
      <c r="C109" s="25"/>
      <c r="D109" s="26">
        <f aca="true" t="shared" si="5" ref="D109:D132">SUM(B109:C109)</f>
        <v>-2000</v>
      </c>
    </row>
    <row r="110" spans="1:4" ht="15">
      <c r="A110" s="20" t="s">
        <v>8</v>
      </c>
      <c r="B110" s="25">
        <v>800</v>
      </c>
      <c r="C110" s="25"/>
      <c r="D110" s="26">
        <f t="shared" si="5"/>
        <v>800</v>
      </c>
    </row>
    <row r="111" spans="1:4" ht="15">
      <c r="A111" s="20" t="s">
        <v>11</v>
      </c>
      <c r="B111" s="25">
        <f>-2000+800</f>
        <v>-1200</v>
      </c>
      <c r="C111" s="25"/>
      <c r="D111" s="26">
        <f t="shared" si="5"/>
        <v>-1200</v>
      </c>
    </row>
    <row r="112" spans="1:4" ht="12.75">
      <c r="A112" s="24" t="s">
        <v>38</v>
      </c>
      <c r="B112" s="22">
        <f>SUM(B113:B114)</f>
        <v>90267</v>
      </c>
      <c r="C112" s="22">
        <f>SUM(C113:C114)</f>
        <v>0</v>
      </c>
      <c r="D112" s="23">
        <f t="shared" si="5"/>
        <v>90267</v>
      </c>
    </row>
    <row r="113" spans="1:4" ht="15">
      <c r="A113" s="20" t="s">
        <v>7</v>
      </c>
      <c r="B113" s="25">
        <v>88722</v>
      </c>
      <c r="C113" s="25"/>
      <c r="D113" s="26">
        <f t="shared" si="5"/>
        <v>88722</v>
      </c>
    </row>
    <row r="114" spans="1:4" ht="15">
      <c r="A114" s="20" t="s">
        <v>8</v>
      </c>
      <c r="B114" s="25">
        <v>1545</v>
      </c>
      <c r="C114" s="25"/>
      <c r="D114" s="26">
        <f t="shared" si="5"/>
        <v>1545</v>
      </c>
    </row>
    <row r="115" spans="1:4" ht="15">
      <c r="A115" s="20" t="s">
        <v>11</v>
      </c>
      <c r="B115" s="25">
        <f>88722+1545</f>
        <v>90267</v>
      </c>
      <c r="C115" s="25"/>
      <c r="D115" s="26">
        <f t="shared" si="5"/>
        <v>90267</v>
      </c>
    </row>
    <row r="116" spans="1:4" ht="12.75">
      <c r="A116" s="24" t="s">
        <v>39</v>
      </c>
      <c r="B116" s="22">
        <f>SUM(B119:B120)</f>
        <v>186354</v>
      </c>
      <c r="C116" s="22">
        <f>SUM(C119:C120)</f>
        <v>0</v>
      </c>
      <c r="D116" s="23">
        <f t="shared" si="5"/>
        <v>186354</v>
      </c>
    </row>
    <row r="117" spans="1:4" ht="14.25">
      <c r="A117" s="14" t="s">
        <v>7</v>
      </c>
      <c r="B117" s="22">
        <f aca="true" t="shared" si="6" ref="B117:C120">SUMIF($A$121:$A$132,$A117,B$121:B$132)</f>
        <v>-36798</v>
      </c>
      <c r="C117" s="22">
        <f t="shared" si="6"/>
        <v>0</v>
      </c>
      <c r="D117" s="23">
        <f t="shared" si="5"/>
        <v>-36798</v>
      </c>
    </row>
    <row r="118" spans="1:4" ht="14.25">
      <c r="A118" s="14" t="s">
        <v>8</v>
      </c>
      <c r="B118" s="22">
        <f t="shared" si="6"/>
        <v>223152</v>
      </c>
      <c r="C118" s="22">
        <f t="shared" si="6"/>
        <v>0</v>
      </c>
      <c r="D118" s="23">
        <f t="shared" si="5"/>
        <v>223152</v>
      </c>
    </row>
    <row r="119" spans="1:4" ht="14.25">
      <c r="A119" s="14" t="s">
        <v>9</v>
      </c>
      <c r="B119" s="22">
        <f t="shared" si="6"/>
        <v>126190</v>
      </c>
      <c r="C119" s="22">
        <f t="shared" si="6"/>
        <v>0</v>
      </c>
      <c r="D119" s="23">
        <f t="shared" si="5"/>
        <v>126190</v>
      </c>
    </row>
    <row r="120" spans="1:4" ht="14.25">
      <c r="A120" s="14" t="s">
        <v>11</v>
      </c>
      <c r="B120" s="22">
        <f t="shared" si="6"/>
        <v>60164</v>
      </c>
      <c r="C120" s="22">
        <f t="shared" si="6"/>
        <v>0</v>
      </c>
      <c r="D120" s="23">
        <f t="shared" si="5"/>
        <v>60164</v>
      </c>
    </row>
    <row r="121" spans="1:4" ht="12.75">
      <c r="A121" s="24" t="s">
        <v>40</v>
      </c>
      <c r="B121" s="22">
        <f>SUM(B122:B123)</f>
        <v>94278</v>
      </c>
      <c r="C121" s="22">
        <f>SUM(C122:C122)</f>
        <v>0</v>
      </c>
      <c r="D121" s="23">
        <f t="shared" si="5"/>
        <v>94278</v>
      </c>
    </row>
    <row r="122" spans="1:4" ht="15">
      <c r="A122" s="20" t="s">
        <v>8</v>
      </c>
      <c r="B122" s="25">
        <f>33287+67664</f>
        <v>100951</v>
      </c>
      <c r="C122" s="25"/>
      <c r="D122" s="26">
        <f t="shared" si="5"/>
        <v>100951</v>
      </c>
    </row>
    <row r="123" spans="1:4" ht="15">
      <c r="A123" s="20" t="s">
        <v>7</v>
      </c>
      <c r="B123" s="25">
        <v>-6673</v>
      </c>
      <c r="C123" s="25"/>
      <c r="D123" s="26">
        <f t="shared" si="5"/>
        <v>-6673</v>
      </c>
    </row>
    <row r="124" spans="1:4" ht="15">
      <c r="A124" s="20" t="s">
        <v>9</v>
      </c>
      <c r="B124" s="25">
        <f>7500+26614</f>
        <v>34114</v>
      </c>
      <c r="C124" s="25"/>
      <c r="D124" s="26">
        <f t="shared" si="5"/>
        <v>34114</v>
      </c>
    </row>
    <row r="125" spans="1:4" ht="15">
      <c r="A125" s="20" t="s">
        <v>11</v>
      </c>
      <c r="B125" s="25">
        <v>60164</v>
      </c>
      <c r="C125" s="25"/>
      <c r="D125" s="26">
        <f t="shared" si="5"/>
        <v>60164</v>
      </c>
    </row>
    <row r="126" spans="1:4" ht="12.75">
      <c r="A126" s="24" t="s">
        <v>41</v>
      </c>
      <c r="B126" s="22">
        <f>SUM(B127:B127)</f>
        <v>129839</v>
      </c>
      <c r="C126" s="22">
        <f>SUM(C127:C127)</f>
        <v>0</v>
      </c>
      <c r="D126" s="23">
        <f t="shared" si="5"/>
        <v>129839</v>
      </c>
    </row>
    <row r="127" spans="1:4" ht="15">
      <c r="A127" s="20" t="s">
        <v>7</v>
      </c>
      <c r="B127" s="25">
        <v>129839</v>
      </c>
      <c r="C127" s="25"/>
      <c r="D127" s="26">
        <f t="shared" si="5"/>
        <v>129839</v>
      </c>
    </row>
    <row r="128" spans="1:4" ht="15">
      <c r="A128" s="20" t="s">
        <v>9</v>
      </c>
      <c r="B128" s="25">
        <v>129839</v>
      </c>
      <c r="C128" s="25"/>
      <c r="D128" s="26">
        <f t="shared" si="5"/>
        <v>129839</v>
      </c>
    </row>
    <row r="129" spans="1:4" ht="12.75">
      <c r="A129" s="24" t="s">
        <v>42</v>
      </c>
      <c r="B129" s="22">
        <f>SUM(B130:B131)</f>
        <v>-37763</v>
      </c>
      <c r="C129" s="22">
        <f>SUM(C130:C131)</f>
        <v>0</v>
      </c>
      <c r="D129" s="23">
        <f t="shared" si="5"/>
        <v>-37763</v>
      </c>
    </row>
    <row r="130" spans="1:4" ht="15">
      <c r="A130" s="20" t="s">
        <v>7</v>
      </c>
      <c r="B130" s="25">
        <v>-159964</v>
      </c>
      <c r="C130" s="25"/>
      <c r="D130" s="26">
        <f t="shared" si="5"/>
        <v>-159964</v>
      </c>
    </row>
    <row r="131" spans="1:4" ht="15">
      <c r="A131" s="20" t="s">
        <v>8</v>
      </c>
      <c r="B131" s="25">
        <v>122201</v>
      </c>
      <c r="C131" s="25"/>
      <c r="D131" s="26">
        <f t="shared" si="5"/>
        <v>122201</v>
      </c>
    </row>
    <row r="132" spans="1:4" ht="15">
      <c r="A132" s="20" t="s">
        <v>9</v>
      </c>
      <c r="B132" s="25">
        <v>-37763</v>
      </c>
      <c r="C132" s="25"/>
      <c r="D132" s="26">
        <f t="shared" si="5"/>
        <v>-37763</v>
      </c>
    </row>
    <row r="133" spans="2:4" ht="12.75">
      <c r="B133" s="27"/>
      <c r="C133" s="27"/>
      <c r="D133" s="27"/>
    </row>
    <row r="134" spans="2:4" ht="12.75">
      <c r="B134" s="27"/>
      <c r="C134" s="27"/>
      <c r="D134" s="27"/>
    </row>
    <row r="135" spans="2:4" ht="12.75">
      <c r="B135" s="27"/>
      <c r="C135" s="27"/>
      <c r="D135" s="27"/>
    </row>
    <row r="136" spans="2:4" ht="12.75">
      <c r="B136" s="27"/>
      <c r="C136" s="27"/>
      <c r="D136" s="27"/>
    </row>
    <row r="137" spans="2:4" ht="12.75">
      <c r="B137" s="27"/>
      <c r="C137" s="27"/>
      <c r="D137" s="27"/>
    </row>
    <row r="138" spans="2:4" ht="12.75">
      <c r="B138" s="27"/>
      <c r="C138" s="27"/>
      <c r="D138" s="27"/>
    </row>
    <row r="139" spans="2:4" ht="12.75">
      <c r="B139" s="27"/>
      <c r="C139" s="27"/>
      <c r="D139" s="27"/>
    </row>
    <row r="140" spans="2:4" ht="12.75">
      <c r="B140" s="27"/>
      <c r="C140" s="27"/>
      <c r="D140" s="27"/>
    </row>
    <row r="141" spans="2:4" ht="12.75">
      <c r="B141" s="27"/>
      <c r="C141" s="27"/>
      <c r="D141" s="27"/>
    </row>
    <row r="142" spans="2:4" ht="12.75">
      <c r="B142" s="27"/>
      <c r="C142" s="27"/>
      <c r="D142" s="27"/>
    </row>
    <row r="143" spans="2:4" ht="12.75">
      <c r="B143" s="27"/>
      <c r="C143" s="27"/>
      <c r="D143" s="27"/>
    </row>
    <row r="144" spans="2:4" ht="12.75">
      <c r="B144" s="27"/>
      <c r="C144" s="27"/>
      <c r="D144" s="27"/>
    </row>
    <row r="145" spans="2:4" ht="12.75">
      <c r="B145" s="27"/>
      <c r="C145" s="27"/>
      <c r="D145" s="27"/>
    </row>
    <row r="146" spans="2:4" ht="12.75">
      <c r="B146" s="27"/>
      <c r="C146" s="27"/>
      <c r="D146" s="27"/>
    </row>
    <row r="147" spans="2:4" ht="12.75">
      <c r="B147" s="27"/>
      <c r="C147" s="27"/>
      <c r="D147" s="27"/>
    </row>
    <row r="148" spans="2:4" ht="12.75">
      <c r="B148" s="27"/>
      <c r="C148" s="27"/>
      <c r="D148" s="27"/>
    </row>
    <row r="149" spans="2:4" ht="12.75">
      <c r="B149" s="27"/>
      <c r="C149" s="27"/>
      <c r="D149" s="27"/>
    </row>
    <row r="150" spans="2:4" ht="12.75">
      <c r="B150" s="27"/>
      <c r="C150" s="27"/>
      <c r="D150" s="27"/>
    </row>
    <row r="151" spans="2:4" ht="12.75">
      <c r="B151" s="27"/>
      <c r="C151" s="27"/>
      <c r="D151" s="27"/>
    </row>
    <row r="152" spans="2:4" ht="12.75">
      <c r="B152" s="27"/>
      <c r="C152" s="27"/>
      <c r="D152" s="27"/>
    </row>
    <row r="153" spans="2:4" ht="12.75">
      <c r="B153" s="27"/>
      <c r="C153" s="27"/>
      <c r="D153" s="27"/>
    </row>
    <row r="154" spans="2:4" ht="12.75">
      <c r="B154" s="27"/>
      <c r="C154" s="27"/>
      <c r="D154" s="27"/>
    </row>
    <row r="155" spans="2:4" ht="12.75">
      <c r="B155" s="27"/>
      <c r="C155" s="27"/>
      <c r="D155" s="27"/>
    </row>
    <row r="156" spans="2:4" ht="12.75">
      <c r="B156" s="27"/>
      <c r="C156" s="27"/>
      <c r="D156" s="27"/>
    </row>
    <row r="157" spans="2:4" ht="12.75">
      <c r="B157" s="27"/>
      <c r="C157" s="27"/>
      <c r="D157" s="27"/>
    </row>
    <row r="158" spans="2:4" ht="12.75">
      <c r="B158" s="27"/>
      <c r="C158" s="27"/>
      <c r="D158" s="27"/>
    </row>
    <row r="159" spans="2:4" ht="12.75">
      <c r="B159" s="27"/>
      <c r="C159" s="27"/>
      <c r="D159" s="27"/>
    </row>
    <row r="160" spans="2:4" ht="12.75">
      <c r="B160" s="27"/>
      <c r="C160" s="27"/>
      <c r="D160" s="27"/>
    </row>
    <row r="161" spans="2:4" ht="12.75">
      <c r="B161" s="27"/>
      <c r="C161" s="27"/>
      <c r="D161" s="27"/>
    </row>
    <row r="162" spans="2:4" ht="12.75">
      <c r="B162" s="27"/>
      <c r="C162" s="27"/>
      <c r="D162" s="27"/>
    </row>
    <row r="163" spans="2:4" ht="12.75">
      <c r="B163" s="27"/>
      <c r="C163" s="27"/>
      <c r="D163" s="27"/>
    </row>
    <row r="164" spans="2:4" ht="12.75">
      <c r="B164" s="27"/>
      <c r="C164" s="27"/>
      <c r="D164" s="27"/>
    </row>
    <row r="165" spans="2:4" ht="12.75">
      <c r="B165" s="27"/>
      <c r="C165" s="27"/>
      <c r="D165" s="27"/>
    </row>
    <row r="166" spans="2:4" ht="12.75">
      <c r="B166" s="27"/>
      <c r="C166" s="27"/>
      <c r="D166" s="27"/>
    </row>
    <row r="167" spans="2:4" ht="12.75">
      <c r="B167" s="27"/>
      <c r="C167" s="27"/>
      <c r="D167" s="27"/>
    </row>
    <row r="168" spans="2:4" ht="12.75">
      <c r="B168" s="27"/>
      <c r="C168" s="27"/>
      <c r="D168" s="27"/>
    </row>
    <row r="169" spans="2:4" ht="12.75">
      <c r="B169" s="27"/>
      <c r="C169" s="27"/>
      <c r="D169" s="27"/>
    </row>
    <row r="170" spans="2:4" ht="12.75">
      <c r="B170" s="27"/>
      <c r="C170" s="27"/>
      <c r="D170" s="27"/>
    </row>
    <row r="171" spans="2:4" ht="12.75">
      <c r="B171" s="27"/>
      <c r="C171" s="27"/>
      <c r="D171" s="27"/>
    </row>
    <row r="172" spans="2:4" ht="12.75">
      <c r="B172" s="27"/>
      <c r="C172" s="27"/>
      <c r="D172" s="27"/>
    </row>
    <row r="173" spans="2:4" ht="12.75">
      <c r="B173" s="27"/>
      <c r="C173" s="27"/>
      <c r="D173" s="27"/>
    </row>
    <row r="174" spans="2:4" ht="12.75">
      <c r="B174" s="27"/>
      <c r="C174" s="27"/>
      <c r="D174" s="27"/>
    </row>
    <row r="175" spans="2:4" ht="12.75">
      <c r="B175" s="27"/>
      <c r="C175" s="27"/>
      <c r="D175" s="27"/>
    </row>
    <row r="176" spans="2:4" ht="12.75">
      <c r="B176" s="27"/>
      <c r="C176" s="27"/>
      <c r="D176" s="27"/>
    </row>
    <row r="177" spans="2:4" ht="12.75">
      <c r="B177" s="27"/>
      <c r="C177" s="27"/>
      <c r="D177" s="27"/>
    </row>
    <row r="178" spans="2:4" ht="12.75">
      <c r="B178" s="27"/>
      <c r="C178" s="27"/>
      <c r="D178" s="27"/>
    </row>
    <row r="179" spans="2:4" ht="12.75">
      <c r="B179" s="27"/>
      <c r="C179" s="27"/>
      <c r="D179" s="27"/>
    </row>
    <row r="180" spans="2:4" ht="12.75">
      <c r="B180" s="27"/>
      <c r="C180" s="27"/>
      <c r="D180" s="27"/>
    </row>
    <row r="181" spans="2:4" ht="12.75">
      <c r="B181" s="27"/>
      <c r="C181" s="27"/>
      <c r="D181" s="27"/>
    </row>
    <row r="182" spans="2:4" ht="12.75">
      <c r="B182" s="27"/>
      <c r="C182" s="27"/>
      <c r="D182" s="27"/>
    </row>
    <row r="183" spans="2:4" ht="12.75">
      <c r="B183" s="27"/>
      <c r="C183" s="27"/>
      <c r="D183" s="27"/>
    </row>
    <row r="184" spans="2:4" ht="12.75">
      <c r="B184" s="27"/>
      <c r="C184" s="27"/>
      <c r="D184" s="27"/>
    </row>
    <row r="185" spans="2:4" ht="12.75">
      <c r="B185" s="27"/>
      <c r="C185" s="27"/>
      <c r="D185" s="27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</dc:creator>
  <cp:keywords/>
  <dc:description/>
  <cp:lastModifiedBy>Tiina</cp:lastModifiedBy>
  <dcterms:created xsi:type="dcterms:W3CDTF">2013-02-27T07:45:48Z</dcterms:created>
  <dcterms:modified xsi:type="dcterms:W3CDTF">2013-02-27T07:47:15Z</dcterms:modified>
  <cp:category/>
  <cp:version/>
  <cp:contentType/>
  <cp:contentStatus/>
</cp:coreProperties>
</file>