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40" yWindow="65341" windowWidth="11820" windowHeight="11640" tabRatio="915" activeTab="4"/>
  </bookViews>
  <sheets>
    <sheet name="lisa 1(koond)" sheetId="1" r:id="rId1"/>
    <sheet name="lisa 2 (Tulubaas)" sheetId="2" r:id="rId2"/>
    <sheet name="lisa 3 (Kulud)" sheetId="3" r:id="rId3"/>
    <sheet name="lisa 4 (tulude,kulude jaotus)" sheetId="4" r:id="rId4"/>
    <sheet name="Lisa 5 (invest)" sheetId="5" r:id="rId5"/>
    <sheet name="Lisa 6 (kululiik)" sheetId="6" r:id="rId6"/>
  </sheets>
  <definedNames>
    <definedName name="_xlfn.SUMIFS" hidden="1">#NAME?</definedName>
    <definedName name="Prinditiitlid" localSheetId="2">'lisa 3 (Kulud)'!$4:$4</definedName>
    <definedName name="Prinditiitlid" localSheetId="3">'lisa 4 (tulude,kulude jaotus)'!$4:$4</definedName>
  </definedNames>
  <calcPr fullCalcOnLoad="1"/>
</workbook>
</file>

<file path=xl/sharedStrings.xml><?xml version="1.0" encoding="utf-8"?>
<sst xmlns="http://schemas.openxmlformats.org/spreadsheetml/2006/main" count="672" uniqueCount="323">
  <si>
    <t>Maksud</t>
  </si>
  <si>
    <t>Kaupade ja teenuste müük</t>
  </si>
  <si>
    <t>Üldised valitsussektori teenused</t>
  </si>
  <si>
    <t>Majandus</t>
  </si>
  <si>
    <t>Keskkonnakaitse</t>
  </si>
  <si>
    <t>Elamu- ja kommunaalmajandus</t>
  </si>
  <si>
    <t>Haridus</t>
  </si>
  <si>
    <t>Sotsiaalne kaitse</t>
  </si>
  <si>
    <t>EELARVE KOGUMAHT</t>
  </si>
  <si>
    <t>finantseerimis-
eelarve</t>
  </si>
  <si>
    <t>majandamis-
eelarve</t>
  </si>
  <si>
    <t>kokku</t>
  </si>
  <si>
    <t xml:space="preserve">   Füüsilise isiku tulumaks</t>
  </si>
  <si>
    <t xml:space="preserve">   Maamaks</t>
  </si>
  <si>
    <t xml:space="preserve">   Laekumised majandustegevusest</t>
  </si>
  <si>
    <t>K U L U D KOKKU</t>
  </si>
  <si>
    <t xml:space="preserve">   sh: linnamajanduse osakond</t>
  </si>
  <si>
    <t xml:space="preserve">        linnavarade osakond</t>
  </si>
  <si>
    <t xml:space="preserve">         sotsiaalabi osakond</t>
  </si>
  <si>
    <t>TULUD, KULUD</t>
  </si>
  <si>
    <t>KULUD KOKKU</t>
  </si>
  <si>
    <t>klassif</t>
  </si>
  <si>
    <t>Tulud</t>
  </si>
  <si>
    <t>Kulud</t>
  </si>
  <si>
    <t>Finantseerimiseelarve</t>
  </si>
  <si>
    <t>LINNAKANTSELEI</t>
  </si>
  <si>
    <t>2.1</t>
  </si>
  <si>
    <t>01112</t>
  </si>
  <si>
    <t>09110</t>
  </si>
  <si>
    <t>09220</t>
  </si>
  <si>
    <t>Gümnaasiumid</t>
  </si>
  <si>
    <t>3.1</t>
  </si>
  <si>
    <t>Osakonna teenistused</t>
  </si>
  <si>
    <t>3.2</t>
  </si>
  <si>
    <t>09212</t>
  </si>
  <si>
    <t>09221</t>
  </si>
  <si>
    <t>Täiskasvanute gümnaasium</t>
  </si>
  <si>
    <t>09800</t>
  </si>
  <si>
    <t>Muu haridus</t>
  </si>
  <si>
    <t>KULTUURIOSAKOND</t>
  </si>
  <si>
    <t>HARIDUSOSAKOND</t>
  </si>
  <si>
    <t>Spordibaasid</t>
  </si>
  <si>
    <t>08102</t>
  </si>
  <si>
    <t>08105</t>
  </si>
  <si>
    <t>08106</t>
  </si>
  <si>
    <t>08201</t>
  </si>
  <si>
    <t>Raamatukogud</t>
  </si>
  <si>
    <t>08202</t>
  </si>
  <si>
    <t>Tiigi Seltsimaja</t>
  </si>
  <si>
    <t>08203</t>
  </si>
  <si>
    <t>Muuseumid</t>
  </si>
  <si>
    <t>08208</t>
  </si>
  <si>
    <t>Kultuuriüritused</t>
  </si>
  <si>
    <t>SOTSIAALABI OSAKOND</t>
  </si>
  <si>
    <t>LINNAMAJANDUSE OSAKOND</t>
  </si>
  <si>
    <t>04510</t>
  </si>
  <si>
    <t>Liikluskorraldus</t>
  </si>
  <si>
    <t>Transpordikorraldus</t>
  </si>
  <si>
    <t>04512</t>
  </si>
  <si>
    <t>Linna teede ja tänavate korrashoid</t>
  </si>
  <si>
    <t>05100</t>
  </si>
  <si>
    <t>Jäätmekäitlus</t>
  </si>
  <si>
    <t>05400</t>
  </si>
  <si>
    <t>Haljastus</t>
  </si>
  <si>
    <t>06400</t>
  </si>
  <si>
    <t>Tänavavalgustus</t>
  </si>
  <si>
    <t>06602</t>
  </si>
  <si>
    <t>Kalmistud</t>
  </si>
  <si>
    <t>LINNAVARADE OSAKOND</t>
  </si>
  <si>
    <t>04900</t>
  </si>
  <si>
    <t>Muu majandus (linnavara haldamine)</t>
  </si>
  <si>
    <t>06100</t>
  </si>
  <si>
    <t>Elamumajanduse arendamine</t>
  </si>
  <si>
    <t>ARHITEKTUURI JA EHITUSE 
OSAKOND</t>
  </si>
  <si>
    <t>04740</t>
  </si>
  <si>
    <t>Muu majandus (linnakujundus)</t>
  </si>
  <si>
    <t>LINNAPLANEERIMISE JA MAA-
KORRALDUSE OSAKOND</t>
  </si>
  <si>
    <t>Üldmajanduslikud arendusprojektid
(territoriaalne planeerimine)</t>
  </si>
  <si>
    <t>RAHANDUSOSAKOND</t>
  </si>
  <si>
    <t>2.3</t>
  </si>
  <si>
    <t xml:space="preserve">   Saastetasud</t>
  </si>
  <si>
    <t>2.4</t>
  </si>
  <si>
    <t>2.5</t>
  </si>
  <si>
    <t>3.4</t>
  </si>
  <si>
    <t>3.8</t>
  </si>
  <si>
    <t>3.9</t>
  </si>
  <si>
    <t xml:space="preserve">      Tulud haridusalasest tegevusest</t>
  </si>
  <si>
    <t xml:space="preserve">   Üür ja rent</t>
  </si>
  <si>
    <t>Laste huvialamajad ja -keskused</t>
  </si>
  <si>
    <t>Lasteaiad</t>
  </si>
  <si>
    <t>T U L U B A A S</t>
  </si>
  <si>
    <t>1.1</t>
  </si>
  <si>
    <t>1.1.2</t>
  </si>
  <si>
    <t>1.1.3</t>
  </si>
  <si>
    <t>1.1.4</t>
  </si>
  <si>
    <t>1.2.2</t>
  </si>
  <si>
    <t>1.2.2.1</t>
  </si>
  <si>
    <t>1.4</t>
  </si>
  <si>
    <t xml:space="preserve">   Mittesihtotstarbelised toetused</t>
  </si>
  <si>
    <t>2.7</t>
  </si>
  <si>
    <t>2.8</t>
  </si>
  <si>
    <t>2.9</t>
  </si>
  <si>
    <t>KASUTAJATE JA TEGEVUSALADE lõikes</t>
  </si>
  <si>
    <t>TULUBAAS KOKKU</t>
  </si>
  <si>
    <t>3.1.1</t>
  </si>
  <si>
    <t>3.1.1.1</t>
  </si>
  <si>
    <t>3.2.1</t>
  </si>
  <si>
    <t>3.2.1.1</t>
  </si>
  <si>
    <t>3.7.2</t>
  </si>
  <si>
    <t>3.7.2.1</t>
  </si>
  <si>
    <t>3.8.1</t>
  </si>
  <si>
    <t>3.8.1.1</t>
  </si>
  <si>
    <t>sh toetus põhivara soetuseks</t>
  </si>
  <si>
    <t>3.9.1</t>
  </si>
  <si>
    <t>3.9.1.1</t>
  </si>
  <si>
    <t xml:space="preserve">LINNA TULUBAAS  </t>
  </si>
  <si>
    <t>3.3</t>
  </si>
  <si>
    <t>3.3.1</t>
  </si>
  <si>
    <t>3.3.1.1</t>
  </si>
  <si>
    <t>3.3.2</t>
  </si>
  <si>
    <t>3.3.2.1</t>
  </si>
  <si>
    <t>Põhikoolid</t>
  </si>
  <si>
    <t>09500</t>
  </si>
  <si>
    <t>Muude riskirühmade hoolekande
asutused (Varjupaik ja teenuse ost)</t>
  </si>
  <si>
    <t>Linnakantselei</t>
  </si>
  <si>
    <t>Hooldekodud (Tartu Hooldekodu ja teenuse ost)</t>
  </si>
  <si>
    <t>Päevakeskused (Päevakeskus Tähtvere ja teenuse ost)</t>
  </si>
  <si>
    <t>jrk
nr</t>
  </si>
  <si>
    <t>3.9.1.2</t>
  </si>
  <si>
    <t xml:space="preserve">    sh: linnakantselei</t>
  </si>
  <si>
    <t>Vaba aeg ja kultuur</t>
  </si>
  <si>
    <t>3.3.2.2</t>
  </si>
  <si>
    <t xml:space="preserve">        linnamajanduse osakond</t>
  </si>
  <si>
    <t>Laste muusika- ja kunstikoolid, muud huvikoolid</t>
  </si>
  <si>
    <t>Finantseerimisallikad</t>
  </si>
  <si>
    <t>Kokku</t>
  </si>
  <si>
    <t>linn</t>
  </si>
  <si>
    <t>Elamu-ja kommunaalmajandus</t>
  </si>
  <si>
    <t>Vabaaeg ja kultuur</t>
  </si>
  <si>
    <t xml:space="preserve">   Lasteaiad</t>
  </si>
  <si>
    <t xml:space="preserve">   Muu haridus </t>
  </si>
  <si>
    <t xml:space="preserve">   Spordibaasid</t>
  </si>
  <si>
    <t xml:space="preserve"> Linna teed, tänavad ja sillad</t>
  </si>
  <si>
    <t>Tänavate rekonstrueerimine, ehitus</t>
  </si>
  <si>
    <t>Elamu ja kommunaalmajandus</t>
  </si>
  <si>
    <t xml:space="preserve">Majandus </t>
  </si>
  <si>
    <t xml:space="preserve">   Muu majandus</t>
  </si>
  <si>
    <t xml:space="preserve">   Elamumajanduse arendamine</t>
  </si>
  <si>
    <t xml:space="preserve">Linnale kuuluvate korterite remont </t>
  </si>
  <si>
    <t xml:space="preserve">Linnale kuuluvate elamute remont </t>
  </si>
  <si>
    <t>KOKKU</t>
  </si>
  <si>
    <t>Maarja Kool</t>
  </si>
  <si>
    <t>Toetus investeeringuteks</t>
  </si>
  <si>
    <t>Eralasteaedade toetus</t>
  </si>
  <si>
    <t xml:space="preserve">   Laste huvialamajad ja keskused</t>
  </si>
  <si>
    <t>VALDKONDADE  JA VAHENDITE KÄSUTAJATE lõikes</t>
  </si>
  <si>
    <t>PÕHITEGEVUSE TULUD</t>
  </si>
  <si>
    <t>Muud tegevustulud</t>
  </si>
  <si>
    <t>PÕHITEGEVUSE KULUD</t>
  </si>
  <si>
    <t>INVESTEERIMISTEGEVUSE TULUD</t>
  </si>
  <si>
    <t>Saadavad toetused põhivara soetuseks</t>
  </si>
  <si>
    <t>INVESTEERIMISTEGEVUSE KULUD</t>
  </si>
  <si>
    <r>
      <t>LIKVIIDSETE VARADE MUUTUS</t>
    </r>
    <r>
      <rPr>
        <sz val="10"/>
        <rFont val="Arial"/>
        <family val="0"/>
      </rPr>
      <t xml:space="preserve">
suurenemine (+), vähenemine (-)</t>
    </r>
  </si>
  <si>
    <t xml:space="preserve">PÕHITEGEVUSE TULUD </t>
  </si>
  <si>
    <t>Saadavad toetused</t>
  </si>
  <si>
    <t xml:space="preserve">   Põhivara soetuseks saadav sihtfinant-
   seerimine</t>
  </si>
  <si>
    <t>LIKVIIDSETE VARADE MUUTUS</t>
  </si>
  <si>
    <t>1.1.1</t>
  </si>
  <si>
    <t>1.1.1.1</t>
  </si>
  <si>
    <t>1.1.1.2</t>
  </si>
  <si>
    <t>1.1.2.1</t>
  </si>
  <si>
    <t>1.1.2.2</t>
  </si>
  <si>
    <t>1.1.3.1</t>
  </si>
  <si>
    <t>1.1.4.2</t>
  </si>
  <si>
    <t xml:space="preserve">1.2 </t>
  </si>
  <si>
    <t>sh: põhitegevuse kulud</t>
  </si>
  <si>
    <t>investeerimistegevuse kulud</t>
  </si>
  <si>
    <t>põhitegevuse kulud</t>
  </si>
  <si>
    <t xml:space="preserve">        linnaplaneerimise ja maakorralduse osakond</t>
  </si>
  <si>
    <t xml:space="preserve">     investeerimistegevuse kulud</t>
  </si>
  <si>
    <t>Tulud kokku</t>
  </si>
  <si>
    <t>Kulud kokku</t>
  </si>
  <si>
    <t>Investeerimistegevus</t>
  </si>
  <si>
    <t>personalikulud</t>
  </si>
  <si>
    <t>majandamiskulud</t>
  </si>
  <si>
    <t>Üldised valitsussektori 
teenused</t>
  </si>
  <si>
    <t>Elamu- ja kommunaalma-
jandus</t>
  </si>
  <si>
    <t>valdkonna ja kululiigi nimetus</t>
  </si>
  <si>
    <t>linna
eelarve
arvel</t>
  </si>
  <si>
    <t>finantseerimiseelarve</t>
  </si>
  <si>
    <t>saadavate
toetuste
arvel</t>
  </si>
  <si>
    <t>VALDKONDADE  JA KULULIIKIDE lõikes</t>
  </si>
  <si>
    <t>antavad toetused</t>
  </si>
  <si>
    <t>PVS</t>
  </si>
  <si>
    <t>ASF</t>
  </si>
  <si>
    <t>EELARVE TULEM (ülejääk (+), puudujääk (-))</t>
  </si>
  <si>
    <t xml:space="preserve">        rahandusosakond</t>
  </si>
  <si>
    <t xml:space="preserve">   sh: arhitektuuri ja ehituse osakond</t>
  </si>
  <si>
    <t>eurodes</t>
  </si>
  <si>
    <t>toetused</t>
  </si>
  <si>
    <t xml:space="preserve">   Tänavavalgustus</t>
  </si>
  <si>
    <t xml:space="preserve">   Laste muusika-ja kunstikoolid</t>
  </si>
  <si>
    <t>Keskkonnahariduskeskuse (Lille 10) projekteerimine</t>
  </si>
  <si>
    <t>Täiendavate rühmade rajamine</t>
  </si>
  <si>
    <t xml:space="preserve">    Gümnaasiumid</t>
  </si>
  <si>
    <t>Investeerimistegevuse kulud kasutajate, objektide ja finantseerimisallikate lõikes</t>
  </si>
  <si>
    <t>Investeerimistegevuse kulud kuluklassifikaatori lõikes</t>
  </si>
  <si>
    <t xml:space="preserve">   Põhikoolid</t>
  </si>
  <si>
    <t>Tamme staadioni olmehoone rekonstrueerimine ja mänguväljaku ehitus</t>
  </si>
  <si>
    <t>Ettekirjutiste täitmine</t>
  </si>
  <si>
    <t>Põhivara soetus</t>
  </si>
  <si>
    <t>Põhivara soetuseks antav sihtfinantseerimine</t>
  </si>
  <si>
    <t xml:space="preserve">  Kalmistud </t>
  </si>
  <si>
    <t>Lisa 4
jrk nr</t>
  </si>
  <si>
    <t>Muud laste hoolekande asutused (Turvakodu)</t>
  </si>
  <si>
    <t xml:space="preserve">   Muud laste hoolekande asutused</t>
  </si>
  <si>
    <t>Laste Turvakodu (Tiigi 55)</t>
  </si>
  <si>
    <t xml:space="preserve">Investeeringud heitkoguse ühikute müügi vahenditest </t>
  </si>
  <si>
    <t>3.3.2.3</t>
  </si>
  <si>
    <t>3.3.2.4</t>
  </si>
  <si>
    <t>3.3.2.6</t>
  </si>
  <si>
    <t>Sõpruse silla rekonstrueerimise projekt</t>
  </si>
  <si>
    <t>Kalda-Lammi_mõisavahe ristmik</t>
  </si>
  <si>
    <t>Pimedate tänavate valgustamine</t>
  </si>
  <si>
    <t>Kaarsilla valgustuse remont</t>
  </si>
  <si>
    <t>Kalmistu hoone katuse remont</t>
  </si>
  <si>
    <t>3.4.1</t>
  </si>
  <si>
    <t>3.4.1.1</t>
  </si>
  <si>
    <t>3.4.1.2</t>
  </si>
  <si>
    <t>3.4.1.3</t>
  </si>
  <si>
    <t>3.4.1.4</t>
  </si>
  <si>
    <t>3.4.1.5</t>
  </si>
  <si>
    <t>3.4.1.6</t>
  </si>
  <si>
    <t>3.4.1.7</t>
  </si>
  <si>
    <t>3.5</t>
  </si>
  <si>
    <t>3.5.1</t>
  </si>
  <si>
    <t>3.5.1.1</t>
  </si>
  <si>
    <t>3.5.1.3</t>
  </si>
  <si>
    <t>3.5.2</t>
  </si>
  <si>
    <t>3.5.2.1</t>
  </si>
  <si>
    <t>3.5.2.2</t>
  </si>
  <si>
    <t>3.5.3</t>
  </si>
  <si>
    <t>3.5.3.1</t>
  </si>
  <si>
    <t>3.5.3.2</t>
  </si>
  <si>
    <t>3.6</t>
  </si>
  <si>
    <t>3.6.1</t>
  </si>
  <si>
    <t>3.6.1.1</t>
  </si>
  <si>
    <t>3.7</t>
  </si>
  <si>
    <t>3.7.1</t>
  </si>
  <si>
    <t>3.7.1.1</t>
  </si>
  <si>
    <t>3.7.3</t>
  </si>
  <si>
    <t>3.7.3.1</t>
  </si>
  <si>
    <t>3.7.3.2</t>
  </si>
  <si>
    <t>3.7.3.3</t>
  </si>
  <si>
    <t>3.7.4</t>
  </si>
  <si>
    <t>3.7.4.1</t>
  </si>
  <si>
    <t>3.7.4.2</t>
  </si>
  <si>
    <t>3.7.4.3</t>
  </si>
  <si>
    <t>3.7.4.4</t>
  </si>
  <si>
    <t>3.7.5</t>
  </si>
  <si>
    <t>3.7.5.1</t>
  </si>
  <si>
    <t xml:space="preserve">Küüni 2 </t>
  </si>
  <si>
    <t>noortekeskuste elektrisüsteemide rekonstrueerimine</t>
  </si>
  <si>
    <t>LA Krõll</t>
  </si>
  <si>
    <t xml:space="preserve">M. Reiniku Kool (Riia 25) </t>
  </si>
  <si>
    <t>Annelinna Gümnaasium (Kaunase pst 68)</t>
  </si>
  <si>
    <t>Polli prügila osakapitali suurendamine</t>
  </si>
  <si>
    <t>3.9.1.3</t>
  </si>
  <si>
    <t>Noortesport ja spordibaasid</t>
  </si>
  <si>
    <t>sh: investeerimistegevuse kulud</t>
  </si>
  <si>
    <t>keskkonnakaitse</t>
  </si>
  <si>
    <t>3.5.1.2</t>
  </si>
  <si>
    <t>Narva mnt-Roosi tn ülekäiguraja ehitus</t>
  </si>
  <si>
    <t>1.1.2.1.1</t>
  </si>
  <si>
    <t xml:space="preserve">   sh: kultuuriosakond</t>
  </si>
  <si>
    <t xml:space="preserve">   sh: haridusosakond</t>
  </si>
  <si>
    <t xml:space="preserve">   sh: linnavarade osakond</t>
  </si>
  <si>
    <t>Puhkepargid</t>
  </si>
  <si>
    <t>Teaduskeskus AHHAA ehituse laenude tasumise toetamine</t>
  </si>
  <si>
    <t>3.7.3.4</t>
  </si>
  <si>
    <t>FINANTSEERIMISTEGEVUS</t>
  </si>
  <si>
    <t>Kohustuste tasumine</t>
  </si>
  <si>
    <t>INVESTEERIMIS- JA FINANTSEERIMISTEGEVUS KOKKU</t>
  </si>
  <si>
    <t>Finantseerimistegevus</t>
  </si>
  <si>
    <t>Finantseerimistegevuse kulud kasutajate lõikes</t>
  </si>
  <si>
    <t xml:space="preserve">     finantseerimistegevuse kulud</t>
  </si>
  <si>
    <t>3.3.1.2</t>
  </si>
  <si>
    <t>01700</t>
  </si>
  <si>
    <t>Valitsussektori võla teenindamine</t>
  </si>
  <si>
    <t>Üldised valitsussektori tenused</t>
  </si>
  <si>
    <r>
      <t xml:space="preserve">   </t>
    </r>
    <r>
      <rPr>
        <i/>
        <sz val="10"/>
        <rFont val="Times New Roman"/>
        <family val="1"/>
      </rPr>
      <t>Valitssusektori võla teenindamine</t>
    </r>
  </si>
  <si>
    <t>Maarja kooli bussi kapitaliliisingu intressid</t>
  </si>
  <si>
    <t>Maarja Kooli bussi kapitaliliisingu põhiosa maksed</t>
  </si>
  <si>
    <t>1.2.2.2</t>
  </si>
  <si>
    <t xml:space="preserve">   Materiaalsete varade müük</t>
  </si>
  <si>
    <t>Materiaalsete varade müük</t>
  </si>
  <si>
    <t>FK</t>
  </si>
  <si>
    <t>Finantskulud</t>
  </si>
  <si>
    <t>Koostöö võrguarendajatega</t>
  </si>
  <si>
    <t xml:space="preserve">         haridusosakond</t>
  </si>
  <si>
    <t xml:space="preserve">         laenudega kaasnevad kulud</t>
  </si>
  <si>
    <t>,</t>
  </si>
  <si>
    <t>materiaalsete varade müük</t>
  </si>
  <si>
    <t>finantseerimistegevuse kulud</t>
  </si>
  <si>
    <r>
      <t xml:space="preserve">   </t>
    </r>
    <r>
      <rPr>
        <b/>
        <i/>
        <sz val="10"/>
        <rFont val="Times New Roman"/>
        <family val="1"/>
      </rPr>
      <t>Maarja Kool</t>
    </r>
  </si>
  <si>
    <t>Invabussi soetus</t>
  </si>
  <si>
    <t>Saadavad toetused põhitegevuse kuludeks</t>
  </si>
  <si>
    <t>Tartu linna 2012. a  
LISAEELARVE</t>
  </si>
  <si>
    <t>Tartu linna 2012. a lisaeelarve</t>
  </si>
  <si>
    <t>TARTULINNA 2012. a LISAEELARVE KULUD</t>
  </si>
  <si>
    <t>Tartu linna 2012. a lisaeelarve tulude ja kulude jaotus</t>
  </si>
  <si>
    <t>Tartu linna 2012. a lisaeelarve investeerimis- ja finantseerimistegevuse kulud</t>
  </si>
  <si>
    <t>TARTU LINNA 2012. a LISAEELARVE PÕHITEGEVUSE KULUD</t>
  </si>
  <si>
    <t>Kõnniteed</t>
  </si>
  <si>
    <t>Dorpati hotelli esise jalgrattatee</t>
  </si>
  <si>
    <t>Pikk tn (Anne kanal)</t>
  </si>
  <si>
    <t>Turu silla juurdepääs (Soola)</t>
  </si>
  <si>
    <t>Akadeemia</t>
  </si>
  <si>
    <t>Riia 9/10</t>
  </si>
  <si>
    <t>Vabaduse pst 8</t>
  </si>
  <si>
    <t>Turu tn (erinevad lõigud)</t>
  </si>
  <si>
    <t>Emajõe kaldaäär paremkallas (Vabaduse puiestik)</t>
  </si>
  <si>
    <t>Ülikooli (Vallikraavi – Lossi)</t>
  </si>
</sst>
</file>

<file path=xl/styles.xml><?xml version="1.0" encoding="utf-8"?>
<styleSheet xmlns="http://schemas.openxmlformats.org/spreadsheetml/2006/main">
  <numFmts count="3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  <numFmt numFmtId="183" formatCode="0.0%"/>
    <numFmt numFmtId="184" formatCode="#,##0.000"/>
    <numFmt numFmtId="185" formatCode="0.00000"/>
    <numFmt numFmtId="186" formatCode="0.0000"/>
  </numFmts>
  <fonts count="5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3" fontId="0" fillId="0" borderId="10" xfId="0" applyNumberFormat="1" applyBorder="1" applyAlignment="1">
      <alignment horizontal="center" wrapText="1"/>
    </xf>
    <xf numFmtId="3" fontId="0" fillId="0" borderId="10" xfId="0" applyNumberFormat="1" applyBorder="1" applyAlignment="1">
      <alignment horizontal="center"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16" fontId="7" fillId="0" borderId="11" xfId="0" applyNumberFormat="1" applyFont="1" applyBorder="1" applyAlignment="1" quotePrefix="1">
      <alignment/>
    </xf>
    <xf numFmtId="0" fontId="8" fillId="0" borderId="11" xfId="0" applyFont="1" applyBorder="1" applyAlignment="1" quotePrefix="1">
      <alignment/>
    </xf>
    <xf numFmtId="0" fontId="7" fillId="0" borderId="11" xfId="0" applyFont="1" applyBorder="1" applyAlignment="1" quotePrefix="1">
      <alignment/>
    </xf>
    <xf numFmtId="0" fontId="8" fillId="0" borderId="11" xfId="0" applyFont="1" applyBorder="1" applyAlignment="1">
      <alignment/>
    </xf>
    <xf numFmtId="0" fontId="7" fillId="0" borderId="11" xfId="0" applyFont="1" applyBorder="1" applyAlignment="1" quotePrefix="1">
      <alignment horizontal="left"/>
    </xf>
    <xf numFmtId="0" fontId="5" fillId="0" borderId="12" xfId="0" applyFont="1" applyBorder="1" applyAlignment="1">
      <alignment/>
    </xf>
    <xf numFmtId="0" fontId="9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3" xfId="0" applyFont="1" applyBorder="1" applyAlignment="1">
      <alignment horizontal="left"/>
    </xf>
    <xf numFmtId="16" fontId="8" fillId="0" borderId="11" xfId="0" applyNumberFormat="1" applyFont="1" applyBorder="1" applyAlignment="1" quotePrefix="1">
      <alignment horizontal="left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 quotePrefix="1">
      <alignment horizontal="left"/>
    </xf>
    <xf numFmtId="0" fontId="8" fillId="0" borderId="12" xfId="0" applyFont="1" applyBorder="1" applyAlignment="1">
      <alignment horizontal="left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>
      <alignment horizontal="left"/>
    </xf>
    <xf numFmtId="16" fontId="7" fillId="0" borderId="11" xfId="0" applyNumberFormat="1" applyFont="1" applyBorder="1" applyAlignment="1" quotePrefix="1">
      <alignment horizontal="left"/>
    </xf>
    <xf numFmtId="0" fontId="11" fillId="0" borderId="11" xfId="0" applyFont="1" applyBorder="1" applyAlignment="1" quotePrefix="1">
      <alignment horizontal="right"/>
    </xf>
    <xf numFmtId="0" fontId="11" fillId="0" borderId="11" xfId="0" applyFont="1" applyBorder="1" applyAlignment="1" quotePrefix="1">
      <alignment horizontal="left"/>
    </xf>
    <xf numFmtId="0" fontId="11" fillId="0" borderId="11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3" fontId="6" fillId="0" borderId="10" xfId="0" applyNumberFormat="1" applyFont="1" applyBorder="1" applyAlignment="1">
      <alignment horizontal="center" wrapText="1"/>
    </xf>
    <xf numFmtId="3" fontId="6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wrapText="1"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12" fillId="0" borderId="0" xfId="0" applyFont="1" applyAlignment="1">
      <alignment/>
    </xf>
    <xf numFmtId="3" fontId="8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 wrapText="1"/>
    </xf>
    <xf numFmtId="3" fontId="1" fillId="0" borderId="12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0" fillId="0" borderId="0" xfId="0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182" fontId="0" fillId="0" borderId="0" xfId="0" applyNumberFormat="1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6" fontId="7" fillId="0" borderId="12" xfId="0" applyNumberFormat="1" applyFont="1" applyBorder="1" applyAlignment="1" quotePrefix="1">
      <alignment horizontal="left"/>
    </xf>
    <xf numFmtId="0" fontId="7" fillId="0" borderId="11" xfId="0" applyFont="1" applyFill="1" applyBorder="1" applyAlignment="1" quotePrefix="1">
      <alignment/>
    </xf>
    <xf numFmtId="0" fontId="8" fillId="0" borderId="11" xfId="0" applyFont="1" applyFill="1" applyBorder="1" applyAlignment="1" quotePrefix="1">
      <alignment/>
    </xf>
    <xf numFmtId="0" fontId="6" fillId="0" borderId="11" xfId="0" applyFont="1" applyFill="1" applyBorder="1" applyAlignment="1">
      <alignment wrapText="1"/>
    </xf>
    <xf numFmtId="3" fontId="0" fillId="0" borderId="11" xfId="0" applyNumberFormat="1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wrapText="1"/>
    </xf>
    <xf numFmtId="0" fontId="16" fillId="0" borderId="11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82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6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49" fontId="16" fillId="0" borderId="1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10" xfId="0" applyFont="1" applyFill="1" applyBorder="1" applyAlignment="1">
      <alignment wrapText="1"/>
    </xf>
    <xf numFmtId="182" fontId="16" fillId="0" borderId="10" xfId="0" applyNumberFormat="1" applyFont="1" applyFill="1" applyBorder="1" applyAlignment="1">
      <alignment horizontal="center"/>
    </xf>
    <xf numFmtId="182" fontId="16" fillId="0" borderId="10" xfId="0" applyNumberFormat="1" applyFont="1" applyFill="1" applyBorder="1" applyAlignment="1">
      <alignment horizontal="center" wrapText="1"/>
    </xf>
    <xf numFmtId="3" fontId="15" fillId="33" borderId="10" xfId="0" applyNumberFormat="1" applyFont="1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182" fontId="16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 wrapText="1"/>
    </xf>
    <xf numFmtId="49" fontId="17" fillId="0" borderId="10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3" fontId="18" fillId="0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3" fontId="20" fillId="0" borderId="10" xfId="0" applyNumberFormat="1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0" fontId="19" fillId="0" borderId="14" xfId="0" applyFont="1" applyFill="1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5" fillId="0" borderId="14" xfId="0" applyFont="1" applyFill="1" applyBorder="1" applyAlignment="1">
      <alignment wrapText="1"/>
    </xf>
    <xf numFmtId="0" fontId="17" fillId="0" borderId="14" xfId="0" applyFont="1" applyFill="1" applyBorder="1" applyAlignment="1">
      <alignment wrapText="1"/>
    </xf>
    <xf numFmtId="49" fontId="16" fillId="0" borderId="14" xfId="0" applyNumberFormat="1" applyFont="1" applyFill="1" applyBorder="1" applyAlignment="1">
      <alignment wrapText="1"/>
    </xf>
    <xf numFmtId="49" fontId="15" fillId="0" borderId="14" xfId="0" applyNumberFormat="1" applyFont="1" applyFill="1" applyBorder="1" applyAlignment="1">
      <alignment wrapText="1"/>
    </xf>
    <xf numFmtId="49" fontId="17" fillId="0" borderId="14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/>
    </xf>
    <xf numFmtId="49" fontId="14" fillId="0" borderId="10" xfId="0" applyNumberFormat="1" applyFont="1" applyFill="1" applyBorder="1" applyAlignment="1" quotePrefix="1">
      <alignment/>
    </xf>
    <xf numFmtId="3" fontId="15" fillId="0" borderId="15" xfId="0" applyNumberFormat="1" applyFont="1" applyFill="1" applyBorder="1" applyAlignment="1">
      <alignment/>
    </xf>
    <xf numFmtId="49" fontId="14" fillId="0" borderId="15" xfId="0" applyNumberFormat="1" applyFont="1" applyFill="1" applyBorder="1" applyAlignment="1" quotePrefix="1">
      <alignment/>
    </xf>
    <xf numFmtId="0" fontId="15" fillId="0" borderId="15" xfId="0" applyFont="1" applyFill="1" applyBorder="1" applyAlignment="1">
      <alignment wrapText="1"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right"/>
    </xf>
    <xf numFmtId="49" fontId="8" fillId="0" borderId="16" xfId="0" applyNumberFormat="1" applyFont="1" applyFill="1" applyBorder="1" applyAlignment="1">
      <alignment/>
    </xf>
    <xf numFmtId="0" fontId="15" fillId="0" borderId="14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/>
    </xf>
    <xf numFmtId="3" fontId="16" fillId="33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Border="1" applyAlignment="1" quotePrefix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3" fontId="0" fillId="0" borderId="0" xfId="0" applyNumberFormat="1" applyFont="1" applyAlignment="1">
      <alignment/>
    </xf>
    <xf numFmtId="0" fontId="16" fillId="0" borderId="14" xfId="0" applyFont="1" applyFill="1" applyBorder="1" applyAlignment="1">
      <alignment wrapText="1"/>
    </xf>
    <xf numFmtId="0" fontId="16" fillId="0" borderId="10" xfId="0" applyFont="1" applyFill="1" applyBorder="1" applyAlignment="1">
      <alignment/>
    </xf>
    <xf numFmtId="3" fontId="16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5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182" fontId="16" fillId="0" borderId="10" xfId="0" applyNumberFormat="1" applyFont="1" applyFill="1" applyBorder="1" applyAlignment="1">
      <alignment horizontal="center"/>
    </xf>
    <xf numFmtId="182" fontId="16" fillId="0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49" fontId="15" fillId="0" borderId="14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41.57421875" style="0" bestFit="1" customWidth="1"/>
    <col min="2" max="2" width="14.00390625" style="0" customWidth="1"/>
    <col min="4" max="4" width="9.7109375" style="0" bestFit="1" customWidth="1"/>
  </cols>
  <sheetData>
    <row r="1" spans="1:2" ht="28.5" customHeight="1">
      <c r="A1" s="160" t="s">
        <v>307</v>
      </c>
      <c r="B1" s="161"/>
    </row>
    <row r="3" ht="12.75">
      <c r="B3" s="66" t="s">
        <v>198</v>
      </c>
    </row>
    <row r="4" spans="1:2" ht="12.75">
      <c r="A4" s="67" t="s">
        <v>156</v>
      </c>
      <c r="B4" s="84">
        <f>SUM(B5:B8)</f>
        <v>1328532</v>
      </c>
    </row>
    <row r="5" spans="1:2" ht="12.75">
      <c r="A5" t="s">
        <v>0</v>
      </c>
      <c r="B5" s="13">
        <f>'lisa 2 (Tulubaas)'!E6</f>
        <v>72628</v>
      </c>
    </row>
    <row r="6" spans="1:2" ht="12.75">
      <c r="A6" t="s">
        <v>1</v>
      </c>
      <c r="B6" s="13">
        <f>'lisa 2 (Tulubaas)'!E9</f>
        <v>54913</v>
      </c>
    </row>
    <row r="7" spans="1:2" ht="12.75">
      <c r="A7" t="s">
        <v>306</v>
      </c>
      <c r="B7" s="13">
        <f>'lisa 2 (Tulubaas)'!E13</f>
        <v>1320991</v>
      </c>
    </row>
    <row r="8" spans="1:2" ht="12.75">
      <c r="A8" t="s">
        <v>157</v>
      </c>
      <c r="B8" s="13">
        <f>'lisa 2 (Tulubaas)'!E15</f>
        <v>-120000</v>
      </c>
    </row>
    <row r="9" ht="12.75">
      <c r="B9" s="13"/>
    </row>
    <row r="10" spans="1:2" ht="12.75">
      <c r="A10" s="67" t="s">
        <v>158</v>
      </c>
      <c r="B10" s="84">
        <f>SUM(B11,B12:B17)</f>
        <v>556774</v>
      </c>
    </row>
    <row r="11" spans="1:2" ht="12.75">
      <c r="A11" t="s">
        <v>2</v>
      </c>
      <c r="B11" s="13">
        <f>'Lisa 6 (kululiik)'!D11</f>
        <v>115358</v>
      </c>
    </row>
    <row r="12" spans="1:2" ht="12.75">
      <c r="A12" t="s">
        <v>3</v>
      </c>
      <c r="B12" s="13">
        <f>'Lisa 6 (kululiik)'!D14</f>
        <v>76273</v>
      </c>
    </row>
    <row r="13" spans="1:2" ht="12.75">
      <c r="A13" t="s">
        <v>4</v>
      </c>
      <c r="B13" s="13">
        <f>'Lisa 6 (kululiik)'!D16</f>
        <v>19180</v>
      </c>
    </row>
    <row r="14" spans="1:2" ht="12.75">
      <c r="A14" t="s">
        <v>5</v>
      </c>
      <c r="B14" s="13">
        <f>'Lisa 6 (kululiik)'!D18</f>
        <v>22000</v>
      </c>
    </row>
    <row r="15" spans="1:2" ht="12.75">
      <c r="A15" t="s">
        <v>130</v>
      </c>
      <c r="B15" s="13">
        <f>'Lisa 6 (kululiik)'!D20</f>
        <v>95489</v>
      </c>
    </row>
    <row r="16" spans="1:2" ht="12.75">
      <c r="A16" t="s">
        <v>6</v>
      </c>
      <c r="B16" s="13">
        <f>'Lisa 6 (kululiik)'!D24</f>
        <v>220428</v>
      </c>
    </row>
    <row r="17" spans="1:2" ht="12.75">
      <c r="A17" t="s">
        <v>7</v>
      </c>
      <c r="B17" s="13">
        <f>'Lisa 6 (kululiik)'!D28</f>
        <v>8046</v>
      </c>
    </row>
    <row r="18" ht="12.75">
      <c r="B18" s="13"/>
    </row>
    <row r="19" spans="1:2" ht="12.75">
      <c r="A19" s="67" t="s">
        <v>159</v>
      </c>
      <c r="B19" s="84">
        <f>SUM(B20:B21)</f>
        <v>243200</v>
      </c>
    </row>
    <row r="20" spans="1:2" ht="12.75">
      <c r="A20" t="s">
        <v>160</v>
      </c>
      <c r="B20" s="13">
        <f>'lisa 2 (Tulubaas)'!E19</f>
        <v>201683</v>
      </c>
    </row>
    <row r="21" spans="1:2" ht="12.75">
      <c r="A21" s="137" t="s">
        <v>295</v>
      </c>
      <c r="B21" s="13">
        <f>'lisa 2 (Tulubaas)'!E20</f>
        <v>41517</v>
      </c>
    </row>
    <row r="22" ht="12.75">
      <c r="B22" s="13"/>
    </row>
    <row r="23" spans="1:2" ht="12.75">
      <c r="A23" s="67" t="s">
        <v>161</v>
      </c>
      <c r="B23" s="84">
        <f>SUM(B24:B30)</f>
        <v>3033719</v>
      </c>
    </row>
    <row r="24" spans="1:2" ht="12.75">
      <c r="A24" t="s">
        <v>2</v>
      </c>
      <c r="B24" s="155">
        <f>'Lisa 5 (invest)'!F7</f>
        <v>1742</v>
      </c>
    </row>
    <row r="25" spans="1:2" ht="12.75">
      <c r="A25" t="s">
        <v>3</v>
      </c>
      <c r="B25" s="13">
        <f>'Lisa 5 (invest)'!F8</f>
        <v>518942</v>
      </c>
    </row>
    <row r="26" spans="1:2" ht="12.75">
      <c r="A26" t="s">
        <v>4</v>
      </c>
      <c r="B26" s="13">
        <f>'Lisa 5 (invest)'!F9</f>
        <v>156938</v>
      </c>
    </row>
    <row r="27" spans="1:2" ht="12.75">
      <c r="A27" t="s">
        <v>5</v>
      </c>
      <c r="B27" s="13">
        <f>'Lisa 5 (invest)'!F10</f>
        <v>159824</v>
      </c>
    </row>
    <row r="28" spans="1:2" ht="12.75">
      <c r="A28" t="s">
        <v>130</v>
      </c>
      <c r="B28" s="13">
        <f>'Lisa 5 (invest)'!F11</f>
        <v>1102884</v>
      </c>
    </row>
    <row r="29" spans="1:2" ht="12.75">
      <c r="A29" t="s">
        <v>6</v>
      </c>
      <c r="B29" s="13">
        <f>'Lisa 5 (invest)'!F12</f>
        <v>1046859</v>
      </c>
    </row>
    <row r="30" spans="1:2" ht="12.75">
      <c r="A30" t="s">
        <v>7</v>
      </c>
      <c r="B30" s="13">
        <f>'Lisa 5 (invest)'!F13</f>
        <v>46530</v>
      </c>
    </row>
    <row r="31" ht="12.75">
      <c r="B31" s="13"/>
    </row>
    <row r="32" spans="1:2" ht="12.75">
      <c r="A32" s="68" t="s">
        <v>195</v>
      </c>
      <c r="B32" s="84">
        <f>B4+B19-B10-B23</f>
        <v>-2018761</v>
      </c>
    </row>
    <row r="33" ht="12.75">
      <c r="B33" s="13"/>
    </row>
    <row r="34" spans="1:2" ht="12.75">
      <c r="A34" s="2" t="s">
        <v>280</v>
      </c>
      <c r="B34" s="14">
        <f>B35</f>
        <v>-7151</v>
      </c>
    </row>
    <row r="35" spans="1:2" ht="12.75">
      <c r="A35" s="137" t="s">
        <v>281</v>
      </c>
      <c r="B35" s="13">
        <f>'Lisa 5 (invest)'!F15*-1</f>
        <v>-7151</v>
      </c>
    </row>
    <row r="36" spans="1:2" ht="12.75">
      <c r="A36" s="137"/>
      <c r="B36" s="13"/>
    </row>
    <row r="37" spans="1:4" ht="25.5">
      <c r="A37" s="68" t="s">
        <v>162</v>
      </c>
      <c r="B37" s="13">
        <f>'lisa 2 (Tulubaas)'!E21</f>
        <v>-2025912</v>
      </c>
      <c r="D37" s="13"/>
    </row>
    <row r="38" ht="12.75">
      <c r="B38" s="13"/>
    </row>
    <row r="39" spans="1:2" ht="12.75">
      <c r="A39" s="67" t="s">
        <v>8</v>
      </c>
      <c r="B39" s="84">
        <f>B4+B19-B37</f>
        <v>3597644</v>
      </c>
    </row>
  </sheetData>
  <sheetProtection/>
  <mergeCells count="1">
    <mergeCell ref="A1:B1"/>
  </mergeCells>
  <printOptions/>
  <pageMargins left="1.4960629921259843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&amp;RLisa 1
Tartu Linnavolikogu
...2012. a määruse
nr ... juurde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showZeros="0" zoomScalePageLayoutView="0" workbookViewId="0" topLeftCell="A1">
      <selection activeCell="C22" sqref="C22"/>
    </sheetView>
  </sheetViews>
  <sheetFormatPr defaultColWidth="9.140625" defaultRowHeight="12.75"/>
  <cols>
    <col min="1" max="1" width="8.8515625" style="0" customWidth="1"/>
    <col min="2" max="2" width="38.8515625" style="0" customWidth="1"/>
    <col min="3" max="3" width="10.140625" style="0" bestFit="1" customWidth="1"/>
    <col min="4" max="4" width="11.421875" style="0" customWidth="1"/>
    <col min="5" max="5" width="11.140625" style="0" bestFit="1" customWidth="1"/>
  </cols>
  <sheetData>
    <row r="1" spans="2:5" ht="15.75">
      <c r="B1" s="162" t="s">
        <v>308</v>
      </c>
      <c r="C1" s="162"/>
      <c r="D1" s="162"/>
      <c r="E1" s="162"/>
    </row>
    <row r="2" spans="2:5" ht="15.75">
      <c r="B2" s="162" t="s">
        <v>90</v>
      </c>
      <c r="C2" s="162"/>
      <c r="D2" s="162"/>
      <c r="E2" s="162"/>
    </row>
    <row r="3" spans="3:5" ht="12.75">
      <c r="C3" s="13"/>
      <c r="D3" s="13"/>
      <c r="E3" s="43" t="s">
        <v>198</v>
      </c>
    </row>
    <row r="4" spans="1:5" ht="38.25">
      <c r="A4" s="1"/>
      <c r="B4" s="1"/>
      <c r="C4" s="11" t="s">
        <v>9</v>
      </c>
      <c r="D4" s="11" t="s">
        <v>10</v>
      </c>
      <c r="E4" s="12" t="s">
        <v>11</v>
      </c>
    </row>
    <row r="5" spans="1:5" ht="14.25">
      <c r="A5" s="70" t="s">
        <v>91</v>
      </c>
      <c r="B5" s="23" t="s">
        <v>163</v>
      </c>
      <c r="C5" s="55">
        <f>SUM(C15,C13,C9,C6)</f>
        <v>1328532</v>
      </c>
      <c r="D5" s="55">
        <f>SUM(D15,D13,D9,D6)</f>
        <v>0</v>
      </c>
      <c r="E5" s="56">
        <f>SUM(C5:D5)</f>
        <v>1328532</v>
      </c>
    </row>
    <row r="6" spans="1:5" ht="14.25">
      <c r="A6" s="18" t="s">
        <v>167</v>
      </c>
      <c r="B6" s="16" t="s">
        <v>0</v>
      </c>
      <c r="C6" s="53">
        <f>SUM(C7:C8)</f>
        <v>72628</v>
      </c>
      <c r="D6" s="53">
        <f>SUM(D7:D8)</f>
        <v>0</v>
      </c>
      <c r="E6" s="53">
        <f>SUM(C6:D6)</f>
        <v>72628</v>
      </c>
    </row>
    <row r="7" spans="1:5" ht="15">
      <c r="A7" s="19" t="s">
        <v>168</v>
      </c>
      <c r="B7" s="17" t="s">
        <v>12</v>
      </c>
      <c r="C7" s="54"/>
      <c r="D7" s="54"/>
      <c r="E7" s="54">
        <f aca="true" t="shared" si="0" ref="E7:E14">SUM(C7:D7)</f>
        <v>0</v>
      </c>
    </row>
    <row r="8" spans="1:5" ht="15">
      <c r="A8" s="19" t="s">
        <v>169</v>
      </c>
      <c r="B8" s="17" t="s">
        <v>13</v>
      </c>
      <c r="C8" s="54">
        <v>72628</v>
      </c>
      <c r="D8" s="54"/>
      <c r="E8" s="54">
        <f t="shared" si="0"/>
        <v>72628</v>
      </c>
    </row>
    <row r="9" spans="1:5" ht="14.25">
      <c r="A9" s="20" t="s">
        <v>92</v>
      </c>
      <c r="B9" s="16" t="s">
        <v>1</v>
      </c>
      <c r="C9" s="53">
        <f>SUM(C10:C10,C12:C12)</f>
        <v>54913</v>
      </c>
      <c r="D9" s="53">
        <f>SUM(D10:D10,D12:D12)</f>
        <v>0</v>
      </c>
      <c r="E9" s="53">
        <f t="shared" si="0"/>
        <v>54913</v>
      </c>
    </row>
    <row r="10" spans="1:5" ht="15">
      <c r="A10" s="19" t="s">
        <v>170</v>
      </c>
      <c r="B10" s="17" t="s">
        <v>14</v>
      </c>
      <c r="C10" s="54">
        <f>SUM(C11:C11)</f>
        <v>54913</v>
      </c>
      <c r="D10" s="54">
        <f>SUM(D11:D11)</f>
        <v>0</v>
      </c>
      <c r="E10" s="54">
        <f t="shared" si="0"/>
        <v>54913</v>
      </c>
    </row>
    <row r="11" spans="1:5" ht="15">
      <c r="A11" s="19" t="s">
        <v>273</v>
      </c>
      <c r="B11" s="24" t="s">
        <v>86</v>
      </c>
      <c r="C11" s="57">
        <v>54913</v>
      </c>
      <c r="D11" s="57"/>
      <c r="E11" s="57">
        <f t="shared" si="0"/>
        <v>54913</v>
      </c>
    </row>
    <row r="12" spans="1:5" ht="15">
      <c r="A12" s="19" t="s">
        <v>171</v>
      </c>
      <c r="B12" s="17" t="s">
        <v>87</v>
      </c>
      <c r="C12" s="54"/>
      <c r="D12" s="54"/>
      <c r="E12" s="54">
        <f t="shared" si="0"/>
        <v>0</v>
      </c>
    </row>
    <row r="13" spans="1:5" ht="14.25">
      <c r="A13" s="20" t="s">
        <v>93</v>
      </c>
      <c r="B13" s="16" t="s">
        <v>164</v>
      </c>
      <c r="C13" s="53">
        <f>SUM(C14:C14)</f>
        <v>1320991</v>
      </c>
      <c r="D13" s="53">
        <f>SUM(D14:D14)</f>
        <v>0</v>
      </c>
      <c r="E13" s="53">
        <f>SUM(C13:D13)</f>
        <v>1320991</v>
      </c>
    </row>
    <row r="14" spans="1:5" ht="15">
      <c r="A14" s="19" t="s">
        <v>172</v>
      </c>
      <c r="B14" s="25" t="s">
        <v>98</v>
      </c>
      <c r="C14" s="54">
        <f>1325432-4441</f>
        <v>1320991</v>
      </c>
      <c r="D14" s="54"/>
      <c r="E14" s="54">
        <f t="shared" si="0"/>
        <v>1320991</v>
      </c>
    </row>
    <row r="15" spans="1:5" ht="14.25">
      <c r="A15" s="20" t="s">
        <v>94</v>
      </c>
      <c r="B15" s="16" t="s">
        <v>157</v>
      </c>
      <c r="C15" s="53">
        <f>SUM(C16:C16)</f>
        <v>-120000</v>
      </c>
      <c r="D15" s="53">
        <f>SUM(D16:D16)</f>
        <v>0</v>
      </c>
      <c r="E15" s="53">
        <f aca="true" t="shared" si="1" ref="E15:E22">SUM(C15:D15)</f>
        <v>-120000</v>
      </c>
    </row>
    <row r="16" spans="1:5" ht="15">
      <c r="A16" s="19" t="s">
        <v>173</v>
      </c>
      <c r="B16" s="17" t="s">
        <v>80</v>
      </c>
      <c r="C16" s="54">
        <v>-120000</v>
      </c>
      <c r="D16" s="54"/>
      <c r="E16" s="54">
        <f t="shared" si="1"/>
        <v>-120000</v>
      </c>
    </row>
    <row r="17" spans="1:5" ht="12.75">
      <c r="A17" s="20" t="s">
        <v>174</v>
      </c>
      <c r="B17" s="67" t="s">
        <v>159</v>
      </c>
      <c r="C17" s="53">
        <f>SUM(C18)</f>
        <v>226196</v>
      </c>
      <c r="D17" s="53">
        <f>SUM(D18)</f>
        <v>17004</v>
      </c>
      <c r="E17" s="53">
        <f t="shared" si="1"/>
        <v>243200</v>
      </c>
    </row>
    <row r="18" spans="1:5" ht="14.25">
      <c r="A18" s="71" t="s">
        <v>95</v>
      </c>
      <c r="B18" s="65" t="s">
        <v>164</v>
      </c>
      <c r="C18" s="82">
        <f>SUM(C19,C20)</f>
        <v>226196</v>
      </c>
      <c r="D18" s="82">
        <f>SUM(D19,D20)</f>
        <v>17004</v>
      </c>
      <c r="E18" s="82">
        <f t="shared" si="1"/>
        <v>243200</v>
      </c>
    </row>
    <row r="19" spans="1:5" ht="30">
      <c r="A19" s="72" t="s">
        <v>96</v>
      </c>
      <c r="B19" s="73" t="s">
        <v>165</v>
      </c>
      <c r="C19" s="83">
        <v>190179</v>
      </c>
      <c r="D19" s="83">
        <f>11504</f>
        <v>11504</v>
      </c>
      <c r="E19" s="74">
        <f t="shared" si="1"/>
        <v>201683</v>
      </c>
    </row>
    <row r="20" spans="1:5" ht="12.75">
      <c r="A20" s="150" t="s">
        <v>293</v>
      </c>
      <c r="B20" s="149" t="s">
        <v>294</v>
      </c>
      <c r="C20" s="83">
        <v>36017</v>
      </c>
      <c r="D20" s="83">
        <v>5500</v>
      </c>
      <c r="E20" s="74">
        <f t="shared" si="1"/>
        <v>41517</v>
      </c>
    </row>
    <row r="21" spans="1:5" ht="14.25">
      <c r="A21" s="18" t="s">
        <v>97</v>
      </c>
      <c r="B21" s="16" t="s">
        <v>166</v>
      </c>
      <c r="C21" s="53">
        <f>-2025912+195595-195595</f>
        <v>-2025912</v>
      </c>
      <c r="D21" s="53"/>
      <c r="E21" s="53">
        <f t="shared" si="1"/>
        <v>-2025912</v>
      </c>
    </row>
    <row r="22" spans="1:5" ht="14.25">
      <c r="A22" s="21"/>
      <c r="B22" s="16" t="s">
        <v>115</v>
      </c>
      <c r="C22" s="53">
        <f>C5+C17-C21</f>
        <v>3580640</v>
      </c>
      <c r="D22" s="53">
        <f>D5+D17-D21</f>
        <v>17004</v>
      </c>
      <c r="E22" s="53">
        <f t="shared" si="1"/>
        <v>3597644</v>
      </c>
    </row>
  </sheetData>
  <sheetProtection/>
  <mergeCells count="2">
    <mergeCell ref="B1:E1"/>
    <mergeCell ref="B2:E2"/>
  </mergeCells>
  <printOptions/>
  <pageMargins left="0.984251968503937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&amp;RLisa 2
Tartu Linnavolikogu
....2012. a määruse
nr ... uurde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Zeros="0" zoomScalePageLayoutView="0" workbookViewId="0" topLeftCell="A1">
      <selection activeCell="C18" sqref="C18"/>
    </sheetView>
  </sheetViews>
  <sheetFormatPr defaultColWidth="9.140625" defaultRowHeight="12.75"/>
  <cols>
    <col min="1" max="1" width="6.00390625" style="6" bestFit="1" customWidth="1"/>
    <col min="2" max="2" width="42.57421875" style="0" customWidth="1"/>
    <col min="3" max="3" width="12.7109375" style="13" bestFit="1" customWidth="1"/>
    <col min="4" max="4" width="13.421875" style="13" customWidth="1"/>
    <col min="5" max="5" width="12.7109375" style="13" customWidth="1"/>
  </cols>
  <sheetData>
    <row r="1" spans="2:5" ht="15.75">
      <c r="B1" s="162" t="s">
        <v>309</v>
      </c>
      <c r="C1" s="162"/>
      <c r="D1" s="162"/>
      <c r="E1" s="162"/>
    </row>
    <row r="2" spans="2:5" ht="15.75">
      <c r="B2" s="162" t="s">
        <v>155</v>
      </c>
      <c r="C2" s="162"/>
      <c r="D2" s="162"/>
      <c r="E2" s="162"/>
    </row>
    <row r="3" ht="12.75">
      <c r="E3" s="43" t="s">
        <v>198</v>
      </c>
    </row>
    <row r="4" spans="1:5" ht="25.5">
      <c r="A4" s="7"/>
      <c r="B4" s="1"/>
      <c r="C4" s="11" t="s">
        <v>9</v>
      </c>
      <c r="D4" s="11" t="s">
        <v>10</v>
      </c>
      <c r="E4" s="12" t="s">
        <v>11</v>
      </c>
    </row>
    <row r="5" spans="1:5" ht="14.25">
      <c r="A5" s="26">
        <v>2</v>
      </c>
      <c r="B5" s="23" t="s">
        <v>15</v>
      </c>
      <c r="C5" s="51">
        <f>SUM(C6,C10,C15,C18,C21,C24,C27)</f>
        <v>3580640</v>
      </c>
      <c r="D5" s="51">
        <f>SUM(D6,D10,D15,D18,D21,D24,D27)</f>
        <v>17004</v>
      </c>
      <c r="E5" s="52">
        <f>SUM(C5:D5)</f>
        <v>3597644</v>
      </c>
    </row>
    <row r="6" spans="1:5" ht="14.25">
      <c r="A6" s="27" t="s">
        <v>26</v>
      </c>
      <c r="B6" s="16" t="s">
        <v>2</v>
      </c>
      <c r="C6" s="53">
        <f>SUM(C7:C9)</f>
        <v>124251</v>
      </c>
      <c r="D6" s="53">
        <f>SUM(D7:D9)</f>
        <v>0</v>
      </c>
      <c r="E6" s="53">
        <f>SUM(C6:D6)</f>
        <v>124251</v>
      </c>
    </row>
    <row r="7" spans="1:5" ht="15">
      <c r="A7" s="28"/>
      <c r="B7" s="17" t="s">
        <v>129</v>
      </c>
      <c r="C7" s="54">
        <f>SUM('lisa 4 (tulude,kulude jaotus)'!D20,)</f>
        <v>112910</v>
      </c>
      <c r="D7" s="54">
        <f>SUM('lisa 4 (tulude,kulude jaotus)'!E15)</f>
        <v>0</v>
      </c>
      <c r="E7" s="54">
        <f aca="true" t="shared" si="0" ref="E7:E29">SUM(C7:D7)</f>
        <v>112910</v>
      </c>
    </row>
    <row r="8" spans="1:5" ht="15">
      <c r="A8" s="28"/>
      <c r="B8" s="17" t="s">
        <v>299</v>
      </c>
      <c r="C8" s="54">
        <f>'lisa 4 (tulude,kulude jaotus)'!D46</f>
        <v>2448</v>
      </c>
      <c r="D8" s="54">
        <f>'lisa 4 (tulude,kulude jaotus)'!E46</f>
        <v>0</v>
      </c>
      <c r="E8" s="54">
        <f t="shared" si="0"/>
        <v>2448</v>
      </c>
    </row>
    <row r="9" spans="1:5" ht="15">
      <c r="A9" s="28"/>
      <c r="B9" s="17" t="s">
        <v>300</v>
      </c>
      <c r="C9" s="54">
        <f>'lisa 4 (tulude,kulude jaotus)'!D53</f>
        <v>8893</v>
      </c>
      <c r="D9" s="54">
        <f>'lisa 4 (tulude,kulude jaotus)'!E54</f>
        <v>0</v>
      </c>
      <c r="E9" s="54">
        <f t="shared" si="0"/>
        <v>8893</v>
      </c>
    </row>
    <row r="10" spans="1:5" ht="14.25">
      <c r="A10" s="29" t="s">
        <v>79</v>
      </c>
      <c r="B10" s="16" t="s">
        <v>3</v>
      </c>
      <c r="C10" s="53">
        <f>SUM(C11:C14)</f>
        <v>595215</v>
      </c>
      <c r="D10" s="53">
        <f>SUM(D11:D14)</f>
        <v>0</v>
      </c>
      <c r="E10" s="53">
        <f t="shared" si="0"/>
        <v>595215</v>
      </c>
    </row>
    <row r="11" spans="1:5" ht="15">
      <c r="A11" s="28"/>
      <c r="B11" s="17" t="s">
        <v>197</v>
      </c>
      <c r="C11" s="54">
        <f>'lisa 4 (tulude,kulude jaotus)'!D27</f>
        <v>5370</v>
      </c>
      <c r="D11" s="54">
        <f>'lisa 4 (tulude,kulude jaotus)'!E27</f>
        <v>0</v>
      </c>
      <c r="E11" s="54">
        <f t="shared" si="0"/>
        <v>5370</v>
      </c>
    </row>
    <row r="12" spans="1:5" ht="15">
      <c r="A12" s="28"/>
      <c r="B12" s="17" t="s">
        <v>132</v>
      </c>
      <c r="C12" s="54">
        <f>SUM('lisa 4 (tulude,kulude jaotus)'!D155)</f>
        <v>513908</v>
      </c>
      <c r="D12" s="54">
        <f>SUM('lisa 4 (tulude,kulude jaotus)'!E155)</f>
        <v>0</v>
      </c>
      <c r="E12" s="54">
        <f t="shared" si="0"/>
        <v>513908</v>
      </c>
    </row>
    <row r="13" spans="1:5" ht="15">
      <c r="A13" s="28"/>
      <c r="B13" s="17" t="s">
        <v>178</v>
      </c>
      <c r="C13" s="54">
        <f>'lisa 4 (tulude,kulude jaotus)'!D213</f>
        <v>37590</v>
      </c>
      <c r="D13" s="54">
        <f>'lisa 4 (tulude,kulude jaotus)'!E213</f>
        <v>0</v>
      </c>
      <c r="E13" s="54">
        <f t="shared" si="0"/>
        <v>37590</v>
      </c>
    </row>
    <row r="14" spans="1:5" ht="15">
      <c r="A14" s="28"/>
      <c r="B14" s="17" t="s">
        <v>17</v>
      </c>
      <c r="C14" s="54">
        <f>'lisa 4 (tulude,kulude jaotus)'!D226</f>
        <v>38347</v>
      </c>
      <c r="D14" s="54">
        <f>'lisa 4 (tulude,kulude jaotus)'!E226</f>
        <v>0</v>
      </c>
      <c r="E14" s="54">
        <f t="shared" si="0"/>
        <v>38347</v>
      </c>
    </row>
    <row r="15" spans="1:5" ht="14.25">
      <c r="A15" s="29" t="s">
        <v>81</v>
      </c>
      <c r="B15" s="16" t="s">
        <v>4</v>
      </c>
      <c r="C15" s="53">
        <f>SUM(C16:C17)</f>
        <v>176118</v>
      </c>
      <c r="D15" s="53">
        <f>SUM(D16:D17)</f>
        <v>0</v>
      </c>
      <c r="E15" s="53">
        <f t="shared" si="0"/>
        <v>176118</v>
      </c>
    </row>
    <row r="16" spans="1:5" ht="15">
      <c r="A16" s="28"/>
      <c r="B16" s="17" t="s">
        <v>16</v>
      </c>
      <c r="C16" s="54">
        <f>SUM('lisa 4 (tulude,kulude jaotus)'!D178)</f>
        <v>19180</v>
      </c>
      <c r="D16" s="54">
        <f>SUM('lisa 4 (tulude,kulude jaotus)'!E178)</f>
        <v>0</v>
      </c>
      <c r="E16" s="54">
        <f t="shared" si="0"/>
        <v>19180</v>
      </c>
    </row>
    <row r="17" spans="1:5" ht="15">
      <c r="A17" s="28"/>
      <c r="B17" s="17" t="s">
        <v>196</v>
      </c>
      <c r="C17" s="54">
        <f>'lisa 4 (tulude,kulude jaotus)'!D314</f>
        <v>156938</v>
      </c>
      <c r="D17" s="54"/>
      <c r="E17" s="54">
        <f t="shared" si="0"/>
        <v>156938</v>
      </c>
    </row>
    <row r="18" spans="1:5" ht="14.25">
      <c r="A18" s="29" t="s">
        <v>82</v>
      </c>
      <c r="B18" s="16" t="s">
        <v>5</v>
      </c>
      <c r="C18" s="53">
        <f>SUM(C19:C20)</f>
        <v>181824</v>
      </c>
      <c r="D18" s="53">
        <f>SUM(D19:D20)</f>
        <v>0</v>
      </c>
      <c r="E18" s="53">
        <f t="shared" si="0"/>
        <v>181824</v>
      </c>
    </row>
    <row r="19" spans="1:5" ht="15">
      <c r="A19" s="28"/>
      <c r="B19" s="17" t="s">
        <v>16</v>
      </c>
      <c r="C19" s="54">
        <f>SUM('lisa 4 (tulude,kulude jaotus)'!D193)</f>
        <v>66044</v>
      </c>
      <c r="D19" s="54">
        <f>SUM('lisa 4 (tulude,kulude jaotus)'!E193)</f>
        <v>0</v>
      </c>
      <c r="E19" s="54">
        <f t="shared" si="0"/>
        <v>66044</v>
      </c>
    </row>
    <row r="20" spans="1:5" ht="15">
      <c r="A20" s="28"/>
      <c r="B20" s="17" t="s">
        <v>17</v>
      </c>
      <c r="C20" s="54">
        <f>'lisa 4 (tulude,kulude jaotus)'!D234</f>
        <v>115780</v>
      </c>
      <c r="D20" s="54">
        <f>'lisa 4 (tulude,kulude jaotus)'!E234</f>
        <v>0</v>
      </c>
      <c r="E20" s="54">
        <f t="shared" si="0"/>
        <v>115780</v>
      </c>
    </row>
    <row r="21" spans="1:5" ht="14.25">
      <c r="A21" s="29" t="s">
        <v>99</v>
      </c>
      <c r="B21" s="16" t="s">
        <v>130</v>
      </c>
      <c r="C21" s="53">
        <f>SUM(C22:C23)</f>
        <v>1198373</v>
      </c>
      <c r="D21" s="53">
        <f>SUM(D22:D23)</f>
        <v>0</v>
      </c>
      <c r="E21" s="53">
        <f t="shared" si="0"/>
        <v>1198373</v>
      </c>
    </row>
    <row r="22" spans="1:5" ht="15">
      <c r="A22" s="28"/>
      <c r="B22" s="17" t="s">
        <v>274</v>
      </c>
      <c r="C22" s="54">
        <f>SUM('lisa 4 (tulude,kulude jaotus)'!D100)</f>
        <v>95489</v>
      </c>
      <c r="D22" s="54">
        <f>SUM('lisa 4 (tulude,kulude jaotus)'!E100)</f>
        <v>0</v>
      </c>
      <c r="E22" s="54">
        <f t="shared" si="0"/>
        <v>95489</v>
      </c>
    </row>
    <row r="23" spans="1:5" ht="15">
      <c r="A23" s="28"/>
      <c r="B23" s="17" t="s">
        <v>17</v>
      </c>
      <c r="C23" s="54">
        <f>'lisa 4 (tulude,kulude jaotus)'!D242</f>
        <v>1102884</v>
      </c>
      <c r="D23" s="54">
        <f>'lisa 4 (tulude,kulude jaotus)'!E242</f>
        <v>0</v>
      </c>
      <c r="E23" s="54">
        <f t="shared" si="0"/>
        <v>1102884</v>
      </c>
    </row>
    <row r="24" spans="1:5" ht="14.25">
      <c r="A24" s="29" t="s">
        <v>100</v>
      </c>
      <c r="B24" s="16" t="s">
        <v>6</v>
      </c>
      <c r="C24" s="53">
        <f>SUM(C25:C26)</f>
        <v>1250283</v>
      </c>
      <c r="D24" s="53">
        <f>SUM(D25:D26)</f>
        <v>17004</v>
      </c>
      <c r="E24" s="53">
        <f t="shared" si="0"/>
        <v>1267287</v>
      </c>
    </row>
    <row r="25" spans="1:5" ht="15">
      <c r="A25" s="28"/>
      <c r="B25" s="17" t="s">
        <v>275</v>
      </c>
      <c r="C25" s="54">
        <f>'lisa 4 (tulude,kulude jaotus)'!D57</f>
        <v>249188</v>
      </c>
      <c r="D25" s="54">
        <f>'lisa 4 (tulude,kulude jaotus)'!E57</f>
        <v>5500</v>
      </c>
      <c r="E25" s="54">
        <f t="shared" si="0"/>
        <v>254688</v>
      </c>
    </row>
    <row r="26" spans="1:5" ht="15">
      <c r="A26" s="28"/>
      <c r="B26" s="17" t="s">
        <v>17</v>
      </c>
      <c r="C26" s="54">
        <f>'lisa 4 (tulude,kulude jaotus)'!D271</f>
        <v>1001095</v>
      </c>
      <c r="D26" s="54">
        <f>'lisa 4 (tulude,kulude jaotus)'!E271</f>
        <v>11504</v>
      </c>
      <c r="E26" s="54">
        <f t="shared" si="0"/>
        <v>1012599</v>
      </c>
    </row>
    <row r="27" spans="1:5" ht="14.25">
      <c r="A27" s="29" t="s">
        <v>101</v>
      </c>
      <c r="B27" s="16" t="s">
        <v>7</v>
      </c>
      <c r="C27" s="53">
        <f>SUM(C28:C29)</f>
        <v>54576</v>
      </c>
      <c r="D27" s="53">
        <f>SUM(D28:D29)</f>
        <v>0</v>
      </c>
      <c r="E27" s="53">
        <f t="shared" si="0"/>
        <v>54576</v>
      </c>
    </row>
    <row r="28" spans="1:5" ht="15">
      <c r="A28" s="28"/>
      <c r="B28" s="17" t="s">
        <v>276</v>
      </c>
      <c r="C28" s="54">
        <f>'lisa 4 (tulude,kulude jaotus)'!D302</f>
        <v>46530</v>
      </c>
      <c r="D28" s="54">
        <f>'lisa 4 (tulude,kulude jaotus)'!E302</f>
        <v>0</v>
      </c>
      <c r="E28" s="54">
        <f t="shared" si="0"/>
        <v>46530</v>
      </c>
    </row>
    <row r="29" spans="1:5" ht="15">
      <c r="A29" s="28"/>
      <c r="B29" s="17" t="s">
        <v>18</v>
      </c>
      <c r="C29" s="54">
        <f>SUM('lisa 4 (tulude,kulude jaotus)'!D326)</f>
        <v>8046</v>
      </c>
      <c r="D29" s="54">
        <f>SUM('lisa 4 (tulude,kulude jaotus)'!E326)</f>
        <v>0</v>
      </c>
      <c r="E29" s="54">
        <f t="shared" si="0"/>
        <v>8046</v>
      </c>
    </row>
  </sheetData>
  <sheetProtection/>
  <mergeCells count="2">
    <mergeCell ref="B1:E1"/>
    <mergeCell ref="B2:E2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85" r:id="rId1"/>
  <headerFooter alignWithMargins="0">
    <oddHeader xml:space="preserve">&amp;RLisa  3
Tartu Linnavolikogu
...2012.a määruse
 nr ... juurde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55"/>
  <sheetViews>
    <sheetView showZeros="0" zoomScalePageLayoutView="0" workbookViewId="0" topLeftCell="A1">
      <selection activeCell="D163" sqref="D163"/>
    </sheetView>
  </sheetViews>
  <sheetFormatPr defaultColWidth="9.140625" defaultRowHeight="12.75"/>
  <cols>
    <col min="1" max="1" width="8.8515625" style="6" bestFit="1" customWidth="1"/>
    <col min="2" max="2" width="6.57421875" style="3" bestFit="1" customWidth="1"/>
    <col min="3" max="3" width="38.7109375" style="58" customWidth="1"/>
    <col min="4" max="4" width="13.421875" style="13" bestFit="1" customWidth="1"/>
    <col min="5" max="5" width="11.57421875" style="13" bestFit="1" customWidth="1"/>
    <col min="6" max="6" width="10.7109375" style="13" bestFit="1" customWidth="1"/>
    <col min="7" max="7" width="10.00390625" style="0" bestFit="1" customWidth="1"/>
    <col min="8" max="8" width="11.140625" style="0" bestFit="1" customWidth="1"/>
    <col min="11" max="11" width="8.28125" style="0" customWidth="1"/>
  </cols>
  <sheetData>
    <row r="1" spans="1:6" ht="15.75">
      <c r="A1" s="162" t="s">
        <v>310</v>
      </c>
      <c r="B1" s="162"/>
      <c r="C1" s="162"/>
      <c r="D1" s="162"/>
      <c r="E1" s="162"/>
      <c r="F1" s="162"/>
    </row>
    <row r="2" spans="1:6" ht="15.75">
      <c r="A2" s="162" t="s">
        <v>102</v>
      </c>
      <c r="B2" s="162"/>
      <c r="C2" s="162"/>
      <c r="D2" s="162"/>
      <c r="E2" s="162"/>
      <c r="F2" s="162"/>
    </row>
    <row r="3" ht="12.75">
      <c r="F3" s="43" t="s">
        <v>198</v>
      </c>
    </row>
    <row r="4" spans="1:6" ht="30">
      <c r="A4" s="44" t="s">
        <v>127</v>
      </c>
      <c r="B4" s="39" t="s">
        <v>21</v>
      </c>
      <c r="C4" s="59" t="s">
        <v>19</v>
      </c>
      <c r="D4" s="40" t="s">
        <v>9</v>
      </c>
      <c r="E4" s="40" t="s">
        <v>10</v>
      </c>
      <c r="F4" s="41" t="s">
        <v>11</v>
      </c>
    </row>
    <row r="5" spans="1:6" ht="15">
      <c r="A5" s="30"/>
      <c r="B5" s="31"/>
      <c r="C5" s="60" t="s">
        <v>103</v>
      </c>
      <c r="D5" s="49">
        <f>SUMIF($C$10:$C$354,$C$17,D$10:D$354)</f>
        <v>3580640</v>
      </c>
      <c r="E5" s="49">
        <f>SUMIF($C$10:$C$354,$C$17,E$10:E$354)</f>
        <v>17004</v>
      </c>
      <c r="F5" s="49">
        <f>SUM(D5:E5)</f>
        <v>3597644</v>
      </c>
    </row>
    <row r="6" spans="1:6" ht="15">
      <c r="A6" s="28"/>
      <c r="B6" s="32"/>
      <c r="C6" s="25" t="s">
        <v>20</v>
      </c>
      <c r="D6" s="46">
        <f>SUM(D7:D9)</f>
        <v>3580640</v>
      </c>
      <c r="E6" s="46">
        <f>SUM(E7:E9)</f>
        <v>17004</v>
      </c>
      <c r="F6" s="48">
        <f>SUM(D6:E6)</f>
        <v>3597644</v>
      </c>
    </row>
    <row r="7" spans="1:6" ht="15">
      <c r="A7" s="28"/>
      <c r="B7" s="32"/>
      <c r="C7" s="25" t="s">
        <v>175</v>
      </c>
      <c r="D7" s="48">
        <f>SUMIF($C$10:$C$586,$C$21,D$10:D$586)</f>
        <v>556774</v>
      </c>
      <c r="E7" s="48">
        <f>SUMIF($C$10:$C$586,$C$21,E$10:E$586)</f>
        <v>0</v>
      </c>
      <c r="F7" s="48">
        <f>SUM(D7:E7)</f>
        <v>556774</v>
      </c>
    </row>
    <row r="8" spans="1:8" ht="15">
      <c r="A8" s="28"/>
      <c r="B8" s="32"/>
      <c r="C8" s="25" t="s">
        <v>179</v>
      </c>
      <c r="D8" s="48">
        <f>SUMIF($C$10:$C$586,$C64,D$10:D$586)</f>
        <v>3016715</v>
      </c>
      <c r="E8" s="48">
        <f>SUMIF($C$10:$C$586,$C64,E$10:E$586)</f>
        <v>17004</v>
      </c>
      <c r="F8" s="48">
        <f>SUM(D8:E8)</f>
        <v>3033719</v>
      </c>
      <c r="H8" s="13"/>
    </row>
    <row r="9" spans="1:6" ht="13.5" customHeight="1">
      <c r="A9" s="28"/>
      <c r="B9" s="32"/>
      <c r="C9" s="25" t="s">
        <v>285</v>
      </c>
      <c r="D9" s="48">
        <f>SUMIF($C$10:$C$586,C40,D$10:D$586)</f>
        <v>7151</v>
      </c>
      <c r="E9" s="48">
        <f>SUMIF($C$10:$C$586,#REF!,E$10:E$586)</f>
        <v>0</v>
      </c>
      <c r="F9" s="48">
        <f>SUM(D9:E9)</f>
        <v>7151</v>
      </c>
    </row>
    <row r="10" spans="1:6" ht="14.25">
      <c r="A10" s="35" t="s">
        <v>31</v>
      </c>
      <c r="B10" s="33"/>
      <c r="C10" s="42" t="s">
        <v>25</v>
      </c>
      <c r="D10" s="47"/>
      <c r="E10" s="47"/>
      <c r="F10" s="47"/>
    </row>
    <row r="11" spans="1:6" ht="14.25">
      <c r="A11" s="34"/>
      <c r="B11" s="33"/>
      <c r="C11" s="42" t="s">
        <v>180</v>
      </c>
      <c r="D11" s="47">
        <f>SUM(D17)</f>
        <v>112910</v>
      </c>
      <c r="E11" s="47">
        <f>SUM(E17)</f>
        <v>0</v>
      </c>
      <c r="F11" s="47">
        <f>SUM(D11:E11)</f>
        <v>112910</v>
      </c>
    </row>
    <row r="12" spans="1:6" ht="14.25">
      <c r="A12" s="34"/>
      <c r="B12" s="33"/>
      <c r="C12" s="42" t="s">
        <v>181</v>
      </c>
      <c r="D12" s="47">
        <f>SUM(D13:D14)</f>
        <v>112910</v>
      </c>
      <c r="E12" s="47">
        <f>SUM(E13:E14)</f>
        <v>0</v>
      </c>
      <c r="F12" s="47">
        <f>SUM(D12:E12)</f>
        <v>112910</v>
      </c>
    </row>
    <row r="13" spans="1:6" ht="15">
      <c r="A13" s="28"/>
      <c r="B13" s="32"/>
      <c r="C13" s="25" t="s">
        <v>175</v>
      </c>
      <c r="D13" s="48">
        <f>SUMIF($C$15:$C$22,$C$21,D15:D22)</f>
        <v>112910</v>
      </c>
      <c r="E13" s="48">
        <f>SUMIF($C$15:$C$22,$C$21,E15:E22)</f>
        <v>0</v>
      </c>
      <c r="F13" s="48">
        <f>SUM(D13:E13)</f>
        <v>112910</v>
      </c>
    </row>
    <row r="14" spans="1:6" ht="15">
      <c r="A14" s="28"/>
      <c r="B14" s="32"/>
      <c r="C14" s="25" t="s">
        <v>179</v>
      </c>
      <c r="D14" s="48">
        <f>SUMIF($C$15:$C$22,#REF!,D15:D22)</f>
        <v>0</v>
      </c>
      <c r="E14" s="48">
        <f>SUMIF($C$15:$C$22,#REF!,E15:E22)</f>
        <v>0</v>
      </c>
      <c r="F14" s="48">
        <f>SUM(D14:E14)</f>
        <v>0</v>
      </c>
    </row>
    <row r="15" spans="1:6" ht="14.25">
      <c r="A15" s="22" t="s">
        <v>104</v>
      </c>
      <c r="B15" s="32"/>
      <c r="C15" s="42" t="s">
        <v>2</v>
      </c>
      <c r="D15" s="47">
        <f>SUM(D20)</f>
        <v>112910</v>
      </c>
      <c r="E15" s="47">
        <f>SUM(E20)</f>
        <v>0</v>
      </c>
      <c r="F15" s="47">
        <f>SUM(D15:E15)</f>
        <v>112910</v>
      </c>
    </row>
    <row r="16" spans="1:6" ht="15">
      <c r="A16" s="37" t="s">
        <v>105</v>
      </c>
      <c r="B16" s="36" t="s">
        <v>27</v>
      </c>
      <c r="C16" s="24" t="s">
        <v>124</v>
      </c>
      <c r="D16" s="50"/>
      <c r="E16" s="50"/>
      <c r="F16" s="50"/>
    </row>
    <row r="17" spans="1:6" ht="14.25">
      <c r="A17" s="28"/>
      <c r="B17" s="32"/>
      <c r="C17" s="42" t="s">
        <v>22</v>
      </c>
      <c r="D17" s="47">
        <f>SUM(D18:D18)</f>
        <v>112910</v>
      </c>
      <c r="E17" s="47">
        <f>SUM(E18:E18)</f>
        <v>0</v>
      </c>
      <c r="F17" s="47">
        <f>SUM(D17:E17)</f>
        <v>112910</v>
      </c>
    </row>
    <row r="18" spans="1:6" ht="15">
      <c r="A18" s="28"/>
      <c r="B18" s="32"/>
      <c r="C18" s="25" t="s">
        <v>24</v>
      </c>
      <c r="D18" s="48">
        <f>SUM(D20)</f>
        <v>112910</v>
      </c>
      <c r="E18" s="48"/>
      <c r="F18" s="48">
        <f>SUM(D18:E18)</f>
        <v>112910</v>
      </c>
    </row>
    <row r="19" spans="1:6" ht="15">
      <c r="A19" s="28"/>
      <c r="B19" s="32"/>
      <c r="C19" s="25"/>
      <c r="D19" s="48"/>
      <c r="E19" s="48"/>
      <c r="F19" s="48"/>
    </row>
    <row r="20" spans="1:6" ht="14.25">
      <c r="A20" s="28"/>
      <c r="B20" s="32"/>
      <c r="C20" s="42" t="s">
        <v>23</v>
      </c>
      <c r="D20" s="47">
        <f>SUM(D21:D21)</f>
        <v>112910</v>
      </c>
      <c r="E20" s="47">
        <f>SUM(E21:E21)</f>
        <v>0</v>
      </c>
      <c r="F20" s="47">
        <f>SUM(D20:E20)</f>
        <v>112910</v>
      </c>
    </row>
    <row r="21" spans="1:6" ht="15">
      <c r="A21" s="28"/>
      <c r="B21" s="32"/>
      <c r="C21" s="25" t="s">
        <v>177</v>
      </c>
      <c r="D21" s="48">
        <f>21910+91000-61000+61000</f>
        <v>112910</v>
      </c>
      <c r="E21" s="48"/>
      <c r="F21" s="48">
        <f>SUM(D21:E21)</f>
        <v>112910</v>
      </c>
    </row>
    <row r="22" spans="1:6" ht="15">
      <c r="A22" s="28"/>
      <c r="B22" s="32"/>
      <c r="C22" s="25"/>
      <c r="D22" s="48"/>
      <c r="E22" s="48"/>
      <c r="F22" s="48"/>
    </row>
    <row r="23" spans="1:6" ht="28.5">
      <c r="A23" s="22" t="s">
        <v>33</v>
      </c>
      <c r="B23" s="33"/>
      <c r="C23" s="42" t="s">
        <v>73</v>
      </c>
      <c r="D23" s="48"/>
      <c r="E23" s="48"/>
      <c r="F23" s="48"/>
    </row>
    <row r="24" spans="1:6" ht="14.25">
      <c r="A24" s="29"/>
      <c r="B24" s="32"/>
      <c r="C24" s="42" t="s">
        <v>180</v>
      </c>
      <c r="D24" s="47">
        <f>D29</f>
        <v>5370</v>
      </c>
      <c r="E24" s="47">
        <f>E29</f>
        <v>0</v>
      </c>
      <c r="F24" s="47">
        <f>SUM(D24:E24)</f>
        <v>5370</v>
      </c>
    </row>
    <row r="25" spans="1:6" ht="14.25">
      <c r="A25" s="29"/>
      <c r="B25" s="32"/>
      <c r="C25" s="42" t="s">
        <v>181</v>
      </c>
      <c r="D25" s="47">
        <f>SUM(D26:D26)</f>
        <v>5370</v>
      </c>
      <c r="E25" s="47">
        <f>SUM(E26:E26)</f>
        <v>0</v>
      </c>
      <c r="F25" s="47">
        <f>SUM(D25:E25)</f>
        <v>5370</v>
      </c>
    </row>
    <row r="26" spans="1:6" ht="15">
      <c r="A26" s="29"/>
      <c r="B26" s="32"/>
      <c r="C26" s="25" t="s">
        <v>175</v>
      </c>
      <c r="D26" s="48">
        <f>SUM(D33)</f>
        <v>5370</v>
      </c>
      <c r="E26" s="48">
        <f>SUM(E33)</f>
        <v>0</v>
      </c>
      <c r="F26" s="48">
        <f>SUM(D26:E26)</f>
        <v>5370</v>
      </c>
    </row>
    <row r="27" spans="1:6" ht="14.25">
      <c r="A27" s="22" t="s">
        <v>106</v>
      </c>
      <c r="B27" s="33"/>
      <c r="C27" s="42" t="s">
        <v>3</v>
      </c>
      <c r="D27" s="47">
        <f>SUM(D32)</f>
        <v>5370</v>
      </c>
      <c r="E27" s="47">
        <f>SUM(E32)</f>
        <v>0</v>
      </c>
      <c r="F27" s="47">
        <f>SUM(D27:E27)</f>
        <v>5370</v>
      </c>
    </row>
    <row r="28" spans="1:6" ht="15">
      <c r="A28" s="37" t="s">
        <v>107</v>
      </c>
      <c r="B28" s="36" t="s">
        <v>69</v>
      </c>
      <c r="C28" s="24" t="s">
        <v>75</v>
      </c>
      <c r="D28" s="50"/>
      <c r="E28" s="50"/>
      <c r="F28" s="50"/>
    </row>
    <row r="29" spans="1:6" ht="14.25">
      <c r="A29" s="28"/>
      <c r="B29" s="32"/>
      <c r="C29" s="42" t="s">
        <v>22</v>
      </c>
      <c r="D29" s="47">
        <f>SUM(D30:D30)</f>
        <v>5370</v>
      </c>
      <c r="E29" s="47">
        <f>SUM(E30:E30)</f>
        <v>0</v>
      </c>
      <c r="F29" s="47">
        <f>SUM(D29:E29)</f>
        <v>5370</v>
      </c>
    </row>
    <row r="30" spans="1:6" ht="15">
      <c r="A30" s="28"/>
      <c r="B30" s="32"/>
      <c r="C30" s="25" t="s">
        <v>24</v>
      </c>
      <c r="D30" s="48">
        <f>SUM(D32)</f>
        <v>5370</v>
      </c>
      <c r="E30" s="48"/>
      <c r="F30" s="48">
        <f>SUM(D30:E30)</f>
        <v>5370</v>
      </c>
    </row>
    <row r="31" spans="1:6" ht="15">
      <c r="A31" s="28"/>
      <c r="B31" s="32"/>
      <c r="C31" s="25"/>
      <c r="D31" s="48"/>
      <c r="E31" s="48"/>
      <c r="F31" s="48"/>
    </row>
    <row r="32" spans="1:6" ht="14.25">
      <c r="A32" s="28"/>
      <c r="B32" s="32"/>
      <c r="C32" s="42" t="s">
        <v>23</v>
      </c>
      <c r="D32" s="47">
        <f>SUM(D33:D33)</f>
        <v>5370</v>
      </c>
      <c r="E32" s="47">
        <f>SUM(E33:E33)</f>
        <v>0</v>
      </c>
      <c r="F32" s="47">
        <f>SUM(D32:E32)</f>
        <v>5370</v>
      </c>
    </row>
    <row r="33" spans="1:6" ht="15">
      <c r="A33" s="28"/>
      <c r="B33" s="32"/>
      <c r="C33" s="25" t="s">
        <v>177</v>
      </c>
      <c r="D33" s="48">
        <v>5370</v>
      </c>
      <c r="E33" s="48"/>
      <c r="F33" s="48">
        <f>SUM(D33:E33)</f>
        <v>5370</v>
      </c>
    </row>
    <row r="34" spans="1:6" ht="15">
      <c r="A34" s="28"/>
      <c r="B34" s="32"/>
      <c r="C34" s="25"/>
      <c r="D34" s="48"/>
      <c r="E34" s="48"/>
      <c r="F34" s="48"/>
    </row>
    <row r="35" spans="1:6" ht="14.25">
      <c r="A35" s="22" t="s">
        <v>116</v>
      </c>
      <c r="B35" s="33"/>
      <c r="C35" s="42" t="s">
        <v>40</v>
      </c>
      <c r="D35" s="48"/>
      <c r="E35" s="48"/>
      <c r="F35" s="48"/>
    </row>
    <row r="36" spans="1:6" ht="14.25">
      <c r="A36" s="29"/>
      <c r="B36" s="32"/>
      <c r="C36" s="42" t="s">
        <v>180</v>
      </c>
      <c r="D36" s="47">
        <f>SUM(D43,D50,D59,D67,D74,D81,D88)</f>
        <v>260529</v>
      </c>
      <c r="E36" s="47">
        <f>SUM(E43,E50,E59,E67,E74,E81,E88)</f>
        <v>5500</v>
      </c>
      <c r="F36" s="47">
        <f aca="true" t="shared" si="0" ref="F36:F41">SUM(D36:E36)</f>
        <v>266029</v>
      </c>
    </row>
    <row r="37" spans="1:6" ht="14.25">
      <c r="A37" s="29"/>
      <c r="B37" s="32"/>
      <c r="C37" s="42" t="s">
        <v>181</v>
      </c>
      <c r="D37" s="47">
        <f>SUM(D38:D40)</f>
        <v>260529</v>
      </c>
      <c r="E37" s="47">
        <f>SUM(E38:E40)</f>
        <v>5500</v>
      </c>
      <c r="F37" s="47">
        <f t="shared" si="0"/>
        <v>266029</v>
      </c>
    </row>
    <row r="38" spans="1:6" ht="15">
      <c r="A38" s="29"/>
      <c r="B38" s="32"/>
      <c r="C38" s="25" t="s">
        <v>175</v>
      </c>
      <c r="D38" s="48">
        <f>SUMIF($C$35:$C$95,$C$47,D35:D95)</f>
        <v>222876</v>
      </c>
      <c r="E38" s="48">
        <f>SUMIF($C$35:$C$95,$C$47,E35:E95)</f>
        <v>0</v>
      </c>
      <c r="F38" s="48">
        <f t="shared" si="0"/>
        <v>222876</v>
      </c>
    </row>
    <row r="39" spans="1:6" ht="15">
      <c r="A39" s="29"/>
      <c r="B39" s="32"/>
      <c r="C39" s="25" t="s">
        <v>179</v>
      </c>
      <c r="D39" s="48">
        <f>SUMIF($C$35:$C$95,$C$64,D$35:D$95)</f>
        <v>30502</v>
      </c>
      <c r="E39" s="48">
        <f>SUMIF($C$35:$C$95,$C$64,E$35:E$95)</f>
        <v>5500</v>
      </c>
      <c r="F39" s="48">
        <f t="shared" si="0"/>
        <v>36002</v>
      </c>
    </row>
    <row r="40" spans="1:6" ht="15">
      <c r="A40" s="29"/>
      <c r="B40" s="32"/>
      <c r="C40" s="25" t="s">
        <v>285</v>
      </c>
      <c r="D40" s="48">
        <f>D55</f>
        <v>7151</v>
      </c>
      <c r="E40" s="48">
        <f>E55</f>
        <v>0</v>
      </c>
      <c r="F40" s="48">
        <f t="shared" si="0"/>
        <v>7151</v>
      </c>
    </row>
    <row r="41" spans="1:6" ht="14.25">
      <c r="A41" s="22" t="s">
        <v>117</v>
      </c>
      <c r="B41" s="32"/>
      <c r="C41" s="42" t="s">
        <v>2</v>
      </c>
      <c r="D41" s="47">
        <f>SUM(D46,D53)</f>
        <v>11341</v>
      </c>
      <c r="E41" s="47">
        <f>SUM(E46,E53)</f>
        <v>0</v>
      </c>
      <c r="F41" s="47">
        <f t="shared" si="0"/>
        <v>11341</v>
      </c>
    </row>
    <row r="42" spans="1:7" ht="15">
      <c r="A42" s="37" t="s">
        <v>118</v>
      </c>
      <c r="B42" s="36" t="s">
        <v>27</v>
      </c>
      <c r="C42" s="24" t="s">
        <v>32</v>
      </c>
      <c r="D42" s="50"/>
      <c r="E42" s="50"/>
      <c r="F42" s="50"/>
      <c r="G42" s="5"/>
    </row>
    <row r="43" spans="1:7" ht="14.25">
      <c r="A43" s="28"/>
      <c r="B43" s="32"/>
      <c r="C43" s="42" t="s">
        <v>22</v>
      </c>
      <c r="D43" s="47">
        <f>SUM(D44:D44)</f>
        <v>2448</v>
      </c>
      <c r="E43" s="47">
        <f>SUM(E44:E44)</f>
        <v>0</v>
      </c>
      <c r="F43" s="47">
        <f>SUM(D43:E43)</f>
        <v>2448</v>
      </c>
      <c r="G43" s="2"/>
    </row>
    <row r="44" spans="1:6" ht="15">
      <c r="A44" s="28"/>
      <c r="B44" s="32"/>
      <c r="C44" s="25" t="s">
        <v>24</v>
      </c>
      <c r="D44" s="48">
        <f>SUM(D46)</f>
        <v>2448</v>
      </c>
      <c r="E44" s="48"/>
      <c r="F44" s="48">
        <f>SUM(D44:E44)</f>
        <v>2448</v>
      </c>
    </row>
    <row r="45" spans="1:6" ht="15">
      <c r="A45" s="28"/>
      <c r="B45" s="32"/>
      <c r="C45" s="25"/>
      <c r="D45" s="48"/>
      <c r="E45" s="48"/>
      <c r="F45" s="48"/>
    </row>
    <row r="46" spans="1:7" ht="14.25">
      <c r="A46" s="28"/>
      <c r="B46" s="32"/>
      <c r="C46" s="42" t="s">
        <v>23</v>
      </c>
      <c r="D46" s="47">
        <f>SUM(D47:D47)</f>
        <v>2448</v>
      </c>
      <c r="E46" s="47">
        <f>SUM(E47:E47)</f>
        <v>0</v>
      </c>
      <c r="F46" s="47">
        <f>SUM(D46:E46)</f>
        <v>2448</v>
      </c>
      <c r="G46" s="2"/>
    </row>
    <row r="47" spans="1:6" ht="15">
      <c r="A47" s="28"/>
      <c r="B47" s="32"/>
      <c r="C47" s="25" t="s">
        <v>177</v>
      </c>
      <c r="D47" s="48">
        <v>2448</v>
      </c>
      <c r="E47" s="48"/>
      <c r="F47" s="48">
        <f>SUM(D47:E47)</f>
        <v>2448</v>
      </c>
    </row>
    <row r="48" spans="1:6" ht="15">
      <c r="A48" s="28"/>
      <c r="B48" s="32"/>
      <c r="C48" s="25"/>
      <c r="D48" s="48"/>
      <c r="E48" s="48"/>
      <c r="F48" s="48"/>
    </row>
    <row r="49" spans="1:6" ht="15">
      <c r="A49" s="37" t="s">
        <v>286</v>
      </c>
      <c r="B49" s="36" t="s">
        <v>287</v>
      </c>
      <c r="C49" s="24" t="s">
        <v>288</v>
      </c>
      <c r="D49" s="50"/>
      <c r="E49" s="50"/>
      <c r="F49" s="50"/>
    </row>
    <row r="50" spans="1:6" ht="14.25">
      <c r="A50" s="28"/>
      <c r="B50" s="32"/>
      <c r="C50" s="42" t="s">
        <v>22</v>
      </c>
      <c r="D50" s="47">
        <f>SUM(D51:D51)</f>
        <v>8893</v>
      </c>
      <c r="E50" s="47">
        <f>SUM(E51:E51)</f>
        <v>0</v>
      </c>
      <c r="F50" s="47">
        <f>SUM(D50:E50)</f>
        <v>8893</v>
      </c>
    </row>
    <row r="51" spans="1:6" ht="15">
      <c r="A51" s="28"/>
      <c r="B51" s="32"/>
      <c r="C51" s="25" t="s">
        <v>24</v>
      </c>
      <c r="D51" s="48">
        <f>SUM(D53)</f>
        <v>8893</v>
      </c>
      <c r="E51" s="48"/>
      <c r="F51" s="48">
        <f>SUM(D51:E51)</f>
        <v>8893</v>
      </c>
    </row>
    <row r="52" spans="1:6" ht="15">
      <c r="A52" s="28"/>
      <c r="B52" s="32"/>
      <c r="C52" s="25"/>
      <c r="D52" s="48"/>
      <c r="E52" s="48"/>
      <c r="F52" s="48"/>
    </row>
    <row r="53" spans="1:6" ht="14.25">
      <c r="A53" s="28"/>
      <c r="B53" s="32"/>
      <c r="C53" s="42" t="s">
        <v>23</v>
      </c>
      <c r="D53" s="47">
        <f>SUM(D54:D55)</f>
        <v>8893</v>
      </c>
      <c r="E53" s="47">
        <f>SUM(E54:E55)</f>
        <v>0</v>
      </c>
      <c r="F53" s="47">
        <f>SUM(D53:E53)</f>
        <v>8893</v>
      </c>
    </row>
    <row r="54" spans="1:6" ht="15">
      <c r="A54" s="28"/>
      <c r="B54" s="32"/>
      <c r="C54" s="25" t="s">
        <v>176</v>
      </c>
      <c r="D54" s="48">
        <v>1742</v>
      </c>
      <c r="E54" s="48"/>
      <c r="F54" s="48">
        <f>D54+E54</f>
        <v>1742</v>
      </c>
    </row>
    <row r="55" spans="1:6" ht="15">
      <c r="A55" s="28"/>
      <c r="B55" s="32"/>
      <c r="C55" s="25" t="s">
        <v>303</v>
      </c>
      <c r="D55" s="48">
        <v>7151</v>
      </c>
      <c r="E55" s="48"/>
      <c r="F55" s="48">
        <f>D55+E55</f>
        <v>7151</v>
      </c>
    </row>
    <row r="56" spans="1:6" ht="15">
      <c r="A56" s="28"/>
      <c r="B56" s="32"/>
      <c r="C56" s="25"/>
      <c r="D56" s="48"/>
      <c r="E56" s="48"/>
      <c r="F56" s="48"/>
    </row>
    <row r="57" spans="1:6" ht="14.25">
      <c r="A57" s="22" t="s">
        <v>119</v>
      </c>
      <c r="B57" s="33"/>
      <c r="C57" s="42" t="s">
        <v>6</v>
      </c>
      <c r="D57" s="47">
        <f>SUM(D62,D70,D77,D84,D92)</f>
        <v>249188</v>
      </c>
      <c r="E57" s="47">
        <f>SUM(E62,E70,E77,E84,E92)</f>
        <v>5500</v>
      </c>
      <c r="F57" s="47">
        <f>SUM(D57:E57)</f>
        <v>254688</v>
      </c>
    </row>
    <row r="58" spans="1:6" ht="15">
      <c r="A58" s="37" t="s">
        <v>120</v>
      </c>
      <c r="B58" s="36" t="s">
        <v>28</v>
      </c>
      <c r="C58" s="24" t="s">
        <v>89</v>
      </c>
      <c r="D58" s="50"/>
      <c r="E58" s="50"/>
      <c r="F58" s="50"/>
    </row>
    <row r="59" spans="1:6" ht="14.25">
      <c r="A59" s="28"/>
      <c r="B59" s="32"/>
      <c r="C59" s="42" t="s">
        <v>22</v>
      </c>
      <c r="D59" s="47">
        <f>SUM(D60,)</f>
        <v>163580</v>
      </c>
      <c r="E59" s="47">
        <f>SUM(E60,)</f>
        <v>0</v>
      </c>
      <c r="F59" s="47">
        <f>SUM(D59:E59)</f>
        <v>163580</v>
      </c>
    </row>
    <row r="60" spans="1:6" ht="15">
      <c r="A60" s="28"/>
      <c r="B60" s="32"/>
      <c r="C60" s="25" t="s">
        <v>24</v>
      </c>
      <c r="D60" s="48">
        <f>SUM(D62)</f>
        <v>163580</v>
      </c>
      <c r="E60" s="48"/>
      <c r="F60" s="48">
        <f>SUM(D60:E60)</f>
        <v>163580</v>
      </c>
    </row>
    <row r="61" spans="1:6" ht="15">
      <c r="A61" s="28"/>
      <c r="B61" s="32"/>
      <c r="C61" s="25"/>
      <c r="D61" s="48"/>
      <c r="E61" s="48"/>
      <c r="F61" s="48"/>
    </row>
    <row r="62" spans="1:6" ht="14.25">
      <c r="A62" s="28"/>
      <c r="B62" s="32"/>
      <c r="C62" s="42" t="s">
        <v>23</v>
      </c>
      <c r="D62" s="47">
        <f>SUM(D63:D64)</f>
        <v>163580</v>
      </c>
      <c r="E62" s="47">
        <f>SUM(E63:E64)</f>
        <v>0</v>
      </c>
      <c r="F62" s="47">
        <f>SUM(D62:E62)</f>
        <v>163580</v>
      </c>
    </row>
    <row r="63" spans="1:6" ht="15">
      <c r="A63" s="28"/>
      <c r="B63" s="32"/>
      <c r="C63" s="25" t="s">
        <v>177</v>
      </c>
      <c r="D63" s="48">
        <f>32900+14700-23900+9200+101920</f>
        <v>134820</v>
      </c>
      <c r="E63" s="48"/>
      <c r="F63" s="48">
        <f>SUM(D63:E63)</f>
        <v>134820</v>
      </c>
    </row>
    <row r="64" spans="1:6" ht="15">
      <c r="A64" s="28"/>
      <c r="B64" s="32"/>
      <c r="C64" s="25" t="s">
        <v>176</v>
      </c>
      <c r="D64" s="48">
        <f>SUM('Lisa 5 (invest)'!D32)</f>
        <v>28760</v>
      </c>
      <c r="E64" s="48"/>
      <c r="F64" s="48">
        <f>SUM(D64:E64)</f>
        <v>28760</v>
      </c>
    </row>
    <row r="65" spans="1:6" ht="15">
      <c r="A65" s="28"/>
      <c r="B65" s="32"/>
      <c r="C65" s="25"/>
      <c r="D65" s="48"/>
      <c r="E65" s="48"/>
      <c r="F65" s="48"/>
    </row>
    <row r="66" spans="1:6" ht="15">
      <c r="A66" s="38" t="s">
        <v>131</v>
      </c>
      <c r="B66" s="36" t="s">
        <v>34</v>
      </c>
      <c r="C66" s="24" t="s">
        <v>121</v>
      </c>
      <c r="D66" s="50"/>
      <c r="E66" s="50"/>
      <c r="F66" s="50"/>
    </row>
    <row r="67" spans="1:6" ht="14.25">
      <c r="A67" s="28"/>
      <c r="B67" s="32"/>
      <c r="C67" s="42" t="s">
        <v>22</v>
      </c>
      <c r="D67" s="47">
        <f>SUM(D68)</f>
        <v>13796</v>
      </c>
      <c r="E67" s="47">
        <f>SUM(E68:E68)</f>
        <v>0</v>
      </c>
      <c r="F67" s="47">
        <f>SUM(D67:E67)</f>
        <v>13796</v>
      </c>
    </row>
    <row r="68" spans="1:6" ht="15">
      <c r="A68" s="28"/>
      <c r="B68" s="32"/>
      <c r="C68" s="25" t="s">
        <v>24</v>
      </c>
      <c r="D68" s="48">
        <f>SUM(D70)</f>
        <v>13796</v>
      </c>
      <c r="E68" s="48"/>
      <c r="F68" s="48">
        <f>SUM(D68:E68)</f>
        <v>13796</v>
      </c>
    </row>
    <row r="69" spans="1:6" ht="15">
      <c r="A69" s="28"/>
      <c r="B69" s="32"/>
      <c r="C69" s="25"/>
      <c r="D69" s="48"/>
      <c r="E69" s="48"/>
      <c r="F69" s="48"/>
    </row>
    <row r="70" spans="1:6" ht="14.25">
      <c r="A70" s="28"/>
      <c r="B70" s="32"/>
      <c r="C70" s="42" t="s">
        <v>23</v>
      </c>
      <c r="D70" s="47">
        <f>SUM(D71:D71)</f>
        <v>13796</v>
      </c>
      <c r="E70" s="47">
        <f>SUM(E71:E71)</f>
        <v>0</v>
      </c>
      <c r="F70" s="47">
        <f>SUM(D70:E70)</f>
        <v>13796</v>
      </c>
    </row>
    <row r="71" spans="1:6" ht="15">
      <c r="A71" s="28"/>
      <c r="B71" s="32"/>
      <c r="C71" s="25" t="s">
        <v>177</v>
      </c>
      <c r="D71" s="48">
        <f>4836+8960</f>
        <v>13796</v>
      </c>
      <c r="E71" s="48"/>
      <c r="F71" s="48">
        <f>SUM(D71:E71)</f>
        <v>13796</v>
      </c>
    </row>
    <row r="72" spans="1:6" ht="15">
      <c r="A72" s="28"/>
      <c r="B72" s="32"/>
      <c r="C72" s="25"/>
      <c r="D72" s="48"/>
      <c r="E72" s="48"/>
      <c r="F72" s="48"/>
    </row>
    <row r="73" spans="1:6" ht="15">
      <c r="A73" s="37" t="s">
        <v>218</v>
      </c>
      <c r="B73" s="36" t="s">
        <v>29</v>
      </c>
      <c r="C73" s="24" t="s">
        <v>30</v>
      </c>
      <c r="D73" s="50"/>
      <c r="E73" s="50"/>
      <c r="F73" s="50"/>
    </row>
    <row r="74" spans="1:6" ht="14.25">
      <c r="A74" s="28"/>
      <c r="B74" s="32"/>
      <c r="C74" s="42" t="s">
        <v>22</v>
      </c>
      <c r="D74" s="47">
        <f>SUM(D75)</f>
        <v>69081</v>
      </c>
      <c r="E74" s="47">
        <f>SUM(E75)</f>
        <v>0</v>
      </c>
      <c r="F74" s="47">
        <f>SUM(D74:E74)</f>
        <v>69081</v>
      </c>
    </row>
    <row r="75" spans="1:6" ht="15">
      <c r="A75" s="28"/>
      <c r="B75" s="32"/>
      <c r="C75" s="25" t="s">
        <v>24</v>
      </c>
      <c r="D75" s="48">
        <f>SUM(D77)</f>
        <v>69081</v>
      </c>
      <c r="E75" s="48"/>
      <c r="F75" s="48">
        <f>SUM(D75:E75)</f>
        <v>69081</v>
      </c>
    </row>
    <row r="76" spans="1:6" ht="15">
      <c r="A76" s="28"/>
      <c r="B76" s="32"/>
      <c r="C76" s="25"/>
      <c r="D76" s="48"/>
      <c r="E76" s="48"/>
      <c r="F76" s="48"/>
    </row>
    <row r="77" spans="1:6" ht="14.25">
      <c r="A77" s="28"/>
      <c r="B77" s="32"/>
      <c r="C77" s="42" t="s">
        <v>23</v>
      </c>
      <c r="D77" s="47">
        <f>SUM(D78:D78)</f>
        <v>69081</v>
      </c>
      <c r="E77" s="47">
        <f>SUM(E78:E78)</f>
        <v>0</v>
      </c>
      <c r="F77" s="47">
        <f>SUM(D77:E77)</f>
        <v>69081</v>
      </c>
    </row>
    <row r="78" spans="1:6" ht="15">
      <c r="A78" s="28"/>
      <c r="B78" s="32"/>
      <c r="C78" s="25" t="s">
        <v>177</v>
      </c>
      <c r="D78" s="48">
        <f>9216+38365+1000+5500+15000</f>
        <v>69081</v>
      </c>
      <c r="E78" s="48"/>
      <c r="F78" s="48">
        <f>SUM(D78:E78)</f>
        <v>69081</v>
      </c>
    </row>
    <row r="79" spans="1:6" ht="15">
      <c r="A79" s="28"/>
      <c r="B79" s="32"/>
      <c r="C79" s="25"/>
      <c r="D79" s="48"/>
      <c r="E79" s="48"/>
      <c r="F79" s="48"/>
    </row>
    <row r="80" spans="1:6" ht="15">
      <c r="A80" s="37" t="s">
        <v>219</v>
      </c>
      <c r="B80" s="36" t="s">
        <v>35</v>
      </c>
      <c r="C80" s="24" t="s">
        <v>36</v>
      </c>
      <c r="D80" s="50"/>
      <c r="E80" s="50"/>
      <c r="F80" s="50"/>
    </row>
    <row r="81" spans="1:6" ht="14.25">
      <c r="A81" s="28"/>
      <c r="B81" s="32"/>
      <c r="C81" s="42" t="s">
        <v>22</v>
      </c>
      <c r="D81" s="47">
        <f>SUM(D82)</f>
        <v>1600</v>
      </c>
      <c r="E81" s="47">
        <f>SUM(E82)</f>
        <v>0</v>
      </c>
      <c r="F81" s="47">
        <f>SUM(D81:E81)</f>
        <v>1600</v>
      </c>
    </row>
    <row r="82" spans="1:6" ht="15">
      <c r="A82" s="28"/>
      <c r="B82" s="32"/>
      <c r="C82" s="25" t="s">
        <v>24</v>
      </c>
      <c r="D82" s="48">
        <f>SUM(D84)</f>
        <v>1600</v>
      </c>
      <c r="E82" s="48"/>
      <c r="F82" s="48">
        <f>SUM(D82:E82)</f>
        <v>1600</v>
      </c>
    </row>
    <row r="83" spans="1:6" ht="15">
      <c r="A83" s="28"/>
      <c r="B83" s="32"/>
      <c r="C83" s="25"/>
      <c r="D83" s="48"/>
      <c r="E83" s="48"/>
      <c r="F83" s="48"/>
    </row>
    <row r="84" spans="1:6" ht="14.25">
      <c r="A84" s="28"/>
      <c r="B84" s="32"/>
      <c r="C84" s="42" t="s">
        <v>23</v>
      </c>
      <c r="D84" s="47">
        <f>SUM(D85:D85)</f>
        <v>1600</v>
      </c>
      <c r="E84" s="47">
        <f>SUM(E85:E85)</f>
        <v>0</v>
      </c>
      <c r="F84" s="47">
        <f>SUM(D84:E84)</f>
        <v>1600</v>
      </c>
    </row>
    <row r="85" spans="1:6" ht="15">
      <c r="A85" s="28"/>
      <c r="B85" s="32"/>
      <c r="C85" s="25" t="s">
        <v>177</v>
      </c>
      <c r="D85" s="48">
        <v>1600</v>
      </c>
      <c r="E85" s="48"/>
      <c r="F85" s="48">
        <f>SUM(D85:E85)</f>
        <v>1600</v>
      </c>
    </row>
    <row r="86" spans="1:6" ht="15">
      <c r="A86" s="28"/>
      <c r="B86" s="32"/>
      <c r="C86" s="25"/>
      <c r="D86" s="48"/>
      <c r="E86" s="48"/>
      <c r="F86" s="48"/>
    </row>
    <row r="87" spans="1:6" ht="15">
      <c r="A87" s="37" t="s">
        <v>220</v>
      </c>
      <c r="B87" s="36" t="s">
        <v>122</v>
      </c>
      <c r="C87" s="24" t="s">
        <v>151</v>
      </c>
      <c r="D87" s="50"/>
      <c r="E87" s="50"/>
      <c r="F87" s="50"/>
    </row>
    <row r="88" spans="1:6" ht="14.25">
      <c r="A88" s="28"/>
      <c r="B88" s="32"/>
      <c r="C88" s="42" t="s">
        <v>22</v>
      </c>
      <c r="D88" s="47">
        <f>SUM(D89:D90)</f>
        <v>1131</v>
      </c>
      <c r="E88" s="47">
        <f>SUM(E89:E90)</f>
        <v>5500</v>
      </c>
      <c r="F88" s="47">
        <f>SUM(D88:E88)</f>
        <v>6631</v>
      </c>
    </row>
    <row r="89" spans="1:6" ht="15">
      <c r="A89" s="28"/>
      <c r="B89" s="32"/>
      <c r="C89" s="25" t="s">
        <v>24</v>
      </c>
      <c r="D89" s="48">
        <f>SUM(D92)</f>
        <v>1131</v>
      </c>
      <c r="E89" s="48"/>
      <c r="F89" s="48">
        <f>SUM(D89:E89)</f>
        <v>1131</v>
      </c>
    </row>
    <row r="90" spans="1:6" ht="15">
      <c r="A90" s="28"/>
      <c r="B90" s="32"/>
      <c r="C90" s="25" t="s">
        <v>302</v>
      </c>
      <c r="D90" s="48"/>
      <c r="E90" s="48">
        <v>5500</v>
      </c>
      <c r="F90" s="48">
        <f>SUM(D90:E90)</f>
        <v>5500</v>
      </c>
    </row>
    <row r="91" spans="1:6" ht="15">
      <c r="A91" s="28"/>
      <c r="B91" s="32"/>
      <c r="C91" s="25"/>
      <c r="D91" s="48"/>
      <c r="E91" s="48"/>
      <c r="F91" s="48"/>
    </row>
    <row r="92" spans="1:6" ht="14.25">
      <c r="A92" s="28"/>
      <c r="B92" s="32"/>
      <c r="C92" s="42" t="s">
        <v>23</v>
      </c>
      <c r="D92" s="47">
        <f>SUM(D93:D94)</f>
        <v>1131</v>
      </c>
      <c r="E92" s="47">
        <f>SUM(E93:E94)</f>
        <v>5500</v>
      </c>
      <c r="F92" s="47">
        <f>SUM(D92:E92)</f>
        <v>6631</v>
      </c>
    </row>
    <row r="93" spans="1:6" ht="15">
      <c r="A93" s="28"/>
      <c r="B93" s="32"/>
      <c r="C93" s="25" t="s">
        <v>177</v>
      </c>
      <c r="D93" s="48">
        <f>1131</f>
        <v>1131</v>
      </c>
      <c r="E93" s="48"/>
      <c r="F93" s="48">
        <f>SUM(D93:E93)</f>
        <v>1131</v>
      </c>
    </row>
    <row r="94" spans="1:6" ht="15">
      <c r="A94" s="28"/>
      <c r="B94" s="32"/>
      <c r="C94" s="25" t="s">
        <v>176</v>
      </c>
      <c r="D94" s="48"/>
      <c r="E94" s="48">
        <v>5500</v>
      </c>
      <c r="F94" s="48">
        <f>SUM(D94:E94)</f>
        <v>5500</v>
      </c>
    </row>
    <row r="95" spans="1:6" ht="15">
      <c r="A95" s="28"/>
      <c r="B95" s="32"/>
      <c r="C95" s="25"/>
      <c r="D95" s="48"/>
      <c r="E95" s="48" t="s">
        <v>301</v>
      </c>
      <c r="F95" s="48"/>
    </row>
    <row r="96" spans="1:6" ht="14.25">
      <c r="A96" s="22" t="s">
        <v>83</v>
      </c>
      <c r="B96" s="33"/>
      <c r="C96" s="42" t="s">
        <v>39</v>
      </c>
      <c r="D96" s="48"/>
      <c r="E96" s="48"/>
      <c r="F96" s="48"/>
    </row>
    <row r="97" spans="1:6" ht="14.25">
      <c r="A97" s="29"/>
      <c r="B97" s="32"/>
      <c r="C97" s="42" t="s">
        <v>180</v>
      </c>
      <c r="D97" s="47">
        <f>SUM(D102,D109,D116,D123,D130,D137,D144)</f>
        <v>95489</v>
      </c>
      <c r="E97" s="47">
        <f>SUM(E102,E109,E116,E123,E130,E137,E144)</f>
        <v>0</v>
      </c>
      <c r="F97" s="47">
        <f>SUM(D97:E97)</f>
        <v>95489</v>
      </c>
    </row>
    <row r="98" spans="1:6" ht="14.25">
      <c r="A98" s="29"/>
      <c r="B98" s="32"/>
      <c r="C98" s="42" t="s">
        <v>181</v>
      </c>
      <c r="D98" s="47">
        <f>SUM(D99:D99)</f>
        <v>95489</v>
      </c>
      <c r="E98" s="47">
        <f>SUM(E99:E99)</f>
        <v>0</v>
      </c>
      <c r="F98" s="47">
        <f>SUM(D98:E98)</f>
        <v>95489</v>
      </c>
    </row>
    <row r="99" spans="1:6" ht="15">
      <c r="A99" s="29"/>
      <c r="B99" s="32"/>
      <c r="C99" s="25" t="s">
        <v>175</v>
      </c>
      <c r="D99" s="48">
        <f>SUM(D106,D113,D120,D127,D134,D141,D148)</f>
        <v>95489</v>
      </c>
      <c r="E99" s="48">
        <f>SUM(E106,E113,E120,E127,E134,E141,E148)</f>
        <v>0</v>
      </c>
      <c r="F99" s="48">
        <f>SUM(D99:E99)</f>
        <v>95489</v>
      </c>
    </row>
    <row r="100" spans="1:6" ht="14.25">
      <c r="A100" s="22" t="s">
        <v>226</v>
      </c>
      <c r="B100" s="33"/>
      <c r="C100" s="42" t="s">
        <v>130</v>
      </c>
      <c r="D100" s="47">
        <f>SUM(D105,D112,D119,D126,D133,D140,D147)</f>
        <v>95489</v>
      </c>
      <c r="E100" s="47">
        <f>SUM(E105,E112,E119,E126,E133,E140,E147)</f>
        <v>0</v>
      </c>
      <c r="F100" s="47">
        <f>SUM(D100:E100)</f>
        <v>95489</v>
      </c>
    </row>
    <row r="101" spans="1:6" ht="15">
      <c r="A101" s="37" t="s">
        <v>227</v>
      </c>
      <c r="B101" s="36" t="s">
        <v>42</v>
      </c>
      <c r="C101" s="24" t="s">
        <v>268</v>
      </c>
      <c r="D101" s="50"/>
      <c r="E101" s="50"/>
      <c r="F101" s="50"/>
    </row>
    <row r="102" spans="1:6" ht="14.25">
      <c r="A102" s="28"/>
      <c r="B102" s="32"/>
      <c r="C102" s="42" t="s">
        <v>22</v>
      </c>
      <c r="D102" s="47">
        <f>SUM(D103)</f>
        <v>72663</v>
      </c>
      <c r="E102" s="47">
        <f>SUM(E103)</f>
        <v>0</v>
      </c>
      <c r="F102" s="47">
        <f>SUM(D102:E102)</f>
        <v>72663</v>
      </c>
    </row>
    <row r="103" spans="1:6" ht="15">
      <c r="A103" s="28"/>
      <c r="B103" s="32"/>
      <c r="C103" s="25" t="s">
        <v>24</v>
      </c>
      <c r="D103" s="48">
        <f>SUM(D105)</f>
        <v>72663</v>
      </c>
      <c r="E103" s="48"/>
      <c r="F103" s="48">
        <f>SUM(D103:E103)</f>
        <v>72663</v>
      </c>
    </row>
    <row r="104" spans="1:6" ht="15">
      <c r="A104" s="28"/>
      <c r="B104" s="32"/>
      <c r="C104" s="25"/>
      <c r="D104" s="48"/>
      <c r="E104" s="48"/>
      <c r="F104" s="48"/>
    </row>
    <row r="105" spans="1:6" ht="14.25">
      <c r="A105" s="28"/>
      <c r="B105" s="32"/>
      <c r="C105" s="42" t="s">
        <v>23</v>
      </c>
      <c r="D105" s="47">
        <f>SUM(D106:D106)</f>
        <v>72663</v>
      </c>
      <c r="E105" s="47">
        <f>SUM(E106:E106)</f>
        <v>0</v>
      </c>
      <c r="F105" s="47">
        <f>SUM(D105:E105)</f>
        <v>72663</v>
      </c>
    </row>
    <row r="106" spans="1:6" ht="15">
      <c r="A106" s="28"/>
      <c r="B106" s="32"/>
      <c r="C106" s="25" t="s">
        <v>177</v>
      </c>
      <c r="D106" s="48">
        <f>25000+13306+34357-13306+13306</f>
        <v>72663</v>
      </c>
      <c r="E106" s="48"/>
      <c r="F106" s="48">
        <f>SUM(D106:E106)</f>
        <v>72663</v>
      </c>
    </row>
    <row r="107" spans="1:6" ht="15">
      <c r="A107" s="28"/>
      <c r="B107" s="32"/>
      <c r="C107" s="25"/>
      <c r="D107" s="48"/>
      <c r="E107" s="48"/>
      <c r="F107" s="48"/>
    </row>
    <row r="108" spans="1:6" ht="30">
      <c r="A108" s="37" t="s">
        <v>228</v>
      </c>
      <c r="B108" s="36" t="s">
        <v>43</v>
      </c>
      <c r="C108" s="24" t="s">
        <v>133</v>
      </c>
      <c r="D108" s="50"/>
      <c r="E108" s="50"/>
      <c r="F108" s="50"/>
    </row>
    <row r="109" spans="1:6" ht="14.25">
      <c r="A109" s="28"/>
      <c r="B109" s="32"/>
      <c r="C109" s="42" t="s">
        <v>22</v>
      </c>
      <c r="D109" s="47">
        <f>SUM(D110:D110)</f>
        <v>2226</v>
      </c>
      <c r="E109" s="47">
        <f>SUM(E110:E110)</f>
        <v>0</v>
      </c>
      <c r="F109" s="47">
        <f>SUM(D109:E109)</f>
        <v>2226</v>
      </c>
    </row>
    <row r="110" spans="1:6" ht="15">
      <c r="A110" s="28"/>
      <c r="B110" s="32"/>
      <c r="C110" s="25" t="s">
        <v>24</v>
      </c>
      <c r="D110" s="48">
        <f>SUM(D112)</f>
        <v>2226</v>
      </c>
      <c r="E110" s="48"/>
      <c r="F110" s="48">
        <f>SUM(D110:E110)</f>
        <v>2226</v>
      </c>
    </row>
    <row r="111" spans="1:6" ht="15">
      <c r="A111" s="28"/>
      <c r="B111" s="32"/>
      <c r="C111" s="25"/>
      <c r="D111" s="48"/>
      <c r="E111" s="48"/>
      <c r="F111" s="48"/>
    </row>
    <row r="112" spans="1:6" ht="14.25">
      <c r="A112" s="28"/>
      <c r="B112" s="32"/>
      <c r="C112" s="42" t="s">
        <v>23</v>
      </c>
      <c r="D112" s="47">
        <f>SUM(D113:D113)</f>
        <v>2226</v>
      </c>
      <c r="E112" s="47">
        <f>SUM(E113:E113)</f>
        <v>0</v>
      </c>
      <c r="F112" s="47">
        <f>SUM(D112:E112)</f>
        <v>2226</v>
      </c>
    </row>
    <row r="113" spans="1:6" ht="15">
      <c r="A113" s="28"/>
      <c r="B113" s="32"/>
      <c r="C113" s="25" t="s">
        <v>177</v>
      </c>
      <c r="D113" s="48">
        <v>2226</v>
      </c>
      <c r="E113" s="48"/>
      <c r="F113" s="48">
        <f>SUM(D113:E113)</f>
        <v>2226</v>
      </c>
    </row>
    <row r="114" spans="1:6" ht="15">
      <c r="A114" s="28"/>
      <c r="B114" s="32"/>
      <c r="C114" s="25"/>
      <c r="D114" s="48"/>
      <c r="E114" s="48"/>
      <c r="F114" s="48"/>
    </row>
    <row r="115" spans="1:6" ht="15">
      <c r="A115" s="37" t="s">
        <v>229</v>
      </c>
      <c r="B115" s="36" t="s">
        <v>44</v>
      </c>
      <c r="C115" s="24" t="s">
        <v>88</v>
      </c>
      <c r="D115" s="50"/>
      <c r="E115" s="50"/>
      <c r="F115" s="50"/>
    </row>
    <row r="116" spans="1:6" ht="14.25">
      <c r="A116" s="28"/>
      <c r="B116" s="32"/>
      <c r="C116" s="42" t="s">
        <v>22</v>
      </c>
      <c r="D116" s="47">
        <f>SUM(D117:D117)</f>
        <v>774</v>
      </c>
      <c r="E116" s="47">
        <f>SUM(E117:E117)</f>
        <v>0</v>
      </c>
      <c r="F116" s="47">
        <f>SUM(D116:E116)</f>
        <v>774</v>
      </c>
    </row>
    <row r="117" spans="1:6" ht="15">
      <c r="A117" s="28"/>
      <c r="B117" s="32"/>
      <c r="C117" s="25" t="s">
        <v>24</v>
      </c>
      <c r="D117" s="48">
        <f>SUM(D119)</f>
        <v>774</v>
      </c>
      <c r="E117" s="48"/>
      <c r="F117" s="48">
        <f>SUM(D117:E117)</f>
        <v>774</v>
      </c>
    </row>
    <row r="118" spans="1:6" ht="15">
      <c r="A118" s="28"/>
      <c r="B118" s="32"/>
      <c r="C118" s="25"/>
      <c r="D118" s="48"/>
      <c r="E118" s="48"/>
      <c r="F118" s="48"/>
    </row>
    <row r="119" spans="1:6" ht="14.25">
      <c r="A119" s="28"/>
      <c r="B119" s="32"/>
      <c r="C119" s="42" t="s">
        <v>23</v>
      </c>
      <c r="D119" s="47">
        <f>SUM(D120:D120)</f>
        <v>774</v>
      </c>
      <c r="E119" s="47">
        <f>SUM(E120:E120)</f>
        <v>0</v>
      </c>
      <c r="F119" s="47">
        <f>SUM(D119:E119)</f>
        <v>774</v>
      </c>
    </row>
    <row r="120" spans="1:6" ht="15">
      <c r="A120" s="28"/>
      <c r="B120" s="32"/>
      <c r="C120" s="25" t="s">
        <v>177</v>
      </c>
      <c r="D120" s="48">
        <v>774</v>
      </c>
      <c r="E120" s="48"/>
      <c r="F120" s="48">
        <f>SUM(D120:E120)</f>
        <v>774</v>
      </c>
    </row>
    <row r="121" spans="1:6" ht="15.75" customHeight="1">
      <c r="A121" s="28"/>
      <c r="B121" s="32"/>
      <c r="C121" s="25"/>
      <c r="D121" s="48"/>
      <c r="E121" s="48"/>
      <c r="F121" s="48"/>
    </row>
    <row r="122" spans="1:6" ht="15">
      <c r="A122" s="37" t="s">
        <v>230</v>
      </c>
      <c r="B122" s="36" t="s">
        <v>45</v>
      </c>
      <c r="C122" s="24" t="s">
        <v>46</v>
      </c>
      <c r="D122" s="50"/>
      <c r="E122" s="50"/>
      <c r="F122" s="50"/>
    </row>
    <row r="123" spans="1:6" ht="14.25">
      <c r="A123" s="28"/>
      <c r="B123" s="32"/>
      <c r="C123" s="42" t="s">
        <v>22</v>
      </c>
      <c r="D123" s="47">
        <f>SUM(D124,)</f>
        <v>1258</v>
      </c>
      <c r="E123" s="47">
        <f>SUM(E124,)</f>
        <v>0</v>
      </c>
      <c r="F123" s="47">
        <f>SUM(D123:E123)</f>
        <v>1258</v>
      </c>
    </row>
    <row r="124" spans="1:6" ht="15">
      <c r="A124" s="28"/>
      <c r="B124" s="32"/>
      <c r="C124" s="25" t="s">
        <v>24</v>
      </c>
      <c r="D124" s="48">
        <f>SUM(D126)</f>
        <v>1258</v>
      </c>
      <c r="E124" s="48"/>
      <c r="F124" s="48">
        <f>SUM(D124:E124)</f>
        <v>1258</v>
      </c>
    </row>
    <row r="125" spans="1:6" ht="15">
      <c r="A125" s="28"/>
      <c r="B125" s="32"/>
      <c r="C125" s="25"/>
      <c r="D125" s="48"/>
      <c r="E125" s="48"/>
      <c r="F125" s="48"/>
    </row>
    <row r="126" spans="1:6" ht="14.25">
      <c r="A126" s="28"/>
      <c r="B126" s="32"/>
      <c r="C126" s="42" t="s">
        <v>23</v>
      </c>
      <c r="D126" s="47">
        <f>SUM(D127:D127)</f>
        <v>1258</v>
      </c>
      <c r="E126" s="47">
        <f>SUM(E127:E127)</f>
        <v>0</v>
      </c>
      <c r="F126" s="47">
        <f>SUM(D126:E126)</f>
        <v>1258</v>
      </c>
    </row>
    <row r="127" spans="1:6" ht="15">
      <c r="A127" s="28"/>
      <c r="B127" s="32"/>
      <c r="C127" s="25" t="s">
        <v>177</v>
      </c>
      <c r="D127" s="48">
        <v>1258</v>
      </c>
      <c r="E127" s="48"/>
      <c r="F127" s="48">
        <f>SUM(D127:E127)</f>
        <v>1258</v>
      </c>
    </row>
    <row r="128" spans="1:6" ht="15">
      <c r="A128" s="28"/>
      <c r="B128" s="32"/>
      <c r="C128" s="25"/>
      <c r="D128" s="48"/>
      <c r="E128" s="48"/>
      <c r="F128" s="48"/>
    </row>
    <row r="129" spans="1:6" ht="15">
      <c r="A129" s="37" t="s">
        <v>231</v>
      </c>
      <c r="B129" s="36" t="s">
        <v>47</v>
      </c>
      <c r="C129" s="24" t="s">
        <v>48</v>
      </c>
      <c r="D129" s="50"/>
      <c r="E129" s="50"/>
      <c r="F129" s="50"/>
    </row>
    <row r="130" spans="1:6" ht="14.25">
      <c r="A130" s="28"/>
      <c r="B130" s="32"/>
      <c r="C130" s="42" t="s">
        <v>22</v>
      </c>
      <c r="D130" s="47">
        <f>SUM(D131:D131)</f>
        <v>194</v>
      </c>
      <c r="E130" s="47">
        <f>SUM(E131:E131)</f>
        <v>0</v>
      </c>
      <c r="F130" s="47">
        <f>SUM(D130:E130)</f>
        <v>194</v>
      </c>
    </row>
    <row r="131" spans="1:6" ht="15">
      <c r="A131" s="28"/>
      <c r="B131" s="32"/>
      <c r="C131" s="25" t="s">
        <v>24</v>
      </c>
      <c r="D131" s="48">
        <f>SUM(D133)</f>
        <v>194</v>
      </c>
      <c r="E131" s="48"/>
      <c r="F131" s="48">
        <f>SUM(D131:E131)</f>
        <v>194</v>
      </c>
    </row>
    <row r="132" spans="1:6" ht="15">
      <c r="A132" s="28"/>
      <c r="B132" s="32"/>
      <c r="C132" s="25"/>
      <c r="D132" s="48"/>
      <c r="E132" s="48"/>
      <c r="F132" s="48"/>
    </row>
    <row r="133" spans="1:6" ht="14.25">
      <c r="A133" s="28"/>
      <c r="B133" s="32"/>
      <c r="C133" s="42" t="s">
        <v>23</v>
      </c>
      <c r="D133" s="47">
        <f>SUM(D134:D134)</f>
        <v>194</v>
      </c>
      <c r="E133" s="47">
        <f>SUM(E134:E134)</f>
        <v>0</v>
      </c>
      <c r="F133" s="47">
        <f>SUM(D133:E133)</f>
        <v>194</v>
      </c>
    </row>
    <row r="134" spans="1:6" ht="15">
      <c r="A134" s="28"/>
      <c r="B134" s="32"/>
      <c r="C134" s="25" t="s">
        <v>177</v>
      </c>
      <c r="D134" s="48">
        <v>194</v>
      </c>
      <c r="E134" s="48"/>
      <c r="F134" s="48">
        <f>SUM(D134:E134)</f>
        <v>194</v>
      </c>
    </row>
    <row r="135" spans="1:6" ht="15">
      <c r="A135" s="28"/>
      <c r="B135" s="32"/>
      <c r="C135" s="25"/>
      <c r="D135" s="48"/>
      <c r="E135" s="48"/>
      <c r="F135" s="48"/>
    </row>
    <row r="136" spans="1:6" ht="15">
      <c r="A136" s="37" t="s">
        <v>232</v>
      </c>
      <c r="B136" s="36" t="s">
        <v>49</v>
      </c>
      <c r="C136" s="24" t="s">
        <v>50</v>
      </c>
      <c r="D136" s="50"/>
      <c r="E136" s="50"/>
      <c r="F136" s="50"/>
    </row>
    <row r="137" spans="1:6" ht="14.25">
      <c r="A137" s="28"/>
      <c r="B137" s="32"/>
      <c r="C137" s="42" t="s">
        <v>22</v>
      </c>
      <c r="D137" s="47">
        <f>SUM(D138:D138)</f>
        <v>774</v>
      </c>
      <c r="E137" s="47">
        <f>SUM(E138:E138)</f>
        <v>0</v>
      </c>
      <c r="F137" s="47">
        <f>SUM(D137:E137)</f>
        <v>774</v>
      </c>
    </row>
    <row r="138" spans="1:6" ht="15">
      <c r="A138" s="28"/>
      <c r="B138" s="32"/>
      <c r="C138" s="25" t="s">
        <v>24</v>
      </c>
      <c r="D138" s="48">
        <f>SUM(D140)</f>
        <v>774</v>
      </c>
      <c r="E138" s="48"/>
      <c r="F138" s="48">
        <f>SUM(D138:E138)</f>
        <v>774</v>
      </c>
    </row>
    <row r="139" spans="1:6" ht="15">
      <c r="A139" s="28"/>
      <c r="B139" s="32"/>
      <c r="C139" s="25"/>
      <c r="D139" s="48"/>
      <c r="E139" s="48"/>
      <c r="F139" s="48"/>
    </row>
    <row r="140" spans="1:6" ht="14.25">
      <c r="A140" s="28"/>
      <c r="B140" s="32"/>
      <c r="C140" s="42" t="s">
        <v>23</v>
      </c>
      <c r="D140" s="47">
        <f>SUM(D141:D141)</f>
        <v>774</v>
      </c>
      <c r="E140" s="47">
        <f>SUM(E141:E141)</f>
        <v>0</v>
      </c>
      <c r="F140" s="47">
        <f>SUM(D140:E140)</f>
        <v>774</v>
      </c>
    </row>
    <row r="141" spans="1:6" ht="15">
      <c r="A141" s="28"/>
      <c r="B141" s="32"/>
      <c r="C141" s="25" t="s">
        <v>177</v>
      </c>
      <c r="D141" s="48">
        <v>774</v>
      </c>
      <c r="E141" s="48"/>
      <c r="F141" s="48">
        <f>SUM(D141:E141)</f>
        <v>774</v>
      </c>
    </row>
    <row r="142" spans="1:6" ht="15">
      <c r="A142" s="28"/>
      <c r="B142" s="32"/>
      <c r="C142" s="25"/>
      <c r="D142" s="48"/>
      <c r="E142" s="48"/>
      <c r="F142" s="48"/>
    </row>
    <row r="143" spans="1:6" ht="15">
      <c r="A143" s="37" t="s">
        <v>233</v>
      </c>
      <c r="B143" s="36" t="s">
        <v>51</v>
      </c>
      <c r="C143" s="24" t="s">
        <v>52</v>
      </c>
      <c r="D143" s="50"/>
      <c r="E143" s="50"/>
      <c r="F143" s="50"/>
    </row>
    <row r="144" spans="1:6" ht="14.25">
      <c r="A144" s="28"/>
      <c r="B144" s="32"/>
      <c r="C144" s="42" t="s">
        <v>22</v>
      </c>
      <c r="D144" s="47">
        <f>SUM(D145:D145)</f>
        <v>17600</v>
      </c>
      <c r="E144" s="47">
        <f>SUM(E145:E145)</f>
        <v>0</v>
      </c>
      <c r="F144" s="47">
        <f>SUM(D144:E144)</f>
        <v>17600</v>
      </c>
    </row>
    <row r="145" spans="1:6" ht="15">
      <c r="A145" s="28"/>
      <c r="B145" s="32"/>
      <c r="C145" s="25" t="s">
        <v>24</v>
      </c>
      <c r="D145" s="48">
        <f>SUM(D147)</f>
        <v>17600</v>
      </c>
      <c r="E145" s="48"/>
      <c r="F145" s="48">
        <f>SUM(D145:E145)</f>
        <v>17600</v>
      </c>
    </row>
    <row r="146" spans="1:6" ht="15">
      <c r="A146" s="28"/>
      <c r="B146" s="32"/>
      <c r="C146" s="25"/>
      <c r="D146" s="48"/>
      <c r="E146" s="48"/>
      <c r="F146" s="48"/>
    </row>
    <row r="147" spans="1:6" ht="14.25">
      <c r="A147" s="28"/>
      <c r="B147" s="32"/>
      <c r="C147" s="42" t="s">
        <v>23</v>
      </c>
      <c r="D147" s="47">
        <f>SUM(D148:D148)</f>
        <v>17600</v>
      </c>
      <c r="E147" s="47">
        <f>SUM(E148:E148)</f>
        <v>0</v>
      </c>
      <c r="F147" s="47">
        <f>SUM(D147:E147)</f>
        <v>17600</v>
      </c>
    </row>
    <row r="148" spans="1:6" ht="15">
      <c r="A148" s="28"/>
      <c r="B148" s="32"/>
      <c r="C148" s="25" t="s">
        <v>177</v>
      </c>
      <c r="D148" s="48">
        <f>13600+4000</f>
        <v>17600</v>
      </c>
      <c r="E148" s="48"/>
      <c r="F148" s="48">
        <f>SUM(D148:E148)</f>
        <v>17600</v>
      </c>
    </row>
    <row r="149" spans="1:6" ht="15">
      <c r="A149" s="28"/>
      <c r="B149" s="32"/>
      <c r="C149" s="25"/>
      <c r="D149" s="48"/>
      <c r="E149" s="48"/>
      <c r="F149" s="48"/>
    </row>
    <row r="150" spans="1:6" ht="14.25">
      <c r="A150" s="22" t="s">
        <v>234</v>
      </c>
      <c r="B150" s="33"/>
      <c r="C150" s="42" t="s">
        <v>54</v>
      </c>
      <c r="D150" s="48"/>
      <c r="E150" s="48"/>
      <c r="F150" s="48"/>
    </row>
    <row r="151" spans="1:6" ht="14.25">
      <c r="A151" s="29"/>
      <c r="B151" s="32"/>
      <c r="C151" s="42" t="s">
        <v>180</v>
      </c>
      <c r="D151" s="47">
        <f>SUM(D157,D165,D172,D180,D187,D195,D203)</f>
        <v>599132</v>
      </c>
      <c r="E151" s="47">
        <f>SUM(E157,E165,E172,E180,E187,E195,E203)</f>
        <v>0</v>
      </c>
      <c r="F151" s="47">
        <f>SUM(D151:E151)</f>
        <v>599132</v>
      </c>
    </row>
    <row r="152" spans="1:6" ht="14.25">
      <c r="A152" s="29"/>
      <c r="B152" s="32"/>
      <c r="C152" s="42" t="s">
        <v>181</v>
      </c>
      <c r="D152" s="47">
        <f>SUM(D153:D154)</f>
        <v>599132</v>
      </c>
      <c r="E152" s="47">
        <f>SUM(E153:E154)</f>
        <v>0</v>
      </c>
      <c r="F152" s="47">
        <f>SUM(D152:E152)</f>
        <v>599132</v>
      </c>
    </row>
    <row r="153" spans="1:6" ht="15">
      <c r="A153" s="29"/>
      <c r="B153" s="32"/>
      <c r="C153" s="25" t="s">
        <v>175</v>
      </c>
      <c r="D153" s="48">
        <f>D176+D184+D169+D191+D199</f>
        <v>74493</v>
      </c>
      <c r="E153" s="48">
        <f>SUMIF($C$150:$C$208,#REF!,E$150:E$208)</f>
        <v>0</v>
      </c>
      <c r="F153" s="48">
        <f>SUM(D153:E153)</f>
        <v>74493</v>
      </c>
    </row>
    <row r="154" spans="1:6" ht="15">
      <c r="A154" s="29"/>
      <c r="B154" s="32"/>
      <c r="C154" s="25" t="s">
        <v>179</v>
      </c>
      <c r="D154" s="48">
        <f>SUM(D162,D200,D207)</f>
        <v>524639</v>
      </c>
      <c r="E154" s="48">
        <f>SUMIF($C$150:$C$208,#REF!,E$150:E$208)</f>
        <v>0</v>
      </c>
      <c r="F154" s="48">
        <f>SUM(D154:E154)</f>
        <v>524639</v>
      </c>
    </row>
    <row r="155" spans="1:6" ht="14.25">
      <c r="A155" s="22" t="s">
        <v>235</v>
      </c>
      <c r="B155" s="33"/>
      <c r="C155" s="42" t="s">
        <v>3</v>
      </c>
      <c r="D155" s="47">
        <f>SUM(D161,D168,D175)</f>
        <v>513908</v>
      </c>
      <c r="E155" s="47">
        <f>SUM(E161,E168,E175)</f>
        <v>0</v>
      </c>
      <c r="F155" s="47">
        <f>SUM(D155:E155)</f>
        <v>513908</v>
      </c>
    </row>
    <row r="156" spans="1:6" ht="15">
      <c r="A156" s="37" t="s">
        <v>236</v>
      </c>
      <c r="B156" s="36" t="s">
        <v>55</v>
      </c>
      <c r="C156" s="24" t="s">
        <v>59</v>
      </c>
      <c r="D156" s="50"/>
      <c r="E156" s="50"/>
      <c r="F156" s="50"/>
    </row>
    <row r="157" spans="1:6" ht="14.25">
      <c r="A157" s="28"/>
      <c r="B157" s="32"/>
      <c r="C157" s="42" t="s">
        <v>22</v>
      </c>
      <c r="D157" s="47">
        <f>SUM(D158)</f>
        <v>480595</v>
      </c>
      <c r="E157" s="47">
        <f>SUM(E158)</f>
        <v>0</v>
      </c>
      <c r="F157" s="47">
        <f>SUM(D157:E157)</f>
        <v>480595</v>
      </c>
    </row>
    <row r="158" spans="1:6" ht="15">
      <c r="A158" s="28"/>
      <c r="B158" s="32"/>
      <c r="C158" s="25" t="s">
        <v>24</v>
      </c>
      <c r="D158" s="48">
        <f>SUM(D161)</f>
        <v>480595</v>
      </c>
      <c r="E158" s="48"/>
      <c r="F158" s="48">
        <f>SUM(D158:E158)</f>
        <v>480595</v>
      </c>
    </row>
    <row r="159" spans="1:6" ht="15">
      <c r="A159" s="28"/>
      <c r="B159" s="32"/>
      <c r="C159" s="25" t="s">
        <v>112</v>
      </c>
      <c r="D159" s="48">
        <v>190179</v>
      </c>
      <c r="E159" s="48"/>
      <c r="F159" s="48">
        <f>SUM(D159:E159)</f>
        <v>190179</v>
      </c>
    </row>
    <row r="160" spans="1:6" ht="15">
      <c r="A160" s="28"/>
      <c r="B160" s="32"/>
      <c r="C160" s="25"/>
      <c r="D160" s="48"/>
      <c r="E160" s="48"/>
      <c r="F160" s="48"/>
    </row>
    <row r="161" spans="1:6" ht="14.25">
      <c r="A161" s="28"/>
      <c r="B161" s="32"/>
      <c r="C161" s="42" t="s">
        <v>23</v>
      </c>
      <c r="D161" s="47">
        <f>SUM(D162:D162)</f>
        <v>480595</v>
      </c>
      <c r="E161" s="47">
        <f>SUM(E162:E162)</f>
        <v>0</v>
      </c>
      <c r="F161" s="47">
        <f>SUM(D161:E161)</f>
        <v>480595</v>
      </c>
    </row>
    <row r="162" spans="1:6" ht="15">
      <c r="A162" s="28"/>
      <c r="B162" s="32"/>
      <c r="C162" s="25" t="s">
        <v>176</v>
      </c>
      <c r="D162" s="48">
        <f>20000+60000+5000+90000+140000-20000-30000+20000+195595</f>
        <v>480595</v>
      </c>
      <c r="E162" s="48"/>
      <c r="F162" s="48">
        <f>SUM(D162:E162)</f>
        <v>480595</v>
      </c>
    </row>
    <row r="163" spans="1:6" ht="15">
      <c r="A163" s="28"/>
      <c r="B163" s="32"/>
      <c r="C163" s="25"/>
      <c r="D163" s="48"/>
      <c r="E163" s="48"/>
      <c r="F163" s="48"/>
    </row>
    <row r="164" spans="1:6" ht="15">
      <c r="A164" s="37" t="s">
        <v>271</v>
      </c>
      <c r="B164" s="36" t="s">
        <v>55</v>
      </c>
      <c r="C164" s="24" t="s">
        <v>56</v>
      </c>
      <c r="D164" s="50"/>
      <c r="E164" s="50"/>
      <c r="F164" s="50"/>
    </row>
    <row r="165" spans="1:6" ht="14.25">
      <c r="A165" s="28"/>
      <c r="B165" s="32"/>
      <c r="C165" s="42" t="s">
        <v>22</v>
      </c>
      <c r="D165" s="47">
        <f>SUM(D166:D166)</f>
        <v>15000</v>
      </c>
      <c r="E165" s="47">
        <f>SUM(E166:E166)</f>
        <v>0</v>
      </c>
      <c r="F165" s="47">
        <f>SUM(D165:E165)</f>
        <v>15000</v>
      </c>
    </row>
    <row r="166" spans="1:6" ht="15">
      <c r="A166" s="28"/>
      <c r="B166" s="32"/>
      <c r="C166" s="25" t="s">
        <v>24</v>
      </c>
      <c r="D166" s="48">
        <f>SUM(D168)</f>
        <v>15000</v>
      </c>
      <c r="E166" s="48"/>
      <c r="F166" s="48">
        <f>SUM(D166:E166)</f>
        <v>15000</v>
      </c>
    </row>
    <row r="167" spans="1:6" ht="15">
      <c r="A167" s="28"/>
      <c r="B167" s="32"/>
      <c r="C167" s="25"/>
      <c r="D167" s="48"/>
      <c r="E167" s="48"/>
      <c r="F167" s="48"/>
    </row>
    <row r="168" spans="1:6" ht="14.25">
      <c r="A168" s="28"/>
      <c r="B168" s="32"/>
      <c r="C168" s="42" t="s">
        <v>23</v>
      </c>
      <c r="D168" s="47">
        <f>SUM(D169:D169)</f>
        <v>15000</v>
      </c>
      <c r="E168" s="47">
        <f>SUM(E169:E169)</f>
        <v>0</v>
      </c>
      <c r="F168" s="47">
        <f>SUM(D168:E168)</f>
        <v>15000</v>
      </c>
    </row>
    <row r="169" spans="1:6" ht="15">
      <c r="A169" s="28"/>
      <c r="B169" s="32"/>
      <c r="C169" s="25" t="s">
        <v>177</v>
      </c>
      <c r="D169" s="48">
        <v>15000</v>
      </c>
      <c r="E169" s="48"/>
      <c r="F169" s="48">
        <f>SUM(D169:E169)</f>
        <v>15000</v>
      </c>
    </row>
    <row r="170" spans="1:6" ht="15">
      <c r="A170" s="28"/>
      <c r="B170" s="32"/>
      <c r="C170" s="25"/>
      <c r="D170" s="48"/>
      <c r="E170" s="48"/>
      <c r="F170" s="48"/>
    </row>
    <row r="171" spans="1:6" ht="15">
      <c r="A171" s="37" t="s">
        <v>237</v>
      </c>
      <c r="B171" s="36" t="s">
        <v>58</v>
      </c>
      <c r="C171" s="24" t="s">
        <v>57</v>
      </c>
      <c r="D171" s="50"/>
      <c r="E171" s="50"/>
      <c r="F171" s="50"/>
    </row>
    <row r="172" spans="1:6" ht="14.25">
      <c r="A172" s="28"/>
      <c r="B172" s="32"/>
      <c r="C172" s="42" t="s">
        <v>22</v>
      </c>
      <c r="D172" s="47">
        <f>SUM(D173:D173)</f>
        <v>18313</v>
      </c>
      <c r="E172" s="47">
        <f>SUM(E173:E173)</f>
        <v>0</v>
      </c>
      <c r="F172" s="47">
        <f>SUM(D172:E172)</f>
        <v>18313</v>
      </c>
    </row>
    <row r="173" spans="1:6" ht="15">
      <c r="A173" s="28"/>
      <c r="B173" s="32"/>
      <c r="C173" s="25" t="s">
        <v>24</v>
      </c>
      <c r="D173" s="48">
        <f>SUM(D175)</f>
        <v>18313</v>
      </c>
      <c r="E173" s="48"/>
      <c r="F173" s="48">
        <f>SUM(D173:E173)</f>
        <v>18313</v>
      </c>
    </row>
    <row r="174" spans="1:6" ht="15">
      <c r="A174" s="28"/>
      <c r="B174" s="32"/>
      <c r="C174" s="25"/>
      <c r="D174" s="48"/>
      <c r="E174" s="48"/>
      <c r="F174" s="48"/>
    </row>
    <row r="175" spans="1:6" ht="14.25">
      <c r="A175" s="28"/>
      <c r="B175" s="32"/>
      <c r="C175" s="42" t="s">
        <v>23</v>
      </c>
      <c r="D175" s="47">
        <f>SUM(D176:D176)</f>
        <v>18313</v>
      </c>
      <c r="E175" s="47">
        <f>SUM(E176:E176)</f>
        <v>0</v>
      </c>
      <c r="F175" s="47">
        <f>SUM(D175:E175)</f>
        <v>18313</v>
      </c>
    </row>
    <row r="176" spans="1:6" ht="15">
      <c r="A176" s="28"/>
      <c r="B176" s="32"/>
      <c r="C176" s="25" t="s">
        <v>177</v>
      </c>
      <c r="D176" s="48">
        <v>18313</v>
      </c>
      <c r="E176" s="48"/>
      <c r="F176" s="48">
        <f>SUM(D176:E176)</f>
        <v>18313</v>
      </c>
    </row>
    <row r="177" spans="1:6" ht="15">
      <c r="A177" s="28"/>
      <c r="B177" s="32"/>
      <c r="C177" s="25"/>
      <c r="D177" s="48"/>
      <c r="E177" s="48"/>
      <c r="F177" s="48"/>
    </row>
    <row r="178" spans="1:6" ht="14.25">
      <c r="A178" s="22" t="s">
        <v>238</v>
      </c>
      <c r="B178" s="33"/>
      <c r="C178" s="42" t="s">
        <v>4</v>
      </c>
      <c r="D178" s="47">
        <f>SUM(D183,D190,)</f>
        <v>19180</v>
      </c>
      <c r="E178" s="47">
        <f>SUM(E183,E190,)</f>
        <v>0</v>
      </c>
      <c r="F178" s="47">
        <f>SUM(D178:E178)</f>
        <v>19180</v>
      </c>
    </row>
    <row r="179" spans="1:6" ht="15">
      <c r="A179" s="37" t="s">
        <v>239</v>
      </c>
      <c r="B179" s="36" t="s">
        <v>60</v>
      </c>
      <c r="C179" s="24" t="s">
        <v>61</v>
      </c>
      <c r="D179" s="50"/>
      <c r="E179" s="50"/>
      <c r="F179" s="50"/>
    </row>
    <row r="180" spans="1:6" ht="14.25">
      <c r="A180" s="28"/>
      <c r="B180" s="32"/>
      <c r="C180" s="42" t="s">
        <v>22</v>
      </c>
      <c r="D180" s="47">
        <f>SUM(D181:D181)</f>
        <v>-8000</v>
      </c>
      <c r="E180" s="47">
        <f>SUM(E181:E181)</f>
        <v>0</v>
      </c>
      <c r="F180" s="47">
        <f>SUM(D180:E180)</f>
        <v>-8000</v>
      </c>
    </row>
    <row r="181" spans="1:6" s="45" customFormat="1" ht="15">
      <c r="A181" s="28"/>
      <c r="B181" s="32"/>
      <c r="C181" s="25" t="s">
        <v>24</v>
      </c>
      <c r="D181" s="48">
        <f>SUM(D183)</f>
        <v>-8000</v>
      </c>
      <c r="E181" s="48"/>
      <c r="F181" s="48">
        <f>SUM(D181:E181)</f>
        <v>-8000</v>
      </c>
    </row>
    <row r="182" spans="1:6" ht="15">
      <c r="A182" s="28"/>
      <c r="B182" s="32"/>
      <c r="C182" s="25"/>
      <c r="D182" s="48"/>
      <c r="E182" s="48"/>
      <c r="F182" s="48"/>
    </row>
    <row r="183" spans="1:6" ht="14.25">
      <c r="A183" s="28"/>
      <c r="B183" s="32"/>
      <c r="C183" s="42" t="s">
        <v>23</v>
      </c>
      <c r="D183" s="47">
        <f>SUM(D184:D184)</f>
        <v>-8000</v>
      </c>
      <c r="E183" s="47">
        <f>SUM(E184:E184)</f>
        <v>0</v>
      </c>
      <c r="F183" s="47">
        <f>SUM(D183:E183)</f>
        <v>-8000</v>
      </c>
    </row>
    <row r="184" spans="1:6" ht="15">
      <c r="A184" s="28"/>
      <c r="B184" s="32"/>
      <c r="C184" s="25" t="s">
        <v>177</v>
      </c>
      <c r="D184" s="48">
        <f>-8000</f>
        <v>-8000</v>
      </c>
      <c r="E184" s="48"/>
      <c r="F184" s="48">
        <f>SUM(D184:E184)</f>
        <v>-8000</v>
      </c>
    </row>
    <row r="185" spans="1:6" ht="15">
      <c r="A185" s="28"/>
      <c r="B185" s="32"/>
      <c r="C185" s="25"/>
      <c r="D185" s="48"/>
      <c r="E185" s="48"/>
      <c r="F185" s="48"/>
    </row>
    <row r="186" spans="1:6" ht="15">
      <c r="A186" s="37" t="s">
        <v>240</v>
      </c>
      <c r="B186" s="36" t="s">
        <v>62</v>
      </c>
      <c r="C186" s="24" t="s">
        <v>63</v>
      </c>
      <c r="D186" s="50"/>
      <c r="E186" s="50"/>
      <c r="F186" s="50"/>
    </row>
    <row r="187" spans="1:6" ht="14.25">
      <c r="A187" s="28"/>
      <c r="B187" s="32"/>
      <c r="C187" s="42" t="s">
        <v>22</v>
      </c>
      <c r="D187" s="47">
        <f>SUM(D188:D188)</f>
        <v>27180</v>
      </c>
      <c r="E187" s="47">
        <f>SUM(E188:E188)</f>
        <v>0</v>
      </c>
      <c r="F187" s="47">
        <f>SUM(D187:E187)</f>
        <v>27180</v>
      </c>
    </row>
    <row r="188" spans="1:6" ht="15">
      <c r="A188" s="28"/>
      <c r="B188" s="32"/>
      <c r="C188" s="25" t="s">
        <v>24</v>
      </c>
      <c r="D188" s="48">
        <f>SUM(D190)</f>
        <v>27180</v>
      </c>
      <c r="E188" s="48"/>
      <c r="F188" s="48">
        <f>SUM(D188:E188)</f>
        <v>27180</v>
      </c>
    </row>
    <row r="189" spans="1:6" ht="15">
      <c r="A189" s="28"/>
      <c r="B189" s="32"/>
      <c r="C189" s="25"/>
      <c r="D189" s="48"/>
      <c r="E189" s="48"/>
      <c r="F189" s="48"/>
    </row>
    <row r="190" spans="1:6" ht="14.25">
      <c r="A190" s="28"/>
      <c r="B190" s="32"/>
      <c r="C190" s="42" t="s">
        <v>23</v>
      </c>
      <c r="D190" s="47">
        <f>SUM(D191:D191)</f>
        <v>27180</v>
      </c>
      <c r="E190" s="47">
        <f>SUM(E191:E191)</f>
        <v>0</v>
      </c>
      <c r="F190" s="47">
        <f>SUM(D190:E190)</f>
        <v>27180</v>
      </c>
    </row>
    <row r="191" spans="1:6" ht="15">
      <c r="A191" s="28"/>
      <c r="B191" s="32"/>
      <c r="C191" s="25" t="s">
        <v>177</v>
      </c>
      <c r="D191" s="48">
        <f>7500+7680+12000</f>
        <v>27180</v>
      </c>
      <c r="E191" s="48"/>
      <c r="F191" s="48">
        <f>SUM(D191:E191)</f>
        <v>27180</v>
      </c>
    </row>
    <row r="192" spans="1:6" ht="15">
      <c r="A192" s="28"/>
      <c r="B192" s="32"/>
      <c r="C192" s="25"/>
      <c r="D192" s="48"/>
      <c r="E192" s="48"/>
      <c r="F192" s="48"/>
    </row>
    <row r="193" spans="1:6" ht="14.25">
      <c r="A193" s="22" t="s">
        <v>241</v>
      </c>
      <c r="B193" s="33"/>
      <c r="C193" s="42" t="s">
        <v>5</v>
      </c>
      <c r="D193" s="47">
        <f>SUM(D198,D206)</f>
        <v>66044</v>
      </c>
      <c r="E193" s="47">
        <f>SUM(E198,E206)</f>
        <v>0</v>
      </c>
      <c r="F193" s="47">
        <f>SUM(D193:E193)</f>
        <v>66044</v>
      </c>
    </row>
    <row r="194" spans="1:6" ht="15">
      <c r="A194" s="37" t="s">
        <v>242</v>
      </c>
      <c r="B194" s="36" t="s">
        <v>64</v>
      </c>
      <c r="C194" s="24" t="s">
        <v>65</v>
      </c>
      <c r="D194" s="50"/>
      <c r="E194" s="50"/>
      <c r="F194" s="50"/>
    </row>
    <row r="195" spans="1:6" ht="14.25">
      <c r="A195" s="28"/>
      <c r="B195" s="32"/>
      <c r="C195" s="42" t="s">
        <v>22</v>
      </c>
      <c r="D195" s="47">
        <f>SUM(D196:D196)</f>
        <v>49000</v>
      </c>
      <c r="E195" s="47">
        <f>SUM(E196:E196)</f>
        <v>0</v>
      </c>
      <c r="F195" s="47">
        <f>SUM(F196:F196)</f>
        <v>49000</v>
      </c>
    </row>
    <row r="196" spans="1:6" ht="15">
      <c r="A196" s="28"/>
      <c r="B196" s="32"/>
      <c r="C196" s="25" t="s">
        <v>24</v>
      </c>
      <c r="D196" s="48">
        <f>SUM(D198)</f>
        <v>49000</v>
      </c>
      <c r="E196" s="48"/>
      <c r="F196" s="48">
        <f>SUM(D196:E196)</f>
        <v>49000</v>
      </c>
    </row>
    <row r="197" spans="1:6" ht="15">
      <c r="A197" s="28"/>
      <c r="B197" s="32"/>
      <c r="C197" s="25"/>
      <c r="D197" s="48"/>
      <c r="E197" s="48"/>
      <c r="F197" s="48"/>
    </row>
    <row r="198" spans="1:6" ht="14.25">
      <c r="A198" s="28"/>
      <c r="B198" s="32"/>
      <c r="C198" s="42" t="s">
        <v>23</v>
      </c>
      <c r="D198" s="47">
        <f>SUM(D199:D200)</f>
        <v>49000</v>
      </c>
      <c r="E198" s="47">
        <f>SUM(E200:E200)</f>
        <v>0</v>
      </c>
      <c r="F198" s="47">
        <f>SUM(D198:E198)</f>
        <v>49000</v>
      </c>
    </row>
    <row r="199" spans="1:6" ht="15">
      <c r="A199" s="28"/>
      <c r="B199" s="32"/>
      <c r="C199" s="25" t="s">
        <v>177</v>
      </c>
      <c r="D199" s="48">
        <v>22000</v>
      </c>
      <c r="E199" s="47"/>
      <c r="F199" s="48">
        <f>SUM(D199:E199)</f>
        <v>22000</v>
      </c>
    </row>
    <row r="200" spans="1:6" ht="15">
      <c r="A200" s="28"/>
      <c r="B200" s="32"/>
      <c r="C200" s="25" t="s">
        <v>176</v>
      </c>
      <c r="D200" s="48">
        <f>8000+19000</f>
        <v>27000</v>
      </c>
      <c r="E200" s="48"/>
      <c r="F200" s="48">
        <f>SUM(D200:E200)</f>
        <v>27000</v>
      </c>
    </row>
    <row r="201" spans="1:6" ht="15">
      <c r="A201" s="28"/>
      <c r="B201" s="32"/>
      <c r="C201" s="25"/>
      <c r="D201" s="48"/>
      <c r="E201" s="48"/>
      <c r="F201" s="48"/>
    </row>
    <row r="202" spans="1:6" ht="15">
      <c r="A202" s="37" t="s">
        <v>243</v>
      </c>
      <c r="B202" s="36" t="s">
        <v>66</v>
      </c>
      <c r="C202" s="24" t="s">
        <v>67</v>
      </c>
      <c r="D202" s="50"/>
      <c r="E202" s="50"/>
      <c r="F202" s="50"/>
    </row>
    <row r="203" spans="1:6" ht="14.25">
      <c r="A203" s="28"/>
      <c r="B203" s="32"/>
      <c r="C203" s="42" t="s">
        <v>22</v>
      </c>
      <c r="D203" s="47">
        <f>SUM(D204)</f>
        <v>17044</v>
      </c>
      <c r="E203" s="47">
        <f>SUM(E204)</f>
        <v>0</v>
      </c>
      <c r="F203" s="47">
        <f>SUM(D203:E203)</f>
        <v>17044</v>
      </c>
    </row>
    <row r="204" spans="1:6" ht="15">
      <c r="A204" s="28"/>
      <c r="B204" s="32"/>
      <c r="C204" s="25" t="s">
        <v>24</v>
      </c>
      <c r="D204" s="48">
        <f>SUM(D206)</f>
        <v>17044</v>
      </c>
      <c r="E204" s="48"/>
      <c r="F204" s="48">
        <f>SUM(D204:E204)</f>
        <v>17044</v>
      </c>
    </row>
    <row r="205" spans="1:6" ht="15">
      <c r="A205" s="28"/>
      <c r="B205" s="32"/>
      <c r="C205" s="25"/>
      <c r="D205" s="48"/>
      <c r="E205" s="48"/>
      <c r="F205" s="48"/>
    </row>
    <row r="206" spans="1:6" ht="14.25">
      <c r="A206" s="28"/>
      <c r="B206" s="32"/>
      <c r="C206" s="42" t="s">
        <v>23</v>
      </c>
      <c r="D206" s="47">
        <f>SUM(D207:D207)</f>
        <v>17044</v>
      </c>
      <c r="E206" s="47">
        <f>SUM(E207:E207)</f>
        <v>0</v>
      </c>
      <c r="F206" s="47">
        <f>SUM(D206:E206)</f>
        <v>17044</v>
      </c>
    </row>
    <row r="207" spans="1:6" ht="15">
      <c r="A207" s="28"/>
      <c r="B207" s="32"/>
      <c r="C207" s="25" t="s">
        <v>176</v>
      </c>
      <c r="D207" s="48">
        <v>17044</v>
      </c>
      <c r="E207" s="48"/>
      <c r="F207" s="48">
        <f>SUM(D207:E207)</f>
        <v>17044</v>
      </c>
    </row>
    <row r="208" spans="1:6" ht="15">
      <c r="A208" s="28"/>
      <c r="B208" s="32"/>
      <c r="C208" s="25"/>
      <c r="D208" s="48"/>
      <c r="E208" s="48"/>
      <c r="F208" s="48"/>
    </row>
    <row r="209" spans="1:6" ht="28.5">
      <c r="A209" s="22" t="s">
        <v>244</v>
      </c>
      <c r="B209" s="33"/>
      <c r="C209" s="42" t="s">
        <v>76</v>
      </c>
      <c r="D209" s="48"/>
      <c r="E209" s="48"/>
      <c r="F209" s="48"/>
    </row>
    <row r="210" spans="1:6" ht="14.25">
      <c r="A210" s="29"/>
      <c r="B210" s="32"/>
      <c r="C210" s="42" t="s">
        <v>180</v>
      </c>
      <c r="D210" s="47">
        <f>SUM(D215)</f>
        <v>37590</v>
      </c>
      <c r="E210" s="47">
        <f>SUM(E215)</f>
        <v>0</v>
      </c>
      <c r="F210" s="47">
        <f>SUM(D210:E210)</f>
        <v>37590</v>
      </c>
    </row>
    <row r="211" spans="1:6" ht="14.25">
      <c r="A211" s="29"/>
      <c r="B211" s="32"/>
      <c r="C211" s="42" t="s">
        <v>181</v>
      </c>
      <c r="D211" s="47">
        <f>SUM(D212:D212)</f>
        <v>37590</v>
      </c>
      <c r="E211" s="47">
        <f>SUM(E212:E212)</f>
        <v>0</v>
      </c>
      <c r="F211" s="47">
        <f>SUM(D211:E211)</f>
        <v>37590</v>
      </c>
    </row>
    <row r="212" spans="1:6" ht="15">
      <c r="A212" s="29"/>
      <c r="B212" s="32"/>
      <c r="C212" s="25" t="s">
        <v>175</v>
      </c>
      <c r="D212" s="48">
        <f>SUM(D219)</f>
        <v>37590</v>
      </c>
      <c r="E212" s="48">
        <f>SUM(E219)</f>
        <v>0</v>
      </c>
      <c r="F212" s="48">
        <f>SUM(D212:E212)</f>
        <v>37590</v>
      </c>
    </row>
    <row r="213" spans="1:6" ht="14.25">
      <c r="A213" s="22" t="s">
        <v>245</v>
      </c>
      <c r="B213" s="33"/>
      <c r="C213" s="42" t="s">
        <v>3</v>
      </c>
      <c r="D213" s="47">
        <f>SUM(D218)</f>
        <v>37590</v>
      </c>
      <c r="E213" s="47">
        <f>SUM(E218)</f>
        <v>0</v>
      </c>
      <c r="F213" s="47">
        <f>SUM(D213:E213)</f>
        <v>37590</v>
      </c>
    </row>
    <row r="214" spans="1:6" ht="30">
      <c r="A214" s="37" t="s">
        <v>246</v>
      </c>
      <c r="B214" s="36" t="s">
        <v>74</v>
      </c>
      <c r="C214" s="24" t="s">
        <v>77</v>
      </c>
      <c r="D214" s="50"/>
      <c r="E214" s="50"/>
      <c r="F214" s="50"/>
    </row>
    <row r="215" spans="1:6" ht="14.25">
      <c r="A215" s="28"/>
      <c r="B215" s="32"/>
      <c r="C215" s="42" t="s">
        <v>22</v>
      </c>
      <c r="D215" s="47">
        <f>SUM(D216:D216)</f>
        <v>37590</v>
      </c>
      <c r="E215" s="47">
        <f>SUM(E216:E216)</f>
        <v>0</v>
      </c>
      <c r="F215" s="47">
        <f>SUM(D215:E215)</f>
        <v>37590</v>
      </c>
    </row>
    <row r="216" spans="1:6" ht="15">
      <c r="A216" s="28"/>
      <c r="B216" s="32"/>
      <c r="C216" s="25" t="s">
        <v>24</v>
      </c>
      <c r="D216" s="48">
        <f>SUM(D218)</f>
        <v>37590</v>
      </c>
      <c r="E216" s="48"/>
      <c r="F216" s="48">
        <f>SUM(D216:E216)</f>
        <v>37590</v>
      </c>
    </row>
    <row r="217" spans="1:6" ht="15">
      <c r="A217" s="28"/>
      <c r="B217" s="32"/>
      <c r="C217" s="25"/>
      <c r="D217" s="48"/>
      <c r="E217" s="48"/>
      <c r="F217" s="48"/>
    </row>
    <row r="218" spans="1:6" ht="14.25">
      <c r="A218" s="28"/>
      <c r="B218" s="32"/>
      <c r="C218" s="42" t="s">
        <v>23</v>
      </c>
      <c r="D218" s="47">
        <f>SUM(D219:D219)</f>
        <v>37590</v>
      </c>
      <c r="E218" s="47">
        <f>SUM(E219:E219)</f>
        <v>0</v>
      </c>
      <c r="F218" s="47">
        <f>SUM(D218:E218)</f>
        <v>37590</v>
      </c>
    </row>
    <row r="219" spans="1:6" ht="15">
      <c r="A219" s="28"/>
      <c r="B219" s="32"/>
      <c r="C219" s="25" t="s">
        <v>177</v>
      </c>
      <c r="D219" s="48">
        <v>37590</v>
      </c>
      <c r="E219" s="48"/>
      <c r="F219" s="48">
        <f>SUM(D219:E219)</f>
        <v>37590</v>
      </c>
    </row>
    <row r="220" spans="1:6" ht="15">
      <c r="A220" s="28"/>
      <c r="B220" s="32"/>
      <c r="C220" s="25"/>
      <c r="D220" s="48"/>
      <c r="E220" s="48"/>
      <c r="F220" s="48"/>
    </row>
    <row r="221" spans="1:6" ht="14.25">
      <c r="A221" s="22" t="s">
        <v>247</v>
      </c>
      <c r="B221" s="33"/>
      <c r="C221" s="42" t="s">
        <v>68</v>
      </c>
      <c r="D221" s="48"/>
      <c r="E221" s="48"/>
      <c r="F221" s="48"/>
    </row>
    <row r="222" spans="1:6" ht="14.25">
      <c r="A222" s="29"/>
      <c r="B222" s="32"/>
      <c r="C222" s="42" t="s">
        <v>180</v>
      </c>
      <c r="D222" s="47">
        <f>D228+D236+D244+D251+D258+D265+D273+D281+D288+D295+D304</f>
        <v>2304636</v>
      </c>
      <c r="E222" s="47">
        <f>E228+E236+E244+E258+E265+E273+E281+E288+E295+E304</f>
        <v>11504</v>
      </c>
      <c r="F222" s="47">
        <f>SUM(D222:E222)</f>
        <v>2316140</v>
      </c>
    </row>
    <row r="223" spans="1:6" ht="14.25">
      <c r="A223" s="29"/>
      <c r="B223" s="32"/>
      <c r="C223" s="42" t="s">
        <v>181</v>
      </c>
      <c r="D223" s="47">
        <f>SUM(D224:D224)</f>
        <v>2304636</v>
      </c>
      <c r="E223" s="47">
        <f>SUM(E224:E224)</f>
        <v>11504</v>
      </c>
      <c r="F223" s="47">
        <f>SUM(D223:E223)</f>
        <v>2316140</v>
      </c>
    </row>
    <row r="224" spans="1:6" ht="15">
      <c r="A224" s="29"/>
      <c r="B224" s="32"/>
      <c r="C224" s="25" t="s">
        <v>269</v>
      </c>
      <c r="D224" s="48">
        <f>SUMIF($C$221:$C$309,$C207,D$221:D$309)</f>
        <v>2304636</v>
      </c>
      <c r="E224" s="48">
        <f>SUMIF($C$221:$C$309,$C207,E$221:E$309)</f>
        <v>11504</v>
      </c>
      <c r="F224" s="48">
        <f>SUM(D224:E224)</f>
        <v>2316140</v>
      </c>
    </row>
    <row r="225" spans="1:6" ht="15">
      <c r="A225" s="28"/>
      <c r="B225" s="32"/>
      <c r="C225" s="25"/>
      <c r="D225" s="48"/>
      <c r="E225" s="48"/>
      <c r="F225" s="48"/>
    </row>
    <row r="226" spans="1:6" ht="14.25">
      <c r="A226" s="22" t="s">
        <v>248</v>
      </c>
      <c r="B226" s="33"/>
      <c r="C226" s="42" t="s">
        <v>3</v>
      </c>
      <c r="D226" s="47">
        <f>SUM(D231)</f>
        <v>38347</v>
      </c>
      <c r="E226" s="47">
        <f>SUM(E231)</f>
        <v>0</v>
      </c>
      <c r="F226" s="47">
        <f>SUM(D226:E226)</f>
        <v>38347</v>
      </c>
    </row>
    <row r="227" spans="1:6" ht="15">
      <c r="A227" s="37" t="s">
        <v>249</v>
      </c>
      <c r="B227" s="36" t="s">
        <v>69</v>
      </c>
      <c r="C227" s="24" t="s">
        <v>70</v>
      </c>
      <c r="D227" s="50"/>
      <c r="E227" s="50"/>
      <c r="F227" s="50"/>
    </row>
    <row r="228" spans="1:6" ht="14.25">
      <c r="A228" s="28"/>
      <c r="B228" s="32"/>
      <c r="C228" s="42" t="s">
        <v>22</v>
      </c>
      <c r="D228" s="47">
        <f>SUM(D229:D229)</f>
        <v>38347</v>
      </c>
      <c r="E228" s="47">
        <f>SUM(E229:E229)</f>
        <v>0</v>
      </c>
      <c r="F228" s="47">
        <f>SUM(D228:E228)</f>
        <v>38347</v>
      </c>
    </row>
    <row r="229" spans="1:6" ht="15">
      <c r="A229" s="28"/>
      <c r="B229" s="32"/>
      <c r="C229" s="25" t="s">
        <v>24</v>
      </c>
      <c r="D229" s="48">
        <f>SUM(D231)</f>
        <v>38347</v>
      </c>
      <c r="E229" s="48"/>
      <c r="F229" s="48">
        <f>SUM(D229:E229)</f>
        <v>38347</v>
      </c>
    </row>
    <row r="230" spans="1:6" ht="15">
      <c r="A230" s="28"/>
      <c r="B230" s="32"/>
      <c r="C230" s="25"/>
      <c r="D230" s="48"/>
      <c r="E230" s="48"/>
      <c r="F230" s="48"/>
    </row>
    <row r="231" spans="1:6" ht="14.25">
      <c r="A231" s="28"/>
      <c r="B231" s="32"/>
      <c r="C231" s="42" t="s">
        <v>23</v>
      </c>
      <c r="D231" s="47">
        <f>SUM(D232:D232)</f>
        <v>38347</v>
      </c>
      <c r="E231" s="47">
        <f>SUM(E232:E232)</f>
        <v>0</v>
      </c>
      <c r="F231" s="47">
        <f>SUM(D231:E231)</f>
        <v>38347</v>
      </c>
    </row>
    <row r="232" spans="1:6" ht="15">
      <c r="A232" s="28"/>
      <c r="B232" s="32"/>
      <c r="C232" s="25" t="s">
        <v>176</v>
      </c>
      <c r="D232" s="48">
        <v>38347</v>
      </c>
      <c r="E232" s="48"/>
      <c r="F232" s="48">
        <f>SUM(D232:E232)</f>
        <v>38347</v>
      </c>
    </row>
    <row r="233" spans="1:6" ht="15">
      <c r="A233" s="28"/>
      <c r="B233" s="32"/>
      <c r="C233" s="25"/>
      <c r="D233" s="48"/>
      <c r="E233" s="48"/>
      <c r="F233" s="48"/>
    </row>
    <row r="234" spans="1:6" ht="14.25">
      <c r="A234" s="22" t="s">
        <v>108</v>
      </c>
      <c r="B234" s="33"/>
      <c r="C234" s="42" t="s">
        <v>5</v>
      </c>
      <c r="D234" s="47">
        <f>SUM(D239)</f>
        <v>115780</v>
      </c>
      <c r="E234" s="47">
        <f>SUM(E239)</f>
        <v>0</v>
      </c>
      <c r="F234" s="47">
        <f>SUM(D234:E234)</f>
        <v>115780</v>
      </c>
    </row>
    <row r="235" spans="1:6" ht="15">
      <c r="A235" s="37" t="s">
        <v>109</v>
      </c>
      <c r="B235" s="36" t="s">
        <v>71</v>
      </c>
      <c r="C235" s="24" t="s">
        <v>72</v>
      </c>
      <c r="D235" s="50"/>
      <c r="E235" s="50"/>
      <c r="F235" s="50"/>
    </row>
    <row r="236" spans="1:6" ht="14.25">
      <c r="A236" s="28"/>
      <c r="B236" s="32"/>
      <c r="C236" s="42" t="s">
        <v>22</v>
      </c>
      <c r="D236" s="47">
        <f>SUM(D237:D237)</f>
        <v>115780</v>
      </c>
      <c r="E236" s="47">
        <f>SUM(E237:E237)</f>
        <v>0</v>
      </c>
      <c r="F236" s="47">
        <f>SUM(D236:E236)</f>
        <v>115780</v>
      </c>
    </row>
    <row r="237" spans="1:6" ht="15">
      <c r="A237" s="28"/>
      <c r="B237" s="32"/>
      <c r="C237" s="25" t="s">
        <v>24</v>
      </c>
      <c r="D237" s="48">
        <f>SUM(D239)</f>
        <v>115780</v>
      </c>
      <c r="E237" s="48"/>
      <c r="F237" s="48">
        <f>SUM(D237:E237)</f>
        <v>115780</v>
      </c>
    </row>
    <row r="238" spans="1:6" ht="15">
      <c r="A238" s="28"/>
      <c r="B238" s="32"/>
      <c r="C238" s="25"/>
      <c r="D238" s="48"/>
      <c r="E238" s="48"/>
      <c r="F238" s="48"/>
    </row>
    <row r="239" spans="1:6" ht="14.25">
      <c r="A239" s="28"/>
      <c r="B239" s="32"/>
      <c r="C239" s="42" t="s">
        <v>23</v>
      </c>
      <c r="D239" s="47">
        <f>SUM(D240:D240)</f>
        <v>115780</v>
      </c>
      <c r="E239" s="47">
        <f>SUM(E240:E240)</f>
        <v>0</v>
      </c>
      <c r="F239" s="47">
        <f>SUM(D239:E239)</f>
        <v>115780</v>
      </c>
    </row>
    <row r="240" spans="1:6" ht="15">
      <c r="A240" s="28"/>
      <c r="B240" s="32"/>
      <c r="C240" s="25" t="s">
        <v>176</v>
      </c>
      <c r="D240" s="48">
        <f>135000-45000+25780</f>
        <v>115780</v>
      </c>
      <c r="E240" s="48"/>
      <c r="F240" s="48">
        <f>SUM(D240:E240)</f>
        <v>115780</v>
      </c>
    </row>
    <row r="241" spans="1:6" ht="15">
      <c r="A241" s="28"/>
      <c r="B241" s="32"/>
      <c r="C241" s="25"/>
      <c r="D241" s="48"/>
      <c r="E241" s="48"/>
      <c r="F241" s="48"/>
    </row>
    <row r="242" spans="1:6" ht="14.25">
      <c r="A242" s="22" t="s">
        <v>250</v>
      </c>
      <c r="B242" s="33"/>
      <c r="C242" s="42" t="s">
        <v>130</v>
      </c>
      <c r="D242" s="47">
        <f>D247+D261+D268+D254</f>
        <v>1102884</v>
      </c>
      <c r="E242" s="47">
        <f>E247+E261+E268</f>
        <v>0</v>
      </c>
      <c r="F242" s="47">
        <f>SUM(D242:E242)</f>
        <v>1102884</v>
      </c>
    </row>
    <row r="243" spans="1:6" ht="15">
      <c r="A243" s="37" t="s">
        <v>251</v>
      </c>
      <c r="B243" s="36" t="s">
        <v>42</v>
      </c>
      <c r="C243" s="24" t="s">
        <v>41</v>
      </c>
      <c r="D243" s="50"/>
      <c r="E243" s="50"/>
      <c r="F243" s="50"/>
    </row>
    <row r="244" spans="1:6" ht="14.25">
      <c r="A244" s="28"/>
      <c r="B244" s="32"/>
      <c r="C244" s="42" t="s">
        <v>22</v>
      </c>
      <c r="D244" s="47">
        <f>SUM(D245:D245)</f>
        <v>8344</v>
      </c>
      <c r="E244" s="47">
        <f>SUM(E245:E245)</f>
        <v>0</v>
      </c>
      <c r="F244" s="47">
        <f>SUM(D244:E244)</f>
        <v>8344</v>
      </c>
    </row>
    <row r="245" spans="1:6" ht="15">
      <c r="A245" s="28"/>
      <c r="B245" s="32"/>
      <c r="C245" s="25" t="s">
        <v>24</v>
      </c>
      <c r="D245" s="48">
        <f>SUM(D247)</f>
        <v>8344</v>
      </c>
      <c r="E245" s="48"/>
      <c r="F245" s="48">
        <f>SUM(D245:E245)</f>
        <v>8344</v>
      </c>
    </row>
    <row r="246" spans="1:6" ht="15">
      <c r="A246" s="28"/>
      <c r="B246" s="32"/>
      <c r="C246" s="25"/>
      <c r="D246" s="48"/>
      <c r="E246" s="48"/>
      <c r="F246" s="48"/>
    </row>
    <row r="247" spans="1:6" ht="14.25">
      <c r="A247" s="28"/>
      <c r="B247" s="32"/>
      <c r="C247" s="42" t="s">
        <v>23</v>
      </c>
      <c r="D247" s="47">
        <f>SUM(D248:D248)</f>
        <v>8344</v>
      </c>
      <c r="E247" s="47">
        <f>SUM(E248:E248)</f>
        <v>0</v>
      </c>
      <c r="F247" s="47">
        <f>SUM(D247:E247)</f>
        <v>8344</v>
      </c>
    </row>
    <row r="248" spans="1:6" ht="15">
      <c r="A248" s="28"/>
      <c r="B248" s="32"/>
      <c r="C248" s="25" t="s">
        <v>176</v>
      </c>
      <c r="D248" s="48">
        <v>8344</v>
      </c>
      <c r="E248" s="48"/>
      <c r="F248" s="48">
        <f>SUM(D248:E248)</f>
        <v>8344</v>
      </c>
    </row>
    <row r="249" spans="1:6" ht="15">
      <c r="A249" s="28"/>
      <c r="B249" s="32"/>
      <c r="C249" s="25"/>
      <c r="D249" s="48"/>
      <c r="E249" s="48"/>
      <c r="F249" s="48"/>
    </row>
    <row r="250" spans="1:6" ht="15">
      <c r="A250" s="37" t="s">
        <v>252</v>
      </c>
      <c r="B250" s="36" t="s">
        <v>43</v>
      </c>
      <c r="C250" s="24" t="s">
        <v>277</v>
      </c>
      <c r="D250" s="50"/>
      <c r="E250" s="50"/>
      <c r="F250" s="50"/>
    </row>
    <row r="251" spans="1:6" ht="14.25">
      <c r="A251" s="28"/>
      <c r="B251" s="32"/>
      <c r="C251" s="42" t="s">
        <v>22</v>
      </c>
      <c r="D251" s="47">
        <f>SUM(D252)</f>
        <v>835989</v>
      </c>
      <c r="E251" s="47">
        <f>SUM(E252)</f>
        <v>0</v>
      </c>
      <c r="F251" s="47">
        <f>SUM(D251:E251)</f>
        <v>835989</v>
      </c>
    </row>
    <row r="252" spans="1:6" ht="15">
      <c r="A252" s="28"/>
      <c r="B252" s="32"/>
      <c r="C252" s="25" t="s">
        <v>24</v>
      </c>
      <c r="D252" s="48">
        <f>SUM(D254)</f>
        <v>835989</v>
      </c>
      <c r="E252" s="48"/>
      <c r="F252" s="48">
        <f>SUM(D252:E252)</f>
        <v>835989</v>
      </c>
    </row>
    <row r="253" spans="1:6" ht="15">
      <c r="A253" s="28"/>
      <c r="B253" s="32"/>
      <c r="C253" s="25"/>
      <c r="D253" s="48"/>
      <c r="E253" s="48"/>
      <c r="F253" s="48"/>
    </row>
    <row r="254" spans="1:6" ht="14.25">
      <c r="A254" s="28"/>
      <c r="B254" s="32"/>
      <c r="C254" s="42" t="s">
        <v>23</v>
      </c>
      <c r="D254" s="47">
        <f>SUM(D255:D255)</f>
        <v>835989</v>
      </c>
      <c r="E254" s="47">
        <f>SUM(E255:E255)</f>
        <v>0</v>
      </c>
      <c r="F254" s="47">
        <f>SUM(D254:E254)</f>
        <v>835989</v>
      </c>
    </row>
    <row r="255" spans="1:6" ht="15">
      <c r="A255" s="28"/>
      <c r="B255" s="32"/>
      <c r="C255" s="25" t="s">
        <v>176</v>
      </c>
      <c r="D255" s="48">
        <f>-526711+1362700</f>
        <v>835989</v>
      </c>
      <c r="E255" s="48"/>
      <c r="F255" s="48">
        <f>SUM(D255:E255)</f>
        <v>835989</v>
      </c>
    </row>
    <row r="256" spans="1:6" ht="15">
      <c r="A256" s="28"/>
      <c r="B256" s="32"/>
      <c r="C256" s="25"/>
      <c r="D256" s="48"/>
      <c r="E256" s="48"/>
      <c r="F256" s="48"/>
    </row>
    <row r="257" spans="1:6" ht="30">
      <c r="A257" s="37" t="s">
        <v>253</v>
      </c>
      <c r="B257" s="36" t="s">
        <v>43</v>
      </c>
      <c r="C257" s="24" t="s">
        <v>133</v>
      </c>
      <c r="D257" s="50"/>
      <c r="E257" s="50"/>
      <c r="F257" s="50"/>
    </row>
    <row r="258" spans="1:6" ht="14.25">
      <c r="A258" s="28"/>
      <c r="B258" s="32"/>
      <c r="C258" s="42" t="s">
        <v>22</v>
      </c>
      <c r="D258" s="47">
        <f>SUM(D259)</f>
        <v>98551</v>
      </c>
      <c r="E258" s="47">
        <f>SUM(E259)</f>
        <v>0</v>
      </c>
      <c r="F258" s="47">
        <f>SUM(D258:E258)</f>
        <v>98551</v>
      </c>
    </row>
    <row r="259" spans="1:6" ht="15">
      <c r="A259" s="28"/>
      <c r="B259" s="32"/>
      <c r="C259" s="25" t="s">
        <v>24</v>
      </c>
      <c r="D259" s="48">
        <f>SUM(D261)</f>
        <v>98551</v>
      </c>
      <c r="E259" s="48"/>
      <c r="F259" s="48">
        <f>SUM(D259:E259)</f>
        <v>98551</v>
      </c>
    </row>
    <row r="260" spans="1:6" ht="15">
      <c r="A260" s="28"/>
      <c r="B260" s="32"/>
      <c r="C260" s="25"/>
      <c r="D260" s="48"/>
      <c r="E260" s="48"/>
      <c r="F260" s="48"/>
    </row>
    <row r="261" spans="1:6" ht="14.25">
      <c r="A261" s="28"/>
      <c r="B261" s="32"/>
      <c r="C261" s="42" t="s">
        <v>23</v>
      </c>
      <c r="D261" s="47">
        <f>SUM(D262:D262)</f>
        <v>98551</v>
      </c>
      <c r="E261" s="47">
        <f>SUM(E262:E262)</f>
        <v>0</v>
      </c>
      <c r="F261" s="47">
        <f>SUM(D261:E261)</f>
        <v>98551</v>
      </c>
    </row>
    <row r="262" spans="1:6" ht="15">
      <c r="A262" s="28"/>
      <c r="B262" s="32"/>
      <c r="C262" s="25" t="s">
        <v>176</v>
      </c>
      <c r="D262" s="48">
        <v>98551</v>
      </c>
      <c r="E262" s="48"/>
      <c r="F262" s="48">
        <f>SUM(D262:E262)</f>
        <v>98551</v>
      </c>
    </row>
    <row r="263" spans="1:6" ht="15">
      <c r="A263" s="28"/>
      <c r="B263" s="32"/>
      <c r="C263" s="25"/>
      <c r="D263" s="48"/>
      <c r="E263" s="48"/>
      <c r="F263" s="48"/>
    </row>
    <row r="264" spans="1:6" ht="15">
      <c r="A264" s="37" t="s">
        <v>279</v>
      </c>
      <c r="B264" s="36" t="s">
        <v>44</v>
      </c>
      <c r="C264" s="24" t="s">
        <v>88</v>
      </c>
      <c r="D264" s="50"/>
      <c r="E264" s="50"/>
      <c r="F264" s="50"/>
    </row>
    <row r="265" spans="1:6" ht="14.25">
      <c r="A265" s="28"/>
      <c r="B265" s="32"/>
      <c r="C265" s="42" t="s">
        <v>22</v>
      </c>
      <c r="D265" s="47">
        <f>SUM(D266:D266)</f>
        <v>160000</v>
      </c>
      <c r="E265" s="47">
        <f>SUM(E266:E266)</f>
        <v>0</v>
      </c>
      <c r="F265" s="47">
        <f>SUM(D265:E265)</f>
        <v>160000</v>
      </c>
    </row>
    <row r="266" spans="1:6" ht="15">
      <c r="A266" s="28"/>
      <c r="B266" s="32"/>
      <c r="C266" s="25" t="s">
        <v>24</v>
      </c>
      <c r="D266" s="48">
        <f>SUM(D268)</f>
        <v>160000</v>
      </c>
      <c r="E266" s="48"/>
      <c r="F266" s="48">
        <f>SUM(D266:E266)</f>
        <v>160000</v>
      </c>
    </row>
    <row r="267" spans="1:6" ht="15">
      <c r="A267" s="28"/>
      <c r="B267" s="32"/>
      <c r="C267" s="25"/>
      <c r="D267" s="48"/>
      <c r="E267" s="48"/>
      <c r="F267" s="48"/>
    </row>
    <row r="268" spans="1:6" ht="14.25">
      <c r="A268" s="28"/>
      <c r="B268" s="32"/>
      <c r="C268" s="42" t="s">
        <v>23</v>
      </c>
      <c r="D268" s="47">
        <f>SUM(D269:D269)</f>
        <v>160000</v>
      </c>
      <c r="E268" s="47">
        <f>SUM(E269:E269)</f>
        <v>0</v>
      </c>
      <c r="F268" s="47">
        <f>SUM(D268:E268)</f>
        <v>160000</v>
      </c>
    </row>
    <row r="269" spans="1:6" ht="15">
      <c r="A269" s="28"/>
      <c r="B269" s="32"/>
      <c r="C269" s="25" t="s">
        <v>176</v>
      </c>
      <c r="D269" s="48">
        <v>160000</v>
      </c>
      <c r="E269" s="48"/>
      <c r="F269" s="48">
        <f>SUM(D269:E269)</f>
        <v>160000</v>
      </c>
    </row>
    <row r="270" spans="1:6" ht="15">
      <c r="A270" s="28"/>
      <c r="B270" s="32"/>
      <c r="C270" s="25"/>
      <c r="D270" s="48"/>
      <c r="E270" s="48"/>
      <c r="F270" s="48"/>
    </row>
    <row r="271" spans="1:6" ht="14.25">
      <c r="A271" s="22" t="s">
        <v>254</v>
      </c>
      <c r="B271" s="33"/>
      <c r="C271" s="42" t="s">
        <v>6</v>
      </c>
      <c r="D271" s="47">
        <f>SUM(D277,D284,D291,D299)</f>
        <v>1001095</v>
      </c>
      <c r="E271" s="47">
        <f>SUM(E277,E284,E291,E299)</f>
        <v>11504</v>
      </c>
      <c r="F271" s="47">
        <f>SUM(D271:E271)</f>
        <v>1012599</v>
      </c>
    </row>
    <row r="272" spans="1:6" ht="15">
      <c r="A272" s="37" t="s">
        <v>255</v>
      </c>
      <c r="B272" s="36" t="s">
        <v>28</v>
      </c>
      <c r="C272" s="24" t="s">
        <v>89</v>
      </c>
      <c r="D272" s="50"/>
      <c r="E272" s="50"/>
      <c r="F272" s="50"/>
    </row>
    <row r="273" spans="1:6" ht="14.25">
      <c r="A273" s="28"/>
      <c r="B273" s="32"/>
      <c r="C273" s="42" t="s">
        <v>22</v>
      </c>
      <c r="D273" s="47">
        <f>SUM(D274:D275)</f>
        <v>45000</v>
      </c>
      <c r="E273" s="47">
        <f>SUM(E274:E275)</f>
        <v>11504</v>
      </c>
      <c r="F273" s="47">
        <f>SUM(D273:E273)</f>
        <v>56504</v>
      </c>
    </row>
    <row r="274" spans="1:6" ht="15">
      <c r="A274" s="28"/>
      <c r="B274" s="32"/>
      <c r="C274" s="25" t="s">
        <v>24</v>
      </c>
      <c r="D274" s="48">
        <f>SUM(D277)</f>
        <v>45000</v>
      </c>
      <c r="E274" s="48"/>
      <c r="F274" s="48">
        <f>SUM(D274:E274)</f>
        <v>45000</v>
      </c>
    </row>
    <row r="275" spans="1:6" ht="15">
      <c r="A275" s="28"/>
      <c r="B275" s="32"/>
      <c r="C275" s="25" t="s">
        <v>152</v>
      </c>
      <c r="D275" s="48"/>
      <c r="E275" s="48">
        <v>11504</v>
      </c>
      <c r="F275" s="48">
        <f>SUM(D275:E275)</f>
        <v>11504</v>
      </c>
    </row>
    <row r="276" spans="1:6" ht="15">
      <c r="A276" s="28"/>
      <c r="B276" s="32"/>
      <c r="C276" s="25"/>
      <c r="D276" s="48"/>
      <c r="E276" s="48"/>
      <c r="F276" s="48"/>
    </row>
    <row r="277" spans="1:6" ht="14.25">
      <c r="A277" s="28"/>
      <c r="B277" s="32"/>
      <c r="C277" s="42" t="s">
        <v>23</v>
      </c>
      <c r="D277" s="47">
        <f>SUM(D278:D278)</f>
        <v>45000</v>
      </c>
      <c r="E277" s="47">
        <f>SUM(E278:E278)</f>
        <v>11504</v>
      </c>
      <c r="F277" s="47">
        <f>SUM(D277:E277)</f>
        <v>56504</v>
      </c>
    </row>
    <row r="278" spans="1:6" ht="15">
      <c r="A278" s="28"/>
      <c r="B278" s="32"/>
      <c r="C278" s="25" t="s">
        <v>176</v>
      </c>
      <c r="D278" s="48">
        <v>45000</v>
      </c>
      <c r="E278" s="48">
        <v>11504</v>
      </c>
      <c r="F278" s="48">
        <f>SUM(D278:E278)</f>
        <v>56504</v>
      </c>
    </row>
    <row r="279" spans="1:6" ht="15">
      <c r="A279" s="28"/>
      <c r="B279" s="32"/>
      <c r="C279" s="25"/>
      <c r="D279" s="48"/>
      <c r="E279" s="48"/>
      <c r="F279" s="48"/>
    </row>
    <row r="280" spans="1:6" ht="15">
      <c r="A280" s="37" t="s">
        <v>256</v>
      </c>
      <c r="B280" s="36" t="s">
        <v>34</v>
      </c>
      <c r="C280" s="24" t="s">
        <v>121</v>
      </c>
      <c r="D280" s="50"/>
      <c r="E280" s="50"/>
      <c r="F280" s="50"/>
    </row>
    <row r="281" spans="1:6" ht="14.25">
      <c r="A281" s="28"/>
      <c r="B281" s="32"/>
      <c r="C281" s="42" t="s">
        <v>22</v>
      </c>
      <c r="D281" s="47">
        <f>SUM(D282:D282)</f>
        <v>630000</v>
      </c>
      <c r="E281" s="47">
        <f>SUM(E282:E282)</f>
        <v>0</v>
      </c>
      <c r="F281" s="47">
        <f>SUM(D281:E281)</f>
        <v>630000</v>
      </c>
    </row>
    <row r="282" spans="1:6" ht="15">
      <c r="A282" s="28"/>
      <c r="B282" s="32"/>
      <c r="C282" s="25" t="s">
        <v>24</v>
      </c>
      <c r="D282" s="48">
        <f>SUM(D284)</f>
        <v>630000</v>
      </c>
      <c r="E282" s="48"/>
      <c r="F282" s="48">
        <f>SUM(D282:E282)</f>
        <v>630000</v>
      </c>
    </row>
    <row r="283" spans="1:6" ht="15">
      <c r="A283" s="28"/>
      <c r="B283" s="32"/>
      <c r="C283" s="25"/>
      <c r="D283" s="48"/>
      <c r="E283" s="48"/>
      <c r="F283" s="48"/>
    </row>
    <row r="284" spans="1:6" ht="14.25">
      <c r="A284" s="28"/>
      <c r="B284" s="32"/>
      <c r="C284" s="42" t="s">
        <v>23</v>
      </c>
      <c r="D284" s="47">
        <f>SUM(D285:D285)</f>
        <v>630000</v>
      </c>
      <c r="E284" s="47">
        <f>SUM(E285:E285)</f>
        <v>0</v>
      </c>
      <c r="F284" s="47">
        <f>SUM(D284:E284)</f>
        <v>630000</v>
      </c>
    </row>
    <row r="285" spans="1:6" ht="15">
      <c r="A285" s="28"/>
      <c r="B285" s="32"/>
      <c r="C285" s="25" t="s">
        <v>176</v>
      </c>
      <c r="D285" s="48">
        <f>540000+90000</f>
        <v>630000</v>
      </c>
      <c r="E285" s="48"/>
      <c r="F285" s="48">
        <f>SUM(D285:E285)</f>
        <v>630000</v>
      </c>
    </row>
    <row r="286" spans="1:6" ht="15">
      <c r="A286" s="28"/>
      <c r="B286" s="32"/>
      <c r="C286" s="25"/>
      <c r="D286" s="48"/>
      <c r="E286" s="48"/>
      <c r="F286" s="48"/>
    </row>
    <row r="287" spans="1:6" ht="15">
      <c r="A287" s="37" t="s">
        <v>257</v>
      </c>
      <c r="B287" s="36" t="s">
        <v>29</v>
      </c>
      <c r="C287" s="24" t="s">
        <v>30</v>
      </c>
      <c r="D287" s="50"/>
      <c r="E287" s="50"/>
      <c r="F287" s="50"/>
    </row>
    <row r="288" spans="1:6" ht="14.25">
      <c r="A288" s="28"/>
      <c r="B288" s="32"/>
      <c r="C288" s="42" t="s">
        <v>22</v>
      </c>
      <c r="D288" s="47">
        <f>SUM(D289:D289)</f>
        <v>60000</v>
      </c>
      <c r="E288" s="47">
        <f>SUM(E289:E289)</f>
        <v>0</v>
      </c>
      <c r="F288" s="47">
        <f>SUM(D288:E288)</f>
        <v>60000</v>
      </c>
    </row>
    <row r="289" spans="1:6" ht="15">
      <c r="A289" s="28"/>
      <c r="B289" s="32"/>
      <c r="C289" s="25" t="s">
        <v>24</v>
      </c>
      <c r="D289" s="48">
        <f>SUM(D291)</f>
        <v>60000</v>
      </c>
      <c r="E289" s="48"/>
      <c r="F289" s="48">
        <f>SUM(D289:E289)</f>
        <v>60000</v>
      </c>
    </row>
    <row r="290" spans="1:6" ht="15">
      <c r="A290" s="28"/>
      <c r="B290" s="32"/>
      <c r="C290" s="25"/>
      <c r="D290" s="48"/>
      <c r="E290" s="48"/>
      <c r="F290" s="48"/>
    </row>
    <row r="291" spans="1:6" ht="14.25">
      <c r="A291" s="28"/>
      <c r="B291" s="32"/>
      <c r="C291" s="42" t="s">
        <v>23</v>
      </c>
      <c r="D291" s="47">
        <f>SUM(D292:D292)</f>
        <v>60000</v>
      </c>
      <c r="E291" s="47">
        <f>SUM(E292:E292)</f>
        <v>0</v>
      </c>
      <c r="F291" s="47">
        <f>SUM(D291:E291)</f>
        <v>60000</v>
      </c>
    </row>
    <row r="292" spans="1:6" ht="15">
      <c r="A292" s="28"/>
      <c r="B292" s="32"/>
      <c r="C292" s="25" t="s">
        <v>176</v>
      </c>
      <c r="D292" s="48">
        <f>123000-63000</f>
        <v>60000</v>
      </c>
      <c r="E292" s="48"/>
      <c r="F292" s="48">
        <f>SUM(D292:E292)</f>
        <v>60000</v>
      </c>
    </row>
    <row r="293" spans="1:6" ht="15">
      <c r="A293" s="28"/>
      <c r="B293" s="32"/>
      <c r="C293" s="25"/>
      <c r="D293" s="48"/>
      <c r="E293" s="48"/>
      <c r="F293" s="48"/>
    </row>
    <row r="294" spans="1:6" ht="15">
      <c r="A294" s="38" t="s">
        <v>258</v>
      </c>
      <c r="B294" s="36" t="s">
        <v>37</v>
      </c>
      <c r="C294" s="24" t="s">
        <v>38</v>
      </c>
      <c r="D294" s="50"/>
      <c r="E294" s="50"/>
      <c r="F294" s="50"/>
    </row>
    <row r="295" spans="1:6" ht="14.25">
      <c r="A295" s="28"/>
      <c r="B295" s="32"/>
      <c r="C295" s="42" t="s">
        <v>22</v>
      </c>
      <c r="D295" s="47">
        <f>SUM(D296:D297)</f>
        <v>266095</v>
      </c>
      <c r="E295" s="47">
        <f>SUM(E296:E297)</f>
        <v>0</v>
      </c>
      <c r="F295" s="47">
        <f>SUM(D295:E295)</f>
        <v>266095</v>
      </c>
    </row>
    <row r="296" spans="1:6" ht="15">
      <c r="A296" s="28"/>
      <c r="B296" s="32"/>
      <c r="C296" s="25" t="s">
        <v>24</v>
      </c>
      <c r="D296" s="48">
        <f>SUM(D299)</f>
        <v>266095</v>
      </c>
      <c r="E296" s="48"/>
      <c r="F296" s="48">
        <f>SUM(D296:E296)</f>
        <v>266095</v>
      </c>
    </row>
    <row r="297" spans="1:6" ht="15">
      <c r="A297" s="28"/>
      <c r="B297" s="32"/>
      <c r="C297" s="25" t="s">
        <v>152</v>
      </c>
      <c r="D297" s="48"/>
      <c r="E297" s="48"/>
      <c r="F297" s="48">
        <f>SUM(D297:E297)</f>
        <v>0</v>
      </c>
    </row>
    <row r="298" spans="1:6" ht="15">
      <c r="A298" s="28"/>
      <c r="B298" s="32"/>
      <c r="C298" s="25"/>
      <c r="D298" s="48"/>
      <c r="E298" s="48"/>
      <c r="F298" s="48"/>
    </row>
    <row r="299" spans="1:6" ht="14.25">
      <c r="A299" s="28"/>
      <c r="B299" s="32"/>
      <c r="C299" s="42" t="s">
        <v>23</v>
      </c>
      <c r="D299" s="47">
        <f>SUM(D300:D300)</f>
        <v>266095</v>
      </c>
      <c r="E299" s="47">
        <f>SUM(E300:E300)</f>
        <v>0</v>
      </c>
      <c r="F299" s="47">
        <f>SUM(D299:E299)</f>
        <v>266095</v>
      </c>
    </row>
    <row r="300" spans="1:6" ht="15">
      <c r="A300" s="28"/>
      <c r="B300" s="32"/>
      <c r="C300" s="25" t="s">
        <v>176</v>
      </c>
      <c r="D300" s="48">
        <f>120000+106095-20000+40000+20000</f>
        <v>266095</v>
      </c>
      <c r="E300" s="48"/>
      <c r="F300" s="48">
        <f>SUM(D300:E300)</f>
        <v>266095</v>
      </c>
    </row>
    <row r="301" spans="1:6" ht="15">
      <c r="A301" s="28"/>
      <c r="B301" s="32"/>
      <c r="C301" s="25"/>
      <c r="D301" s="48"/>
      <c r="E301" s="48"/>
      <c r="F301" s="48"/>
    </row>
    <row r="302" spans="1:6" ht="14.25">
      <c r="A302" s="22" t="s">
        <v>259</v>
      </c>
      <c r="B302" s="33"/>
      <c r="C302" s="42" t="s">
        <v>7</v>
      </c>
      <c r="D302" s="47">
        <f>SUM(D307)</f>
        <v>46530</v>
      </c>
      <c r="E302" s="47">
        <f>SUM(E307)</f>
        <v>0</v>
      </c>
      <c r="F302" s="47">
        <f>SUM(D302:E302)</f>
        <v>46530</v>
      </c>
    </row>
    <row r="303" spans="1:6" ht="30">
      <c r="A303" s="37" t="s">
        <v>260</v>
      </c>
      <c r="B303" s="36">
        <v>10401</v>
      </c>
      <c r="C303" s="24" t="s">
        <v>214</v>
      </c>
      <c r="D303" s="50"/>
      <c r="E303" s="50"/>
      <c r="F303" s="50"/>
    </row>
    <row r="304" spans="1:6" ht="14.25">
      <c r="A304" s="28"/>
      <c r="B304" s="32"/>
      <c r="C304" s="42" t="s">
        <v>22</v>
      </c>
      <c r="D304" s="47">
        <f>SUM(D305:D305)</f>
        <v>46530</v>
      </c>
      <c r="E304" s="47">
        <f>SUM(E305:E305)</f>
        <v>0</v>
      </c>
      <c r="F304" s="47">
        <f>SUM(D304:E304)</f>
        <v>46530</v>
      </c>
    </row>
    <row r="305" spans="1:6" ht="15">
      <c r="A305" s="28"/>
      <c r="B305" s="32"/>
      <c r="C305" s="25" t="s">
        <v>24</v>
      </c>
      <c r="D305" s="48">
        <f>SUM(D307)</f>
        <v>46530</v>
      </c>
      <c r="E305" s="48"/>
      <c r="F305" s="48">
        <f>SUM(D305:E305)</f>
        <v>46530</v>
      </c>
    </row>
    <row r="306" spans="1:6" ht="15">
      <c r="A306" s="28"/>
      <c r="B306" s="32"/>
      <c r="C306" s="25"/>
      <c r="D306" s="48"/>
      <c r="E306" s="48"/>
      <c r="F306" s="48"/>
    </row>
    <row r="307" spans="1:6" ht="14.25">
      <c r="A307" s="28"/>
      <c r="B307" s="32"/>
      <c r="C307" s="42" t="s">
        <v>23</v>
      </c>
      <c r="D307" s="47">
        <f>SUM(D308:D308)</f>
        <v>46530</v>
      </c>
      <c r="E307" s="47">
        <f>SUM(E308:E308)</f>
        <v>0</v>
      </c>
      <c r="F307" s="47">
        <f>SUM(D307:E307)</f>
        <v>46530</v>
      </c>
    </row>
    <row r="308" spans="1:6" ht="15">
      <c r="A308" s="28"/>
      <c r="B308" s="32"/>
      <c r="C308" s="25" t="s">
        <v>176</v>
      </c>
      <c r="D308" s="48">
        <v>46530</v>
      </c>
      <c r="E308" s="48"/>
      <c r="F308" s="48">
        <f>SUM(D308:E308)</f>
        <v>46530</v>
      </c>
    </row>
    <row r="309" spans="1:6" ht="15">
      <c r="A309" s="28"/>
      <c r="B309" s="32"/>
      <c r="C309" s="25"/>
      <c r="D309" s="48"/>
      <c r="E309" s="48"/>
      <c r="F309" s="48"/>
    </row>
    <row r="310" spans="1:6" ht="14.25">
      <c r="A310" s="22" t="s">
        <v>84</v>
      </c>
      <c r="B310" s="33"/>
      <c r="C310" s="42" t="s">
        <v>78</v>
      </c>
      <c r="D310" s="48"/>
      <c r="E310" s="48"/>
      <c r="F310" s="48"/>
    </row>
    <row r="311" spans="1:6" ht="14.25">
      <c r="A311" s="29"/>
      <c r="B311" s="32"/>
      <c r="C311" s="42" t="s">
        <v>180</v>
      </c>
      <c r="D311" s="47">
        <f>SUM(D316)</f>
        <v>156938</v>
      </c>
      <c r="E311" s="47">
        <f>SUM(E316)</f>
        <v>0</v>
      </c>
      <c r="F311" s="47">
        <f>SUM(D311:E311)</f>
        <v>156938</v>
      </c>
    </row>
    <row r="312" spans="1:6" ht="14.25">
      <c r="A312" s="29"/>
      <c r="B312" s="32"/>
      <c r="C312" s="42" t="s">
        <v>181</v>
      </c>
      <c r="D312" s="47">
        <f>SUM(D313:D313)</f>
        <v>156938</v>
      </c>
      <c r="E312" s="47">
        <f>SUM(E313:E313)</f>
        <v>0</v>
      </c>
      <c r="F312" s="47">
        <f>SUM(D312:E312)</f>
        <v>156938</v>
      </c>
    </row>
    <row r="313" spans="1:6" ht="15">
      <c r="A313" s="29"/>
      <c r="B313" s="32"/>
      <c r="C313" s="25" t="s">
        <v>269</v>
      </c>
      <c r="D313" s="48">
        <f>SUM(D320)</f>
        <v>156938</v>
      </c>
      <c r="E313" s="48">
        <f>SUM(E320)</f>
        <v>0</v>
      </c>
      <c r="F313" s="48">
        <f>SUM(D313:E313)</f>
        <v>156938</v>
      </c>
    </row>
    <row r="314" spans="1:6" ht="14.25">
      <c r="A314" s="22" t="s">
        <v>110</v>
      </c>
      <c r="B314" s="32"/>
      <c r="C314" s="42" t="s">
        <v>4</v>
      </c>
      <c r="D314" s="47">
        <f>SUM(D319)</f>
        <v>156938</v>
      </c>
      <c r="E314" s="47">
        <f>SUM(E319)</f>
        <v>0</v>
      </c>
      <c r="F314" s="47">
        <f>SUM(D314:E314)</f>
        <v>156938</v>
      </c>
    </row>
    <row r="315" spans="1:6" ht="15">
      <c r="A315" s="37" t="s">
        <v>111</v>
      </c>
      <c r="B315" s="36" t="s">
        <v>60</v>
      </c>
      <c r="C315" s="24" t="s">
        <v>61</v>
      </c>
      <c r="D315" s="50"/>
      <c r="E315" s="50"/>
      <c r="F315" s="50"/>
    </row>
    <row r="316" spans="1:6" ht="14.25">
      <c r="A316" s="28"/>
      <c r="B316" s="32"/>
      <c r="C316" s="42" t="s">
        <v>22</v>
      </c>
      <c r="D316" s="47">
        <f>SUM(D317)</f>
        <v>156938</v>
      </c>
      <c r="E316" s="47">
        <f>SUM(E317)</f>
        <v>0</v>
      </c>
      <c r="F316" s="47">
        <f>SUM(D316:E316)</f>
        <v>156938</v>
      </c>
    </row>
    <row r="317" spans="1:6" ht="15">
      <c r="A317" s="28"/>
      <c r="B317" s="32"/>
      <c r="C317" s="25" t="s">
        <v>24</v>
      </c>
      <c r="D317" s="48">
        <f>SUM(D319)</f>
        <v>156938</v>
      </c>
      <c r="E317" s="48"/>
      <c r="F317" s="48">
        <f>SUM(D317:E317)</f>
        <v>156938</v>
      </c>
    </row>
    <row r="318" spans="1:6" ht="15">
      <c r="A318" s="28"/>
      <c r="B318" s="32"/>
      <c r="C318" s="25"/>
      <c r="D318" s="48"/>
      <c r="E318" s="48"/>
      <c r="F318" s="48"/>
    </row>
    <row r="319" spans="1:6" ht="14.25">
      <c r="A319" s="28"/>
      <c r="B319" s="32"/>
      <c r="C319" s="42" t="s">
        <v>23</v>
      </c>
      <c r="D319" s="47">
        <f>SUM(D320:D320)</f>
        <v>156938</v>
      </c>
      <c r="E319" s="47">
        <f>SUM(E320:E320)</f>
        <v>0</v>
      </c>
      <c r="F319" s="47">
        <f>SUM(D319:E319)</f>
        <v>156938</v>
      </c>
    </row>
    <row r="320" spans="1:6" ht="15">
      <c r="A320" s="28"/>
      <c r="B320" s="32"/>
      <c r="C320" s="25" t="s">
        <v>176</v>
      </c>
      <c r="D320" s="48">
        <v>156938</v>
      </c>
      <c r="E320" s="48"/>
      <c r="F320" s="48">
        <f>SUM(D320:E320)</f>
        <v>156938</v>
      </c>
    </row>
    <row r="321" spans="1:6" ht="15">
      <c r="A321" s="28"/>
      <c r="B321" s="32"/>
      <c r="C321" s="25"/>
      <c r="D321" s="48"/>
      <c r="E321" s="48"/>
      <c r="F321" s="48"/>
    </row>
    <row r="322" spans="1:6" ht="14.25">
      <c r="A322" s="22" t="s">
        <v>85</v>
      </c>
      <c r="B322" s="33"/>
      <c r="C322" s="42" t="s">
        <v>53</v>
      </c>
      <c r="D322" s="48"/>
      <c r="E322" s="48"/>
      <c r="F322" s="48"/>
    </row>
    <row r="323" spans="1:6" ht="14.25">
      <c r="A323" s="29"/>
      <c r="B323" s="32"/>
      <c r="C323" s="42" t="s">
        <v>180</v>
      </c>
      <c r="D323" s="47">
        <f>SUM(D329,D336,D343)</f>
        <v>8046</v>
      </c>
      <c r="E323" s="47">
        <f>SUM(E329,E336,E343)</f>
        <v>0</v>
      </c>
      <c r="F323" s="47">
        <f>SUM(D323:E323)</f>
        <v>8046</v>
      </c>
    </row>
    <row r="324" spans="1:6" ht="14.25">
      <c r="A324" s="29"/>
      <c r="B324" s="32"/>
      <c r="C324" s="42" t="s">
        <v>181</v>
      </c>
      <c r="D324" s="47">
        <f>SUM(D325:D325)</f>
        <v>8046</v>
      </c>
      <c r="E324" s="47">
        <f>SUM(E325:E325)</f>
        <v>0</v>
      </c>
      <c r="F324" s="47">
        <f>SUM(D324:E324)</f>
        <v>8046</v>
      </c>
    </row>
    <row r="325" spans="1:6" ht="15">
      <c r="A325" s="29"/>
      <c r="B325" s="32"/>
      <c r="C325" s="25" t="s">
        <v>175</v>
      </c>
      <c r="D325" s="48">
        <f>SUM(D333,D340,D347)</f>
        <v>8046</v>
      </c>
      <c r="E325" s="48">
        <f>SUM(E333,E340,E347)</f>
        <v>0</v>
      </c>
      <c r="F325" s="48">
        <f>SUM(D325:E325)</f>
        <v>8046</v>
      </c>
    </row>
    <row r="326" spans="1:6" ht="14.25">
      <c r="A326" s="22" t="s">
        <v>113</v>
      </c>
      <c r="B326" s="33"/>
      <c r="C326" s="42" t="s">
        <v>7</v>
      </c>
      <c r="D326" s="47">
        <f>SUM(D333,D340,D347)</f>
        <v>8046</v>
      </c>
      <c r="E326" s="47">
        <f>SUM(E333,E340,E347)</f>
        <v>0</v>
      </c>
      <c r="F326" s="47">
        <f>SUM(D326:E326)</f>
        <v>8046</v>
      </c>
    </row>
    <row r="327" spans="1:6" ht="15">
      <c r="A327" s="28"/>
      <c r="B327" s="32"/>
      <c r="C327" s="25"/>
      <c r="D327" s="48"/>
      <c r="E327" s="48"/>
      <c r="F327" s="48"/>
    </row>
    <row r="328" spans="1:6" ht="30">
      <c r="A328" s="37" t="s">
        <v>114</v>
      </c>
      <c r="B328" s="36">
        <v>10200</v>
      </c>
      <c r="C328" s="24" t="s">
        <v>126</v>
      </c>
      <c r="D328" s="50"/>
      <c r="E328" s="50"/>
      <c r="F328" s="50"/>
    </row>
    <row r="329" spans="1:6" ht="14.25">
      <c r="A329" s="28"/>
      <c r="B329" s="32"/>
      <c r="C329" s="42" t="s">
        <v>22</v>
      </c>
      <c r="D329" s="47">
        <f>SUM(D330:D330)</f>
        <v>580</v>
      </c>
      <c r="E329" s="47">
        <f>SUM(E330:E330)</f>
        <v>0</v>
      </c>
      <c r="F329" s="47">
        <f>SUM(D329:E329)</f>
        <v>580</v>
      </c>
    </row>
    <row r="330" spans="1:6" ht="15">
      <c r="A330" s="28"/>
      <c r="B330" s="32"/>
      <c r="C330" s="25" t="s">
        <v>24</v>
      </c>
      <c r="D330" s="48">
        <f>SUM(D332)</f>
        <v>580</v>
      </c>
      <c r="E330" s="48"/>
      <c r="F330" s="48">
        <f>SUM(D330:E330)</f>
        <v>580</v>
      </c>
    </row>
    <row r="331" spans="1:6" ht="15">
      <c r="A331" s="28"/>
      <c r="B331" s="32"/>
      <c r="C331" s="25"/>
      <c r="D331" s="48"/>
      <c r="E331" s="48"/>
      <c r="F331" s="48"/>
    </row>
    <row r="332" spans="1:6" ht="14.25">
      <c r="A332" s="28"/>
      <c r="B332" s="32"/>
      <c r="C332" s="42" t="s">
        <v>23</v>
      </c>
      <c r="D332" s="47">
        <f>SUM(D333:D333)</f>
        <v>580</v>
      </c>
      <c r="E332" s="47">
        <f>SUM(E333:E333)</f>
        <v>0</v>
      </c>
      <c r="F332" s="47">
        <f>SUM(D332:E332)</f>
        <v>580</v>
      </c>
    </row>
    <row r="333" spans="1:6" ht="15">
      <c r="A333" s="28"/>
      <c r="B333" s="32"/>
      <c r="C333" s="25" t="s">
        <v>177</v>
      </c>
      <c r="D333" s="48">
        <v>580</v>
      </c>
      <c r="E333" s="48"/>
      <c r="F333" s="48">
        <f>SUM(D333:E333)</f>
        <v>580</v>
      </c>
    </row>
    <row r="334" spans="1:6" ht="15">
      <c r="A334" s="28"/>
      <c r="B334" s="32"/>
      <c r="C334" s="25"/>
      <c r="D334" s="48"/>
      <c r="E334" s="48"/>
      <c r="F334" s="48"/>
    </row>
    <row r="335" spans="1:6" ht="30">
      <c r="A335" s="37" t="s">
        <v>128</v>
      </c>
      <c r="B335" s="36">
        <v>10200</v>
      </c>
      <c r="C335" s="24" t="s">
        <v>125</v>
      </c>
      <c r="D335" s="50"/>
      <c r="E335" s="50"/>
      <c r="F335" s="50"/>
    </row>
    <row r="336" spans="1:6" ht="14.25">
      <c r="A336" s="28"/>
      <c r="B336" s="32"/>
      <c r="C336" s="42" t="s">
        <v>22</v>
      </c>
      <c r="D336" s="47">
        <f>SUM(D337:D337)</f>
        <v>1839</v>
      </c>
      <c r="E336" s="47">
        <f>SUM(E337:E337)</f>
        <v>0</v>
      </c>
      <c r="F336" s="47">
        <f>SUM(D336:E336)</f>
        <v>1839</v>
      </c>
    </row>
    <row r="337" spans="1:6" ht="15">
      <c r="A337" s="28"/>
      <c r="B337" s="32"/>
      <c r="C337" s="25" t="s">
        <v>24</v>
      </c>
      <c r="D337" s="48">
        <f>SUM(D339)</f>
        <v>1839</v>
      </c>
      <c r="E337" s="48"/>
      <c r="F337" s="48">
        <f>SUM(D337:E337)</f>
        <v>1839</v>
      </c>
    </row>
    <row r="338" spans="1:6" ht="15">
      <c r="A338" s="28"/>
      <c r="B338" s="32"/>
      <c r="C338" s="25"/>
      <c r="D338" s="48"/>
      <c r="E338" s="48"/>
      <c r="F338" s="48"/>
    </row>
    <row r="339" spans="1:6" ht="14.25">
      <c r="A339" s="28"/>
      <c r="B339" s="32"/>
      <c r="C339" s="42" t="s">
        <v>23</v>
      </c>
      <c r="D339" s="47">
        <f>SUM(D340:D340)</f>
        <v>1839</v>
      </c>
      <c r="E339" s="47">
        <f>SUM(E340:E340)</f>
        <v>0</v>
      </c>
      <c r="F339" s="47">
        <f>SUM(D339:E339)</f>
        <v>1839</v>
      </c>
    </row>
    <row r="340" spans="1:6" ht="15">
      <c r="A340" s="28"/>
      <c r="B340" s="32"/>
      <c r="C340" s="25" t="s">
        <v>177</v>
      </c>
      <c r="D340" s="48">
        <v>1839</v>
      </c>
      <c r="E340" s="48"/>
      <c r="F340" s="48">
        <f>SUM(D340:E340)</f>
        <v>1839</v>
      </c>
    </row>
    <row r="341" spans="1:6" ht="15">
      <c r="A341" s="28"/>
      <c r="B341" s="32"/>
      <c r="C341" s="25"/>
      <c r="D341" s="48"/>
      <c r="E341" s="48"/>
      <c r="F341" s="48"/>
    </row>
    <row r="342" spans="1:6" ht="30">
      <c r="A342" s="37" t="s">
        <v>267</v>
      </c>
      <c r="B342" s="36">
        <v>10700</v>
      </c>
      <c r="C342" s="24" t="s">
        <v>123</v>
      </c>
      <c r="D342" s="50"/>
      <c r="E342" s="50"/>
      <c r="F342" s="50"/>
    </row>
    <row r="343" spans="1:6" ht="14.25">
      <c r="A343" s="28"/>
      <c r="B343" s="32"/>
      <c r="C343" s="42" t="s">
        <v>22</v>
      </c>
      <c r="D343" s="47">
        <f>SUM(D344:D344)</f>
        <v>5627</v>
      </c>
      <c r="E343" s="47">
        <f>SUM(E344:E344)</f>
        <v>0</v>
      </c>
      <c r="F343" s="47">
        <f>SUM(D343:E343)</f>
        <v>5627</v>
      </c>
    </row>
    <row r="344" spans="1:6" ht="15">
      <c r="A344" s="28"/>
      <c r="B344" s="32"/>
      <c r="C344" s="25" t="s">
        <v>24</v>
      </c>
      <c r="D344" s="48">
        <f>SUM(D346)</f>
        <v>5627</v>
      </c>
      <c r="E344" s="48"/>
      <c r="F344" s="48">
        <f>SUM(D344:E344)</f>
        <v>5627</v>
      </c>
    </row>
    <row r="345" spans="1:6" ht="15">
      <c r="A345" s="28"/>
      <c r="B345" s="32"/>
      <c r="C345" s="25"/>
      <c r="D345" s="48"/>
      <c r="E345" s="48"/>
      <c r="F345" s="48"/>
    </row>
    <row r="346" spans="1:6" ht="14.25">
      <c r="A346" s="28"/>
      <c r="B346" s="32"/>
      <c r="C346" s="42" t="s">
        <v>23</v>
      </c>
      <c r="D346" s="47">
        <f>SUM(D347:D347)</f>
        <v>5627</v>
      </c>
      <c r="E346" s="47">
        <f>SUM(E347:E347)</f>
        <v>0</v>
      </c>
      <c r="F346" s="47">
        <f>SUM(D346:E346)</f>
        <v>5627</v>
      </c>
    </row>
    <row r="347" spans="1:6" ht="15">
      <c r="A347" s="28"/>
      <c r="B347" s="32"/>
      <c r="C347" s="25" t="s">
        <v>177</v>
      </c>
      <c r="D347" s="48">
        <v>5627</v>
      </c>
      <c r="E347" s="48"/>
      <c r="F347" s="48">
        <f>SUM(D347:E347)</f>
        <v>5627</v>
      </c>
    </row>
    <row r="348" ht="12.75">
      <c r="A348" s="8"/>
    </row>
    <row r="349" ht="12.75">
      <c r="A349" s="8"/>
    </row>
    <row r="350" spans="1:6" ht="12.75">
      <c r="A350" s="10"/>
      <c r="C350" s="61"/>
      <c r="D350" s="14"/>
      <c r="E350" s="14"/>
      <c r="F350" s="14"/>
    </row>
    <row r="351" spans="1:6" ht="12.75">
      <c r="A351" s="9"/>
      <c r="B351" s="4"/>
      <c r="C351" s="62"/>
      <c r="D351" s="15"/>
      <c r="E351" s="15"/>
      <c r="F351" s="15"/>
    </row>
    <row r="352" spans="3:6" ht="12.75">
      <c r="C352" s="61"/>
      <c r="D352" s="14"/>
      <c r="E352" s="14"/>
      <c r="F352" s="14"/>
    </row>
    <row r="355" spans="3:6" ht="12.75">
      <c r="C355" s="61"/>
      <c r="D355" s="14"/>
      <c r="E355" s="14"/>
      <c r="F355" s="14"/>
    </row>
  </sheetData>
  <sheetProtection/>
  <mergeCells count="2">
    <mergeCell ref="A2:F2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  <headerFooter alignWithMargins="0">
    <oddHeader xml:space="preserve">&amp;RLisa 4
Tartu Linnavolikogu ... 2012. a 
määruse  nr ... juurde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showZeros="0" tabSelected="1" zoomScalePageLayoutView="0" workbookViewId="0" topLeftCell="A25">
      <selection activeCell="D37" sqref="D37"/>
    </sheetView>
  </sheetViews>
  <sheetFormatPr defaultColWidth="9.140625" defaultRowHeight="12.75"/>
  <cols>
    <col min="1" max="1" width="6.57421875" style="129" bestFit="1" customWidth="1"/>
    <col min="2" max="2" width="41.57421875" style="91" bestFit="1" customWidth="1"/>
    <col min="3" max="3" width="4.421875" style="63" bestFit="1" customWidth="1"/>
    <col min="4" max="4" width="10.28125" style="64" customWidth="1"/>
    <col min="5" max="5" width="11.00390625" style="63" customWidth="1"/>
    <col min="6" max="6" width="10.28125" style="63" customWidth="1"/>
    <col min="7" max="16384" width="9.140625" style="63" customWidth="1"/>
  </cols>
  <sheetData>
    <row r="1" spans="2:6" ht="12.75">
      <c r="B1" s="167" t="s">
        <v>311</v>
      </c>
      <c r="C1" s="167"/>
      <c r="D1" s="167"/>
      <c r="E1" s="167"/>
      <c r="F1" s="167"/>
    </row>
    <row r="2" spans="2:6" ht="12.75">
      <c r="B2" s="90"/>
      <c r="C2" s="85"/>
      <c r="D2" s="86"/>
      <c r="F2" s="87" t="s">
        <v>198</v>
      </c>
    </row>
    <row r="3" spans="2:6" ht="24" customHeight="1">
      <c r="B3" s="103"/>
      <c r="C3" s="97"/>
      <c r="D3" s="169" t="s">
        <v>134</v>
      </c>
      <c r="E3" s="169"/>
      <c r="F3" s="170" t="s">
        <v>135</v>
      </c>
    </row>
    <row r="4" spans="1:6" ht="12.75">
      <c r="A4" s="130"/>
      <c r="B4" s="103"/>
      <c r="C4" s="97"/>
      <c r="D4" s="104" t="s">
        <v>136</v>
      </c>
      <c r="E4" s="105" t="s">
        <v>199</v>
      </c>
      <c r="F4" s="170"/>
    </row>
    <row r="5" spans="1:6" ht="25.5">
      <c r="A5" s="130"/>
      <c r="B5" s="138" t="s">
        <v>282</v>
      </c>
      <c r="C5" s="97"/>
      <c r="D5" s="139">
        <f>D6+D14</f>
        <v>3023866</v>
      </c>
      <c r="E5" s="139">
        <f>E6+E14</f>
        <v>17004</v>
      </c>
      <c r="F5" s="94">
        <f>SUM(D5,E5)</f>
        <v>3040870</v>
      </c>
    </row>
    <row r="6" spans="2:6" ht="12.75">
      <c r="B6" s="92" t="s">
        <v>182</v>
      </c>
      <c r="C6" s="93"/>
      <c r="D6" s="94">
        <f>SUM(D7:D13)</f>
        <v>3016715</v>
      </c>
      <c r="E6" s="94">
        <f>SUM(E7:E13)</f>
        <v>17004</v>
      </c>
      <c r="F6" s="94">
        <f>SUM(D6,E6)</f>
        <v>3033719</v>
      </c>
    </row>
    <row r="7" spans="2:6" ht="12.75">
      <c r="B7" s="141" t="s">
        <v>289</v>
      </c>
      <c r="C7" s="93"/>
      <c r="D7" s="142">
        <f>D27</f>
        <v>1742</v>
      </c>
      <c r="E7" s="94">
        <f>E27</f>
        <v>0</v>
      </c>
      <c r="F7" s="106">
        <f aca="true" t="shared" si="0" ref="F7:F15">SUM(D7:E7)</f>
        <v>1742</v>
      </c>
    </row>
    <row r="8" spans="2:6" ht="12.75">
      <c r="B8" s="103" t="s">
        <v>3</v>
      </c>
      <c r="C8" s="97"/>
      <c r="D8" s="106">
        <f>SUM(D36,D61)</f>
        <v>518942</v>
      </c>
      <c r="E8" s="106">
        <f>SUM(E36,E61)</f>
        <v>0</v>
      </c>
      <c r="F8" s="106">
        <f t="shared" si="0"/>
        <v>518942</v>
      </c>
    </row>
    <row r="9" spans="2:6" ht="12.75">
      <c r="B9" s="103" t="s">
        <v>4</v>
      </c>
      <c r="C9" s="97"/>
      <c r="D9" s="106">
        <f>D92</f>
        <v>156938</v>
      </c>
      <c r="E9" s="106">
        <f>E92</f>
        <v>0</v>
      </c>
      <c r="F9" s="106">
        <f t="shared" si="0"/>
        <v>156938</v>
      </c>
    </row>
    <row r="10" spans="2:6" ht="12.75">
      <c r="B10" s="103" t="s">
        <v>137</v>
      </c>
      <c r="C10" s="97"/>
      <c r="D10" s="106">
        <f>SUM(D54,D64)</f>
        <v>159824</v>
      </c>
      <c r="E10" s="106">
        <f>SUM(E54,E64)</f>
        <v>0</v>
      </c>
      <c r="F10" s="106">
        <f t="shared" si="0"/>
        <v>159824</v>
      </c>
    </row>
    <row r="11" spans="2:6" ht="12.75">
      <c r="B11" s="103" t="s">
        <v>138</v>
      </c>
      <c r="C11" s="97"/>
      <c r="D11" s="106">
        <f>SUM(D68)</f>
        <v>1102884</v>
      </c>
      <c r="E11" s="106">
        <f>SUM(E68)</f>
        <v>0</v>
      </c>
      <c r="F11" s="106">
        <f t="shared" si="0"/>
        <v>1102884</v>
      </c>
    </row>
    <row r="12" spans="2:6" ht="12.75">
      <c r="B12" s="103" t="s">
        <v>6</v>
      </c>
      <c r="C12" s="97"/>
      <c r="D12" s="106">
        <f>SUM(D30,D77)</f>
        <v>1029855</v>
      </c>
      <c r="E12" s="106">
        <f>SUM(E30,E77)</f>
        <v>17004</v>
      </c>
      <c r="F12" s="106">
        <f t="shared" si="0"/>
        <v>1046859</v>
      </c>
    </row>
    <row r="13" spans="2:6" ht="12.75">
      <c r="B13" s="103" t="s">
        <v>7</v>
      </c>
      <c r="C13" s="97"/>
      <c r="D13" s="106">
        <f>SUM(D88)</f>
        <v>46530</v>
      </c>
      <c r="E13" s="106">
        <f>SUM(E88)</f>
        <v>0</v>
      </c>
      <c r="F13" s="106">
        <f t="shared" si="0"/>
        <v>46530</v>
      </c>
    </row>
    <row r="14" spans="2:6" ht="12.75">
      <c r="B14" s="138" t="s">
        <v>283</v>
      </c>
      <c r="C14" s="97"/>
      <c r="D14" s="143">
        <f>D15</f>
        <v>7151</v>
      </c>
      <c r="E14" s="143">
        <f>E15</f>
        <v>0</v>
      </c>
      <c r="F14" s="143">
        <f t="shared" si="0"/>
        <v>7151</v>
      </c>
    </row>
    <row r="15" spans="2:6" ht="12.75">
      <c r="B15" s="103" t="s">
        <v>2</v>
      </c>
      <c r="C15" s="97"/>
      <c r="D15" s="106">
        <f>D96</f>
        <v>7151</v>
      </c>
      <c r="E15" s="106">
        <f>E96</f>
        <v>0</v>
      </c>
      <c r="F15" s="106">
        <f t="shared" si="0"/>
        <v>7151</v>
      </c>
    </row>
    <row r="16" spans="2:6" ht="12.75">
      <c r="B16" s="107"/>
      <c r="C16" s="108"/>
      <c r="D16" s="109"/>
      <c r="E16" s="96"/>
      <c r="F16" s="102"/>
    </row>
    <row r="17" spans="2:6" ht="25.5">
      <c r="B17" s="92" t="s">
        <v>206</v>
      </c>
      <c r="C17" s="93"/>
      <c r="D17" s="97"/>
      <c r="E17" s="97"/>
      <c r="F17" s="95"/>
    </row>
    <row r="18" spans="2:6" ht="12.75">
      <c r="B18" s="103" t="s">
        <v>210</v>
      </c>
      <c r="C18" s="97" t="s">
        <v>193</v>
      </c>
      <c r="D18" s="95">
        <f>SUMIF($C$26:$C$99,$C$18,D$26:D$99)</f>
        <v>2150224</v>
      </c>
      <c r="E18" s="95">
        <f>SUMIF($C$26:$C$90,$C$18,E$26:E$90)</f>
        <v>17004</v>
      </c>
      <c r="F18" s="95">
        <f>SUM(D18:E18)</f>
        <v>2167228</v>
      </c>
    </row>
    <row r="19" spans="2:6" ht="12.75">
      <c r="B19" s="103" t="s">
        <v>211</v>
      </c>
      <c r="C19" s="97" t="s">
        <v>194</v>
      </c>
      <c r="D19" s="95">
        <f>SUMIF($C$26:$C$90,$C$19,D$26:D$90)</f>
        <v>864749</v>
      </c>
      <c r="E19" s="95">
        <f>SUMIF($C$26:$C$90,$C$19,E$26:E$90)</f>
        <v>0</v>
      </c>
      <c r="F19" s="95">
        <f>SUM(D19:E19)</f>
        <v>864749</v>
      </c>
    </row>
    <row r="20" spans="2:6" ht="12.75">
      <c r="B20" s="103" t="s">
        <v>297</v>
      </c>
      <c r="C20" s="97" t="s">
        <v>296</v>
      </c>
      <c r="D20" s="95">
        <f>SUMIF($C$26:$C$90,$C$20,D$26:D$90)</f>
        <v>1742</v>
      </c>
      <c r="E20" s="95"/>
      <c r="F20" s="95">
        <f>SUM(D20:E20)</f>
        <v>1742</v>
      </c>
    </row>
    <row r="21" spans="2:6" ht="12.75">
      <c r="B21" s="107"/>
      <c r="C21" s="108"/>
      <c r="D21" s="108"/>
      <c r="E21" s="96"/>
      <c r="F21" s="102"/>
    </row>
    <row r="22" spans="2:6" ht="12.75">
      <c r="B22" s="168" t="s">
        <v>205</v>
      </c>
      <c r="C22" s="168"/>
      <c r="D22" s="168"/>
      <c r="E22" s="168"/>
      <c r="F22" s="168"/>
    </row>
    <row r="23" spans="2:6" ht="12.75">
      <c r="B23" s="99"/>
      <c r="C23" s="98"/>
      <c r="D23" s="98"/>
      <c r="E23" s="96"/>
      <c r="F23" s="100"/>
    </row>
    <row r="24" spans="1:6" ht="12.75">
      <c r="A24" s="165" t="s">
        <v>213</v>
      </c>
      <c r="B24" s="163"/>
      <c r="C24" s="164"/>
      <c r="D24" s="169" t="s">
        <v>134</v>
      </c>
      <c r="E24" s="169"/>
      <c r="F24" s="169" t="s">
        <v>150</v>
      </c>
    </row>
    <row r="25" spans="1:6" ht="12.75">
      <c r="A25" s="166"/>
      <c r="B25" s="163"/>
      <c r="C25" s="164"/>
      <c r="D25" s="104" t="s">
        <v>136</v>
      </c>
      <c r="E25" s="105" t="s">
        <v>199</v>
      </c>
      <c r="F25" s="169"/>
    </row>
    <row r="26" spans="1:6" ht="12.75">
      <c r="A26" s="132"/>
      <c r="B26" s="123" t="s">
        <v>40</v>
      </c>
      <c r="C26" s="93"/>
      <c r="D26" s="94">
        <f>SUM(D30,D27)</f>
        <v>30502</v>
      </c>
      <c r="E26" s="94">
        <f>SUM(E30)</f>
        <v>5500</v>
      </c>
      <c r="F26" s="94">
        <f>SUM(D26,E26)</f>
        <v>36002</v>
      </c>
    </row>
    <row r="27" spans="1:6" ht="12.75">
      <c r="A27" s="133" t="s">
        <v>117</v>
      </c>
      <c r="B27" s="123" t="s">
        <v>289</v>
      </c>
      <c r="C27" s="93"/>
      <c r="D27" s="94">
        <f>D28</f>
        <v>1742</v>
      </c>
      <c r="E27" s="94">
        <f>E28</f>
        <v>0</v>
      </c>
      <c r="F27" s="94">
        <f>SUM(D27,E27)</f>
        <v>1742</v>
      </c>
    </row>
    <row r="28" spans="1:6" ht="12.75">
      <c r="A28" s="133" t="s">
        <v>286</v>
      </c>
      <c r="B28" s="123" t="s">
        <v>290</v>
      </c>
      <c r="C28" s="93"/>
      <c r="D28" s="94">
        <f>D29</f>
        <v>1742</v>
      </c>
      <c r="E28" s="94">
        <f>E29</f>
        <v>0</v>
      </c>
      <c r="F28" s="142">
        <f>SUM(D28,E28)</f>
        <v>1742</v>
      </c>
    </row>
    <row r="29" spans="1:6" ht="12.75">
      <c r="A29" s="133"/>
      <c r="B29" s="141" t="s">
        <v>291</v>
      </c>
      <c r="C29" s="154" t="s">
        <v>296</v>
      </c>
      <c r="D29" s="142">
        <v>1742</v>
      </c>
      <c r="E29" s="142"/>
      <c r="F29" s="142">
        <f>SUM(D29,E29)</f>
        <v>1742</v>
      </c>
    </row>
    <row r="30" spans="1:6" ht="12.75">
      <c r="A30" s="133" t="s">
        <v>119</v>
      </c>
      <c r="B30" s="123" t="s">
        <v>6</v>
      </c>
      <c r="C30" s="93"/>
      <c r="D30" s="94">
        <f>SUM(D31,D33)</f>
        <v>28760</v>
      </c>
      <c r="E30" s="94">
        <f>SUM(E31,E33)</f>
        <v>5500</v>
      </c>
      <c r="F30" s="94">
        <f>SUM(D30,E30)</f>
        <v>34260</v>
      </c>
    </row>
    <row r="31" spans="1:6" ht="13.5">
      <c r="A31" s="133" t="s">
        <v>120</v>
      </c>
      <c r="B31" s="125" t="s">
        <v>139</v>
      </c>
      <c r="C31" s="110"/>
      <c r="D31" s="94">
        <f>SUM(D32)</f>
        <v>28760</v>
      </c>
      <c r="E31" s="94"/>
      <c r="F31" s="94">
        <f>SUM(F32)</f>
        <v>28760</v>
      </c>
    </row>
    <row r="32" spans="1:6" ht="12.75">
      <c r="A32" s="132"/>
      <c r="B32" s="124" t="s">
        <v>153</v>
      </c>
      <c r="C32" s="97" t="s">
        <v>194</v>
      </c>
      <c r="D32" s="95">
        <v>28760</v>
      </c>
      <c r="E32" s="95"/>
      <c r="F32" s="95">
        <f>SUM(D32,E32)</f>
        <v>28760</v>
      </c>
    </row>
    <row r="33" spans="1:6" ht="13.5">
      <c r="A33" s="133" t="s">
        <v>220</v>
      </c>
      <c r="B33" s="156" t="s">
        <v>304</v>
      </c>
      <c r="C33" s="157"/>
      <c r="D33" s="158">
        <f>D34</f>
        <v>0</v>
      </c>
      <c r="E33" s="158">
        <f>E34</f>
        <v>5500</v>
      </c>
      <c r="F33" s="158">
        <f>SUM(D33,E33)</f>
        <v>5500</v>
      </c>
    </row>
    <row r="34" spans="1:6" ht="12.75">
      <c r="A34" s="132"/>
      <c r="B34" s="124" t="s">
        <v>305</v>
      </c>
      <c r="C34" s="97" t="s">
        <v>193</v>
      </c>
      <c r="D34" s="95"/>
      <c r="E34" s="95">
        <v>5500</v>
      </c>
      <c r="F34" s="95">
        <f>SUM(D34,E34)</f>
        <v>5500</v>
      </c>
    </row>
    <row r="35" spans="1:6" ht="12.75">
      <c r="A35" s="132"/>
      <c r="B35" s="126" t="s">
        <v>54</v>
      </c>
      <c r="C35" s="101"/>
      <c r="D35" s="94">
        <f>SUM(D36,D54)</f>
        <v>524639</v>
      </c>
      <c r="E35" s="94">
        <f>SUM(E36,E54)</f>
        <v>0</v>
      </c>
      <c r="F35" s="94">
        <f>SUM(D35:E35)</f>
        <v>524639</v>
      </c>
    </row>
    <row r="36" spans="1:6" ht="22.5" customHeight="1">
      <c r="A36" s="133" t="s">
        <v>235</v>
      </c>
      <c r="B36" s="126" t="s">
        <v>3</v>
      </c>
      <c r="C36" s="101"/>
      <c r="D36" s="94">
        <f>SUM(D37,D52)</f>
        <v>480595</v>
      </c>
      <c r="E36" s="94">
        <f>SUM(E37,)</f>
        <v>0</v>
      </c>
      <c r="F36" s="94">
        <f>SUM(D36,E36)</f>
        <v>480595</v>
      </c>
    </row>
    <row r="37" spans="1:6" ht="13.5">
      <c r="A37" s="133" t="s">
        <v>236</v>
      </c>
      <c r="B37" s="128" t="s">
        <v>142</v>
      </c>
      <c r="C37" s="113"/>
      <c r="D37" s="114">
        <f>SUM(D38,D41,D51)</f>
        <v>340595</v>
      </c>
      <c r="E37" s="114">
        <f>SUM(E38,E41)</f>
        <v>0</v>
      </c>
      <c r="F37" s="94">
        <f>SUM(D37,E37)</f>
        <v>340595</v>
      </c>
    </row>
    <row r="38" spans="1:6" ht="12.75">
      <c r="A38" s="132"/>
      <c r="B38" s="126" t="s">
        <v>143</v>
      </c>
      <c r="C38" s="101"/>
      <c r="D38" s="94">
        <f>SUM(D39:D40)</f>
        <v>120000</v>
      </c>
      <c r="E38" s="94">
        <f>SUM(E39:E40)</f>
        <v>0</v>
      </c>
      <c r="F38" s="94">
        <f aca="true" t="shared" si="1" ref="F38:F59">SUM(D38,E38)</f>
        <v>120000</v>
      </c>
    </row>
    <row r="39" spans="1:6" ht="12.75">
      <c r="A39" s="132"/>
      <c r="B39" s="127" t="s">
        <v>221</v>
      </c>
      <c r="C39" s="97" t="s">
        <v>193</v>
      </c>
      <c r="D39" s="95">
        <v>30000</v>
      </c>
      <c r="E39" s="95"/>
      <c r="F39" s="95">
        <f t="shared" si="1"/>
        <v>30000</v>
      </c>
    </row>
    <row r="40" spans="1:6" ht="12.75">
      <c r="A40" s="132"/>
      <c r="B40" s="127" t="s">
        <v>222</v>
      </c>
      <c r="C40" s="97" t="s">
        <v>193</v>
      </c>
      <c r="D40" s="95">
        <v>90000</v>
      </c>
      <c r="E40" s="94"/>
      <c r="F40" s="95">
        <f t="shared" si="1"/>
        <v>90000</v>
      </c>
    </row>
    <row r="41" spans="1:6" ht="12.75">
      <c r="A41" s="132"/>
      <c r="B41" s="126" t="s">
        <v>313</v>
      </c>
      <c r="C41" s="97" t="s">
        <v>193</v>
      </c>
      <c r="D41" s="94">
        <v>200595</v>
      </c>
      <c r="E41" s="94"/>
      <c r="F41" s="94">
        <f t="shared" si="1"/>
        <v>200595</v>
      </c>
    </row>
    <row r="42" spans="1:6" ht="12.75">
      <c r="A42" s="132"/>
      <c r="B42" s="175" t="s">
        <v>314</v>
      </c>
      <c r="C42" s="97"/>
      <c r="D42" s="94"/>
      <c r="E42" s="94"/>
      <c r="F42" s="94"/>
    </row>
    <row r="43" spans="1:6" ht="12.75">
      <c r="A43" s="132"/>
      <c r="B43" s="175" t="s">
        <v>315</v>
      </c>
      <c r="C43" s="97"/>
      <c r="D43" s="94"/>
      <c r="E43" s="94"/>
      <c r="F43" s="94"/>
    </row>
    <row r="44" spans="1:6" ht="12.75">
      <c r="A44" s="132"/>
      <c r="B44" s="175" t="s">
        <v>316</v>
      </c>
      <c r="C44" s="97"/>
      <c r="D44" s="94"/>
      <c r="E44" s="94"/>
      <c r="F44" s="94"/>
    </row>
    <row r="45" spans="1:6" ht="12.75">
      <c r="A45" s="132"/>
      <c r="B45" s="175" t="s">
        <v>317</v>
      </c>
      <c r="C45" s="97"/>
      <c r="D45" s="94"/>
      <c r="E45" s="94"/>
      <c r="F45" s="94"/>
    </row>
    <row r="46" spans="1:6" ht="12.75">
      <c r="A46" s="132"/>
      <c r="B46" s="175" t="s">
        <v>318</v>
      </c>
      <c r="C46" s="97"/>
      <c r="D46" s="94"/>
      <c r="E46" s="94"/>
      <c r="F46" s="94"/>
    </row>
    <row r="47" spans="1:6" ht="12.75">
      <c r="A47" s="132"/>
      <c r="B47" s="175" t="s">
        <v>319</v>
      </c>
      <c r="C47" s="97"/>
      <c r="D47" s="94"/>
      <c r="E47" s="94"/>
      <c r="F47" s="94"/>
    </row>
    <row r="48" spans="1:6" ht="12.75">
      <c r="A48" s="132"/>
      <c r="B48" s="175" t="s">
        <v>320</v>
      </c>
      <c r="C48" s="97"/>
      <c r="D48" s="94"/>
      <c r="E48" s="94"/>
      <c r="F48" s="94"/>
    </row>
    <row r="49" spans="1:6" ht="12.75">
      <c r="A49" s="132"/>
      <c r="B49" s="175" t="s">
        <v>321</v>
      </c>
      <c r="C49" s="97"/>
      <c r="D49" s="94"/>
      <c r="E49" s="94"/>
      <c r="F49" s="94"/>
    </row>
    <row r="50" spans="1:6" ht="12.75">
      <c r="A50" s="132"/>
      <c r="B50" s="175" t="s">
        <v>322</v>
      </c>
      <c r="C50" s="97"/>
      <c r="D50" s="94"/>
      <c r="E50" s="94"/>
      <c r="F50" s="94"/>
    </row>
    <row r="51" spans="1:6" ht="12.75">
      <c r="A51" s="132"/>
      <c r="B51" s="126" t="s">
        <v>298</v>
      </c>
      <c r="C51" s="97" t="s">
        <v>193</v>
      </c>
      <c r="D51" s="94">
        <v>20000</v>
      </c>
      <c r="E51" s="94"/>
      <c r="F51" s="94">
        <f t="shared" si="1"/>
        <v>20000</v>
      </c>
    </row>
    <row r="52" spans="1:6" ht="13.5">
      <c r="A52" s="133" t="s">
        <v>271</v>
      </c>
      <c r="B52" s="128" t="s">
        <v>56</v>
      </c>
      <c r="C52" s="97"/>
      <c r="D52" s="94">
        <f>SUM(D53)</f>
        <v>140000</v>
      </c>
      <c r="E52" s="94"/>
      <c r="F52" s="94">
        <f t="shared" si="1"/>
        <v>140000</v>
      </c>
    </row>
    <row r="53" spans="1:6" ht="12.75">
      <c r="A53" s="132"/>
      <c r="B53" s="127" t="s">
        <v>272</v>
      </c>
      <c r="C53" s="97" t="s">
        <v>193</v>
      </c>
      <c r="D53" s="95">
        <v>140000</v>
      </c>
      <c r="E53" s="95"/>
      <c r="F53" s="95">
        <f>SUM(D53:E53)</f>
        <v>140000</v>
      </c>
    </row>
    <row r="54" spans="1:6" ht="22.5" customHeight="1">
      <c r="A54" s="133" t="s">
        <v>241</v>
      </c>
      <c r="B54" s="126" t="s">
        <v>144</v>
      </c>
      <c r="C54" s="101"/>
      <c r="D54" s="94">
        <f>SUM(D55,D58)</f>
        <v>44044</v>
      </c>
      <c r="E54" s="94"/>
      <c r="F54" s="94">
        <f t="shared" si="1"/>
        <v>44044</v>
      </c>
    </row>
    <row r="55" spans="1:6" ht="13.5">
      <c r="A55" s="133" t="s">
        <v>242</v>
      </c>
      <c r="B55" s="128" t="s">
        <v>200</v>
      </c>
      <c r="C55" s="113"/>
      <c r="D55" s="94">
        <f>SUM(D56:D57)</f>
        <v>27000</v>
      </c>
      <c r="E55" s="94"/>
      <c r="F55" s="94">
        <f t="shared" si="1"/>
        <v>27000</v>
      </c>
    </row>
    <row r="56" spans="1:6" ht="12.75">
      <c r="A56" s="132"/>
      <c r="B56" s="127" t="s">
        <v>223</v>
      </c>
      <c r="C56" s="97" t="s">
        <v>193</v>
      </c>
      <c r="D56" s="95">
        <v>19000</v>
      </c>
      <c r="E56" s="94"/>
      <c r="F56" s="95">
        <f t="shared" si="1"/>
        <v>19000</v>
      </c>
    </row>
    <row r="57" spans="1:6" ht="12.75">
      <c r="A57" s="132"/>
      <c r="B57" s="127" t="s">
        <v>224</v>
      </c>
      <c r="C57" s="97" t="s">
        <v>193</v>
      </c>
      <c r="D57" s="95">
        <v>8000</v>
      </c>
      <c r="E57" s="94"/>
      <c r="F57" s="95">
        <f t="shared" si="1"/>
        <v>8000</v>
      </c>
    </row>
    <row r="58" spans="1:6" ht="13.5">
      <c r="A58" s="133" t="s">
        <v>243</v>
      </c>
      <c r="B58" s="128" t="s">
        <v>212</v>
      </c>
      <c r="C58" s="101"/>
      <c r="D58" s="94">
        <f>SUM(D59)</f>
        <v>17044</v>
      </c>
      <c r="E58" s="94"/>
      <c r="F58" s="94">
        <f t="shared" si="1"/>
        <v>17044</v>
      </c>
    </row>
    <row r="59" spans="1:6" ht="12.75">
      <c r="A59" s="132"/>
      <c r="B59" s="127" t="s">
        <v>225</v>
      </c>
      <c r="C59" s="97" t="s">
        <v>193</v>
      </c>
      <c r="D59" s="95">
        <v>17044</v>
      </c>
      <c r="E59" s="94"/>
      <c r="F59" s="95">
        <f t="shared" si="1"/>
        <v>17044</v>
      </c>
    </row>
    <row r="60" spans="1:6" ht="16.5" customHeight="1">
      <c r="A60" s="132"/>
      <c r="B60" s="126" t="s">
        <v>68</v>
      </c>
      <c r="C60" s="101"/>
      <c r="D60" s="94">
        <f>SUM(D61,D64,D68,D77,D88)</f>
        <v>2304636</v>
      </c>
      <c r="E60" s="94">
        <f>SUM(E61,E64,E68,E77,E88)</f>
        <v>11504</v>
      </c>
      <c r="F60" s="94">
        <f>SUM(D60:E60)</f>
        <v>2316140</v>
      </c>
    </row>
    <row r="61" spans="1:6" ht="22.5" customHeight="1">
      <c r="A61" s="133" t="s">
        <v>248</v>
      </c>
      <c r="B61" s="126" t="s">
        <v>145</v>
      </c>
      <c r="C61" s="101"/>
      <c r="D61" s="94">
        <f>SUM(D62)</f>
        <v>38347</v>
      </c>
      <c r="E61" s="94">
        <f>SUM(E62)</f>
        <v>0</v>
      </c>
      <c r="F61" s="94">
        <f aca="true" t="shared" si="2" ref="F61:F89">SUM(D61,E61)</f>
        <v>38347</v>
      </c>
    </row>
    <row r="62" spans="1:6" ht="13.5">
      <c r="A62" s="133" t="s">
        <v>249</v>
      </c>
      <c r="B62" s="128" t="s">
        <v>146</v>
      </c>
      <c r="C62" s="113"/>
      <c r="D62" s="94">
        <f>SUM(D63:D63)</f>
        <v>38347</v>
      </c>
      <c r="E62" s="94"/>
      <c r="F62" s="94">
        <f t="shared" si="2"/>
        <v>38347</v>
      </c>
    </row>
    <row r="63" spans="1:6" ht="12.75">
      <c r="A63" s="132"/>
      <c r="B63" s="127" t="s">
        <v>261</v>
      </c>
      <c r="C63" s="97" t="s">
        <v>193</v>
      </c>
      <c r="D63" s="95">
        <v>38347</v>
      </c>
      <c r="E63" s="94"/>
      <c r="F63" s="95">
        <f t="shared" si="2"/>
        <v>38347</v>
      </c>
    </row>
    <row r="64" spans="1:6" ht="22.5" customHeight="1">
      <c r="A64" s="133" t="s">
        <v>108</v>
      </c>
      <c r="B64" s="128" t="s">
        <v>5</v>
      </c>
      <c r="C64" s="113"/>
      <c r="D64" s="94">
        <f>SUM(D65)</f>
        <v>115780</v>
      </c>
      <c r="E64" s="94"/>
      <c r="F64" s="94">
        <f t="shared" si="2"/>
        <v>115780</v>
      </c>
    </row>
    <row r="65" spans="1:6" ht="13.5">
      <c r="A65" s="132" t="s">
        <v>109</v>
      </c>
      <c r="B65" s="128" t="s">
        <v>147</v>
      </c>
      <c r="C65" s="97"/>
      <c r="D65" s="94">
        <f>SUM(D66:D67)</f>
        <v>115780</v>
      </c>
      <c r="E65" s="94"/>
      <c r="F65" s="94">
        <f t="shared" si="2"/>
        <v>115780</v>
      </c>
    </row>
    <row r="66" spans="1:6" ht="12.75">
      <c r="A66" s="132"/>
      <c r="B66" s="127" t="s">
        <v>148</v>
      </c>
      <c r="C66" s="111" t="s">
        <v>193</v>
      </c>
      <c r="D66" s="95">
        <v>20000</v>
      </c>
      <c r="E66" s="94"/>
      <c r="F66" s="95">
        <f t="shared" si="2"/>
        <v>20000</v>
      </c>
    </row>
    <row r="67" spans="1:6" ht="12.75">
      <c r="A67" s="132"/>
      <c r="B67" s="127" t="s">
        <v>149</v>
      </c>
      <c r="C67" s="115" t="s">
        <v>193</v>
      </c>
      <c r="D67" s="95">
        <f>70000+25780</f>
        <v>95780</v>
      </c>
      <c r="E67" s="94"/>
      <c r="F67" s="95">
        <f t="shared" si="2"/>
        <v>95780</v>
      </c>
    </row>
    <row r="68" spans="1:6" ht="22.5" customHeight="1">
      <c r="A68" s="133" t="s">
        <v>250</v>
      </c>
      <c r="B68" s="123" t="s">
        <v>138</v>
      </c>
      <c r="C68" s="101"/>
      <c r="D68" s="94">
        <f>SUM(D69,D71,D73,D75)</f>
        <v>1102884</v>
      </c>
      <c r="E68" s="94"/>
      <c r="F68" s="94">
        <f t="shared" si="2"/>
        <v>1102884</v>
      </c>
    </row>
    <row r="69" spans="1:6" ht="13.5">
      <c r="A69" s="132" t="s">
        <v>251</v>
      </c>
      <c r="B69" s="128" t="s">
        <v>141</v>
      </c>
      <c r="C69" s="113"/>
      <c r="D69" s="94">
        <f>SUM(D70)</f>
        <v>8344</v>
      </c>
      <c r="E69" s="94"/>
      <c r="F69" s="94">
        <f t="shared" si="2"/>
        <v>8344</v>
      </c>
    </row>
    <row r="70" spans="1:6" ht="25.5">
      <c r="A70" s="132"/>
      <c r="B70" s="127" t="s">
        <v>208</v>
      </c>
      <c r="C70" s="97" t="s">
        <v>193</v>
      </c>
      <c r="D70" s="95">
        <v>8344</v>
      </c>
      <c r="E70" s="95"/>
      <c r="F70" s="95">
        <f t="shared" si="2"/>
        <v>8344</v>
      </c>
    </row>
    <row r="71" spans="1:6" ht="13.5">
      <c r="A71" s="133" t="s">
        <v>252</v>
      </c>
      <c r="B71" s="128" t="s">
        <v>277</v>
      </c>
      <c r="C71" s="97"/>
      <c r="D71" s="94">
        <f>SUM(D72)</f>
        <v>835989</v>
      </c>
      <c r="E71" s="94">
        <f>SUM(E72)</f>
        <v>0</v>
      </c>
      <c r="F71" s="95">
        <f>SUM(D71:E71)</f>
        <v>835989</v>
      </c>
    </row>
    <row r="72" spans="1:6" ht="25.5">
      <c r="A72" s="132"/>
      <c r="B72" s="127" t="s">
        <v>278</v>
      </c>
      <c r="C72" s="97" t="s">
        <v>194</v>
      </c>
      <c r="D72" s="95">
        <v>835989</v>
      </c>
      <c r="E72" s="95"/>
      <c r="F72" s="95">
        <f>SUM(D72:E72)</f>
        <v>835989</v>
      </c>
    </row>
    <row r="73" spans="1:6" ht="13.5">
      <c r="A73" s="133" t="s">
        <v>253</v>
      </c>
      <c r="B73" s="128" t="s">
        <v>201</v>
      </c>
      <c r="C73" s="112"/>
      <c r="D73" s="94">
        <f>SUM(D74)</f>
        <v>98551</v>
      </c>
      <c r="E73" s="94"/>
      <c r="F73" s="94">
        <f t="shared" si="2"/>
        <v>98551</v>
      </c>
    </row>
    <row r="74" spans="1:6" ht="12.75">
      <c r="A74" s="132"/>
      <c r="B74" s="127" t="s">
        <v>202</v>
      </c>
      <c r="C74" s="97" t="s">
        <v>193</v>
      </c>
      <c r="D74" s="95">
        <v>98551</v>
      </c>
      <c r="E74" s="94"/>
      <c r="F74" s="95">
        <f t="shared" si="2"/>
        <v>98551</v>
      </c>
    </row>
    <row r="75" spans="1:6" ht="13.5">
      <c r="A75" s="133" t="s">
        <v>279</v>
      </c>
      <c r="B75" s="128" t="s">
        <v>154</v>
      </c>
      <c r="C75" s="112"/>
      <c r="D75" s="94">
        <f>SUM(D76)</f>
        <v>160000</v>
      </c>
      <c r="E75" s="94"/>
      <c r="F75" s="94">
        <f t="shared" si="2"/>
        <v>160000</v>
      </c>
    </row>
    <row r="76" spans="1:6" ht="12.75">
      <c r="A76" s="132"/>
      <c r="B76" s="127" t="s">
        <v>262</v>
      </c>
      <c r="C76" s="97" t="s">
        <v>193</v>
      </c>
      <c r="D76" s="95">
        <v>160000</v>
      </c>
      <c r="E76" s="95"/>
      <c r="F76" s="95">
        <f t="shared" si="2"/>
        <v>160000</v>
      </c>
    </row>
    <row r="77" spans="1:6" ht="22.5" customHeight="1">
      <c r="A77" s="133" t="s">
        <v>254</v>
      </c>
      <c r="B77" s="123" t="s">
        <v>6</v>
      </c>
      <c r="C77" s="93"/>
      <c r="D77" s="116">
        <f>SUM(D78,D81,D85,D83)</f>
        <v>1001095</v>
      </c>
      <c r="E77" s="116">
        <f>SUM(E78,E81,E85,E83)</f>
        <v>11504</v>
      </c>
      <c r="F77" s="94">
        <f t="shared" si="2"/>
        <v>1012599</v>
      </c>
    </row>
    <row r="78" spans="1:6" ht="13.5">
      <c r="A78" s="132" t="s">
        <v>255</v>
      </c>
      <c r="B78" s="125" t="s">
        <v>139</v>
      </c>
      <c r="C78" s="110"/>
      <c r="D78" s="94">
        <f>SUM(D79:D80)</f>
        <v>45000</v>
      </c>
      <c r="E78" s="94">
        <f>SUM(E79:E80)</f>
        <v>11504</v>
      </c>
      <c r="F78" s="94">
        <f t="shared" si="2"/>
        <v>56504</v>
      </c>
    </row>
    <row r="79" spans="1:6" ht="12.75">
      <c r="A79" s="132"/>
      <c r="B79" s="124" t="s">
        <v>203</v>
      </c>
      <c r="C79" s="97" t="s">
        <v>193</v>
      </c>
      <c r="D79" s="95">
        <v>45000</v>
      </c>
      <c r="E79" s="95"/>
      <c r="F79" s="117">
        <f t="shared" si="2"/>
        <v>45000</v>
      </c>
    </row>
    <row r="80" spans="1:6" ht="12.75">
      <c r="A80" s="132"/>
      <c r="B80" s="124" t="s">
        <v>263</v>
      </c>
      <c r="C80" s="97" t="s">
        <v>193</v>
      </c>
      <c r="D80" s="95"/>
      <c r="E80" s="95">
        <v>11504</v>
      </c>
      <c r="F80" s="117">
        <f t="shared" si="2"/>
        <v>11504</v>
      </c>
    </row>
    <row r="81" spans="1:6" ht="13.5">
      <c r="A81" s="133" t="s">
        <v>256</v>
      </c>
      <c r="B81" s="125" t="s">
        <v>207</v>
      </c>
      <c r="C81" s="97"/>
      <c r="D81" s="116">
        <f>SUM(D82:D82)</f>
        <v>630000</v>
      </c>
      <c r="E81" s="116"/>
      <c r="F81" s="118">
        <f>SUM(D81:E81)</f>
        <v>630000</v>
      </c>
    </row>
    <row r="82" spans="1:6" ht="12.75">
      <c r="A82" s="132"/>
      <c r="B82" s="124" t="s">
        <v>264</v>
      </c>
      <c r="C82" s="97" t="s">
        <v>193</v>
      </c>
      <c r="D82" s="95">
        <f>540000+90000</f>
        <v>630000</v>
      </c>
      <c r="E82" s="95"/>
      <c r="F82" s="117">
        <f>SUM(D82:E82)</f>
        <v>630000</v>
      </c>
    </row>
    <row r="83" spans="1:6" ht="13.5">
      <c r="A83" s="133" t="s">
        <v>257</v>
      </c>
      <c r="B83" s="122" t="s">
        <v>204</v>
      </c>
      <c r="C83" s="119"/>
      <c r="D83" s="118">
        <f>SUM(D84:D84)</f>
        <v>60000</v>
      </c>
      <c r="E83" s="120"/>
      <c r="F83" s="118">
        <f>SUM(D83:E83)</f>
        <v>60000</v>
      </c>
    </row>
    <row r="84" spans="1:6" ht="12.75">
      <c r="A84" s="132"/>
      <c r="B84" s="124" t="s">
        <v>265</v>
      </c>
      <c r="C84" s="97" t="s">
        <v>193</v>
      </c>
      <c r="D84" s="117">
        <f>123000-63000</f>
        <v>60000</v>
      </c>
      <c r="E84" s="121"/>
      <c r="F84" s="117">
        <f>SUM(D84:E84)</f>
        <v>60000</v>
      </c>
    </row>
    <row r="85" spans="1:6" ht="13.5">
      <c r="A85" s="133" t="s">
        <v>258</v>
      </c>
      <c r="B85" s="125" t="s">
        <v>140</v>
      </c>
      <c r="C85" s="110"/>
      <c r="D85" s="94">
        <f>SUM(D86,D87)</f>
        <v>266095</v>
      </c>
      <c r="E85" s="94">
        <f>SUM(E86,E87)</f>
        <v>0</v>
      </c>
      <c r="F85" s="94">
        <f t="shared" si="2"/>
        <v>266095</v>
      </c>
    </row>
    <row r="86" spans="1:6" ht="12.75">
      <c r="A86" s="132"/>
      <c r="B86" s="124" t="s">
        <v>209</v>
      </c>
      <c r="C86" s="97" t="s">
        <v>193</v>
      </c>
      <c r="D86" s="95">
        <f>120000-20000</f>
        <v>100000</v>
      </c>
      <c r="E86" s="95"/>
      <c r="F86" s="95">
        <f t="shared" si="2"/>
        <v>100000</v>
      </c>
    </row>
    <row r="87" spans="1:6" ht="25.5">
      <c r="A87" s="132"/>
      <c r="B87" s="124" t="s">
        <v>217</v>
      </c>
      <c r="C87" s="97" t="s">
        <v>193</v>
      </c>
      <c r="D87" s="95">
        <f>106095+40000+20000</f>
        <v>166095</v>
      </c>
      <c r="E87" s="95"/>
      <c r="F87" s="95">
        <f t="shared" si="2"/>
        <v>166095</v>
      </c>
    </row>
    <row r="88" spans="1:6" ht="22.5" customHeight="1">
      <c r="A88" s="133" t="s">
        <v>259</v>
      </c>
      <c r="B88" s="123" t="s">
        <v>7</v>
      </c>
      <c r="C88" s="92"/>
      <c r="D88" s="94">
        <f>SUM(D89)</f>
        <v>46530</v>
      </c>
      <c r="E88" s="94">
        <f>SUM(E89)</f>
        <v>0</v>
      </c>
      <c r="F88" s="94">
        <f t="shared" si="2"/>
        <v>46530</v>
      </c>
    </row>
    <row r="89" spans="1:6" ht="13.5">
      <c r="A89" s="133" t="s">
        <v>260</v>
      </c>
      <c r="B89" s="125" t="s">
        <v>215</v>
      </c>
      <c r="C89" s="103"/>
      <c r="D89" s="94">
        <f>SUM(D90)</f>
        <v>46530</v>
      </c>
      <c r="E89" s="94">
        <f>SUM(E90)</f>
        <v>0</v>
      </c>
      <c r="F89" s="94">
        <f t="shared" si="2"/>
        <v>46530</v>
      </c>
    </row>
    <row r="90" spans="1:6" ht="12.75">
      <c r="A90" s="132"/>
      <c r="B90" s="124" t="s">
        <v>216</v>
      </c>
      <c r="C90" s="103" t="s">
        <v>193</v>
      </c>
      <c r="D90" s="95">
        <v>46530</v>
      </c>
      <c r="E90" s="94"/>
      <c r="F90" s="95">
        <f>SUM(D90:E90)</f>
        <v>46530</v>
      </c>
    </row>
    <row r="91" spans="1:6" ht="21" customHeight="1">
      <c r="A91" s="131"/>
      <c r="B91" s="123" t="s">
        <v>78</v>
      </c>
      <c r="C91" s="93"/>
      <c r="D91" s="94">
        <f>SUM(D92)</f>
        <v>156938</v>
      </c>
      <c r="E91" s="94">
        <f>SUM(E92)</f>
        <v>0</v>
      </c>
      <c r="F91" s="94">
        <f>SUM(D91,E91)</f>
        <v>156938</v>
      </c>
    </row>
    <row r="92" spans="1:6" ht="12.75">
      <c r="A92" s="133" t="s">
        <v>110</v>
      </c>
      <c r="B92" s="123" t="s">
        <v>270</v>
      </c>
      <c r="C92" s="93"/>
      <c r="D92" s="94">
        <f>SUM(D93)</f>
        <v>156938</v>
      </c>
      <c r="E92" s="94"/>
      <c r="F92" s="94">
        <f>SUM(D92,E92)</f>
        <v>156938</v>
      </c>
    </row>
    <row r="93" spans="1:6" ht="12.75">
      <c r="A93" s="135" t="s">
        <v>111</v>
      </c>
      <c r="B93" s="124" t="s">
        <v>266</v>
      </c>
      <c r="C93" s="136" t="s">
        <v>193</v>
      </c>
      <c r="D93" s="95">
        <f>156938</f>
        <v>156938</v>
      </c>
      <c r="E93" s="134"/>
      <c r="F93" s="95">
        <f>SUM(D93,E93)</f>
        <v>156938</v>
      </c>
    </row>
    <row r="94" spans="1:6" ht="12.75">
      <c r="A94" s="140"/>
      <c r="F94" s="88"/>
    </row>
    <row r="95" ht="25.5">
      <c r="B95" s="148" t="s">
        <v>284</v>
      </c>
    </row>
    <row r="96" spans="1:6" ht="12.75">
      <c r="A96" s="144"/>
      <c r="B96" s="146" t="s">
        <v>40</v>
      </c>
      <c r="C96" s="147"/>
      <c r="D96" s="151">
        <f>D97</f>
        <v>7151</v>
      </c>
      <c r="E96" s="151">
        <f>E97</f>
        <v>0</v>
      </c>
      <c r="F96" s="151">
        <f>D96+E96</f>
        <v>7151</v>
      </c>
    </row>
    <row r="97" spans="1:6" ht="25.5">
      <c r="A97" s="144"/>
      <c r="B97" s="145" t="s">
        <v>292</v>
      </c>
      <c r="C97" s="159" t="s">
        <v>296</v>
      </c>
      <c r="D97" s="152">
        <v>7151</v>
      </c>
      <c r="E97" s="153"/>
      <c r="F97" s="153">
        <f>D97+E97</f>
        <v>7151</v>
      </c>
    </row>
  </sheetData>
  <sheetProtection/>
  <mergeCells count="9">
    <mergeCell ref="B24:B25"/>
    <mergeCell ref="C24:C25"/>
    <mergeCell ref="A24:A25"/>
    <mergeCell ref="B1:F1"/>
    <mergeCell ref="B22:F22"/>
    <mergeCell ref="D3:E3"/>
    <mergeCell ref="D24:E24"/>
    <mergeCell ref="F24:F25"/>
    <mergeCell ref="F3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&amp;RLisa 5
Tartu linnavolikogu ....2012.a 
määruse nr...juurde</oddHeader>
    <oddFooter>&amp;C&amp;P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1" width="22.8515625" style="0" customWidth="1"/>
    <col min="2" max="4" width="11.28125" style="0" bestFit="1" customWidth="1"/>
  </cols>
  <sheetData>
    <row r="1" spans="1:5" ht="15.75">
      <c r="A1" s="162" t="s">
        <v>312</v>
      </c>
      <c r="B1" s="162"/>
      <c r="C1" s="162"/>
      <c r="D1" s="162"/>
      <c r="E1" s="174"/>
    </row>
    <row r="2" spans="1:4" ht="15.75">
      <c r="A2" s="162" t="s">
        <v>191</v>
      </c>
      <c r="B2" s="162"/>
      <c r="C2" s="162"/>
      <c r="D2" s="162"/>
    </row>
    <row r="3" ht="12.75">
      <c r="A3" s="75"/>
    </row>
    <row r="4" spans="1:4" ht="12.75">
      <c r="A4" s="75"/>
      <c r="D4" t="s">
        <v>198</v>
      </c>
    </row>
    <row r="5" spans="1:4" ht="12.75" customHeight="1">
      <c r="A5" s="80"/>
      <c r="B5" s="172" t="s">
        <v>189</v>
      </c>
      <c r="C5" s="173"/>
      <c r="D5" s="171" t="s">
        <v>11</v>
      </c>
    </row>
    <row r="6" spans="1:4" ht="38.25">
      <c r="A6" s="81" t="s">
        <v>187</v>
      </c>
      <c r="B6" s="44" t="s">
        <v>188</v>
      </c>
      <c r="C6" s="44" t="s">
        <v>190</v>
      </c>
      <c r="D6" s="171"/>
    </row>
    <row r="7" spans="1:4" s="69" customFormat="1" ht="12.75">
      <c r="A7" s="79" t="s">
        <v>20</v>
      </c>
      <c r="B7" s="89">
        <f>SUM(B8:B10)</f>
        <v>556774</v>
      </c>
      <c r="C7" s="89">
        <f>SUM(C8:C10)</f>
        <v>0</v>
      </c>
      <c r="D7" s="89">
        <f aca="true" t="shared" si="0" ref="D7:D30">SUM(B7:C7)</f>
        <v>556774</v>
      </c>
    </row>
    <row r="8" spans="1:4" s="69" customFormat="1" ht="12.75">
      <c r="A8" s="76" t="s">
        <v>183</v>
      </c>
      <c r="B8" s="54">
        <f>SUM(B12,B21,B25,B29)</f>
        <v>103056</v>
      </c>
      <c r="C8" s="54">
        <f>SUM(C12,C21,C25,C29)</f>
        <v>0</v>
      </c>
      <c r="D8" s="53">
        <f t="shared" si="0"/>
        <v>103056</v>
      </c>
    </row>
    <row r="9" spans="1:4" s="69" customFormat="1" ht="12.75">
      <c r="A9" s="76" t="s">
        <v>184</v>
      </c>
      <c r="B9" s="54">
        <f>SUM(B13,B15,B17,B19,B22,B26,B30)</f>
        <v>279135</v>
      </c>
      <c r="C9" s="54">
        <f>SUM(C13,C15,C17,C19,C22,C26,C30)</f>
        <v>0</v>
      </c>
      <c r="D9" s="53">
        <f t="shared" si="0"/>
        <v>279135</v>
      </c>
    </row>
    <row r="10" spans="1:4" s="69" customFormat="1" ht="12.75">
      <c r="A10" s="76" t="s">
        <v>192</v>
      </c>
      <c r="B10" s="54">
        <f>SUM(B23,B27)</f>
        <v>174583</v>
      </c>
      <c r="C10" s="54">
        <f>SUM(C23,C27)</f>
        <v>0</v>
      </c>
      <c r="D10" s="53">
        <f t="shared" si="0"/>
        <v>174583</v>
      </c>
    </row>
    <row r="11" spans="1:4" s="67" customFormat="1" ht="25.5">
      <c r="A11" s="77" t="s">
        <v>185</v>
      </c>
      <c r="B11" s="53">
        <f>SUM(B12:B13)</f>
        <v>115358</v>
      </c>
      <c r="C11" s="53">
        <f>SUM(C12:C13)</f>
        <v>0</v>
      </c>
      <c r="D11" s="53">
        <f t="shared" si="0"/>
        <v>115358</v>
      </c>
    </row>
    <row r="12" spans="1:4" ht="12.75">
      <c r="A12" s="76" t="s">
        <v>183</v>
      </c>
      <c r="B12" s="54">
        <f>9620+2448</f>
        <v>12068</v>
      </c>
      <c r="C12" s="54"/>
      <c r="D12" s="54">
        <f t="shared" si="0"/>
        <v>12068</v>
      </c>
    </row>
    <row r="13" spans="1:4" ht="12.75">
      <c r="A13" s="76" t="s">
        <v>184</v>
      </c>
      <c r="B13" s="54">
        <f>12290+91000-61000+61000</f>
        <v>103290</v>
      </c>
      <c r="C13" s="54"/>
      <c r="D13" s="54">
        <f t="shared" si="0"/>
        <v>103290</v>
      </c>
    </row>
    <row r="14" spans="1:4" s="67" customFormat="1" ht="12.75">
      <c r="A14" s="78" t="s">
        <v>3</v>
      </c>
      <c r="B14" s="53">
        <f>SUM(B15:B15)</f>
        <v>76273</v>
      </c>
      <c r="C14" s="53">
        <f>SUM(C15:C15)</f>
        <v>0</v>
      </c>
      <c r="D14" s="53">
        <f t="shared" si="0"/>
        <v>76273</v>
      </c>
    </row>
    <row r="15" spans="1:4" ht="12.75">
      <c r="A15" s="76" t="s">
        <v>184</v>
      </c>
      <c r="B15" s="54">
        <f>5370+18313+37590+15000</f>
        <v>76273</v>
      </c>
      <c r="C15" s="54"/>
      <c r="D15" s="54">
        <f t="shared" si="0"/>
        <v>76273</v>
      </c>
    </row>
    <row r="16" spans="1:4" s="67" customFormat="1" ht="12.75">
      <c r="A16" s="78" t="s">
        <v>4</v>
      </c>
      <c r="B16" s="53">
        <f>SUM(B17:B17)</f>
        <v>19180</v>
      </c>
      <c r="C16" s="53">
        <f>SUM(C17:C17)</f>
        <v>0</v>
      </c>
      <c r="D16" s="53">
        <f t="shared" si="0"/>
        <v>19180</v>
      </c>
    </row>
    <row r="17" spans="1:4" ht="12.75">
      <c r="A17" s="76" t="s">
        <v>184</v>
      </c>
      <c r="B17" s="54">
        <f>7500+7680+12000-8000+5490+2240+2800-5490-2240-2800</f>
        <v>19180</v>
      </c>
      <c r="C17" s="54"/>
      <c r="D17" s="54">
        <f t="shared" si="0"/>
        <v>19180</v>
      </c>
    </row>
    <row r="18" spans="1:4" s="67" customFormat="1" ht="25.5">
      <c r="A18" s="77" t="s">
        <v>186</v>
      </c>
      <c r="B18" s="53">
        <f>SUM(B19:B19)</f>
        <v>22000</v>
      </c>
      <c r="C18" s="53">
        <f>SUM(C19:C19)</f>
        <v>0</v>
      </c>
      <c r="D18" s="53">
        <f t="shared" si="0"/>
        <v>22000</v>
      </c>
    </row>
    <row r="19" spans="1:4" ht="12.75">
      <c r="A19" s="76" t="s">
        <v>184</v>
      </c>
      <c r="B19" s="54">
        <v>22000</v>
      </c>
      <c r="C19" s="54"/>
      <c r="D19" s="54">
        <f t="shared" si="0"/>
        <v>22000</v>
      </c>
    </row>
    <row r="20" spans="1:4" s="67" customFormat="1" ht="12.75">
      <c r="A20" s="78" t="s">
        <v>138</v>
      </c>
      <c r="B20" s="53">
        <f>SUM(B21:B23)</f>
        <v>95489</v>
      </c>
      <c r="C20" s="53">
        <f>SUM(C21:C23)</f>
        <v>0</v>
      </c>
      <c r="D20" s="53">
        <f t="shared" si="0"/>
        <v>95489</v>
      </c>
    </row>
    <row r="21" spans="1:4" s="67" customFormat="1" ht="12.75">
      <c r="A21" s="76" t="s">
        <v>183</v>
      </c>
      <c r="B21" s="54">
        <f>5226</f>
        <v>5226</v>
      </c>
      <c r="C21" s="54"/>
      <c r="D21" s="54">
        <f t="shared" si="0"/>
        <v>5226</v>
      </c>
    </row>
    <row r="22" spans="1:4" ht="12.75">
      <c r="A22" s="76" t="s">
        <v>184</v>
      </c>
      <c r="B22" s="54">
        <f>13600+4000</f>
        <v>17600</v>
      </c>
      <c r="C22" s="54"/>
      <c r="D22" s="54">
        <f t="shared" si="0"/>
        <v>17600</v>
      </c>
    </row>
    <row r="23" spans="1:4" ht="12.75">
      <c r="A23" s="76" t="s">
        <v>192</v>
      </c>
      <c r="B23" s="54">
        <f>25000+13306+34357-13306+13306</f>
        <v>72663</v>
      </c>
      <c r="C23" s="54"/>
      <c r="D23" s="54">
        <f t="shared" si="0"/>
        <v>72663</v>
      </c>
    </row>
    <row r="24" spans="1:4" s="67" customFormat="1" ht="12.75">
      <c r="A24" s="78" t="s">
        <v>6</v>
      </c>
      <c r="B24" s="53">
        <f>SUM(B25:B27)</f>
        <v>220428</v>
      </c>
      <c r="C24" s="53">
        <f>SUM(C25:C26)</f>
        <v>0</v>
      </c>
      <c r="D24" s="53">
        <f t="shared" si="0"/>
        <v>220428</v>
      </c>
    </row>
    <row r="25" spans="1:4" ht="12.75">
      <c r="A25" s="76" t="s">
        <v>183</v>
      </c>
      <c r="B25" s="54">
        <f>32900+50056</f>
        <v>82956</v>
      </c>
      <c r="C25" s="54"/>
      <c r="D25" s="54">
        <f t="shared" si="0"/>
        <v>82956</v>
      </c>
    </row>
    <row r="26" spans="1:4" ht="12.75">
      <c r="A26" s="76" t="s">
        <v>184</v>
      </c>
      <c r="B26" s="54">
        <f>5500+14700-23900+9200+14052+18700+1000-3700</f>
        <v>35552</v>
      </c>
      <c r="C26" s="54"/>
      <c r="D26" s="54">
        <f t="shared" si="0"/>
        <v>35552</v>
      </c>
    </row>
    <row r="27" spans="1:4" ht="12.75">
      <c r="A27" s="76" t="s">
        <v>192</v>
      </c>
      <c r="B27" s="54">
        <v>101920</v>
      </c>
      <c r="C27" s="54"/>
      <c r="D27" s="54">
        <f t="shared" si="0"/>
        <v>101920</v>
      </c>
    </row>
    <row r="28" spans="1:4" s="67" customFormat="1" ht="12.75">
      <c r="A28" s="78" t="s">
        <v>7</v>
      </c>
      <c r="B28" s="53">
        <f>SUM(B29:B30)</f>
        <v>8046</v>
      </c>
      <c r="C28" s="53">
        <f>SUM(C29:C30)</f>
        <v>0</v>
      </c>
      <c r="D28" s="53">
        <f t="shared" si="0"/>
        <v>8046</v>
      </c>
    </row>
    <row r="29" spans="1:4" ht="12.75">
      <c r="A29" s="76" t="s">
        <v>183</v>
      </c>
      <c r="B29" s="54">
        <f>580+1839+387</f>
        <v>2806</v>
      </c>
      <c r="C29" s="54"/>
      <c r="D29" s="54">
        <f t="shared" si="0"/>
        <v>2806</v>
      </c>
    </row>
    <row r="30" spans="1:4" ht="12.75">
      <c r="A30" s="76" t="s">
        <v>184</v>
      </c>
      <c r="B30" s="54">
        <v>5240</v>
      </c>
      <c r="C30" s="54"/>
      <c r="D30" s="54">
        <f t="shared" si="0"/>
        <v>5240</v>
      </c>
    </row>
  </sheetData>
  <sheetProtection/>
  <mergeCells count="4">
    <mergeCell ref="D5:D6"/>
    <mergeCell ref="A2:D2"/>
    <mergeCell ref="B5:C5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&amp;RLisa 6
Tartu Linnavolikogu ...2012. a
määruse nr...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Tiina</cp:lastModifiedBy>
  <cp:lastPrinted>2012-01-10T09:04:57Z</cp:lastPrinted>
  <dcterms:created xsi:type="dcterms:W3CDTF">1996-10-14T23:33:28Z</dcterms:created>
  <dcterms:modified xsi:type="dcterms:W3CDTF">2012-04-24T04:43:58Z</dcterms:modified>
  <cp:category/>
  <cp:version/>
  <cp:contentType/>
  <cp:contentStatus/>
</cp:coreProperties>
</file>