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550" yWindow="90" windowWidth="13410" windowHeight="8265" tabRatio="915"/>
  </bookViews>
  <sheets>
    <sheet name="lisa 1(koond)" sheetId="1" r:id="rId1"/>
    <sheet name="lisa 2 (Tulubaas)" sheetId="2" r:id="rId2"/>
    <sheet name="lisa 3 (põhitegevus)" sheetId="4" r:id="rId3"/>
    <sheet name="Lisa 4 (invest)" sheetId="12" r:id="rId4"/>
  </sheets>
  <definedNames>
    <definedName name="_xlnm._FilterDatabase" localSheetId="2" hidden="1">'lisa 3 (põhitegevus)'!$B$1:$C$59</definedName>
    <definedName name="Prinditiitlid" localSheetId="2">'lisa 3 (põhitegevus)'!$4:$4</definedName>
    <definedName name="_xlnm.Print_Titles" localSheetId="2">'lisa 3 (põhitegevus)'!$4:$4</definedName>
    <definedName name="_xlnm.Print_Titles" localSheetId="3">'Lisa 4 (invest)'!$11:$12</definedName>
  </definedNames>
  <calcPr calcId="125725"/>
</workbook>
</file>

<file path=xl/calcChain.xml><?xml version="1.0" encoding="utf-8"?>
<calcChain xmlns="http://schemas.openxmlformats.org/spreadsheetml/2006/main">
  <c r="E40" i="12"/>
  <c r="D6" l="1"/>
  <c r="C49" i="4"/>
  <c r="C61"/>
  <c r="C50" i="12"/>
  <c r="E52"/>
  <c r="C29" i="4" l="1"/>
  <c r="C33"/>
  <c r="C53"/>
  <c r="C25"/>
  <c r="D27" i="12"/>
  <c r="C27"/>
  <c r="E29"/>
  <c r="E28"/>
  <c r="E27" l="1"/>
  <c r="B15" i="2"/>
  <c r="B14" s="1"/>
  <c r="C64" i="4"/>
  <c r="C63"/>
  <c r="C27"/>
  <c r="C19" s="1"/>
  <c r="C43"/>
  <c r="C41"/>
  <c r="C39"/>
  <c r="C35"/>
  <c r="C13"/>
  <c r="C9" s="1"/>
  <c r="C20" i="12"/>
  <c r="C6" s="1"/>
  <c r="E41"/>
  <c r="C59" i="4" l="1"/>
  <c r="D50" i="12" l="1"/>
  <c r="D49" s="1"/>
  <c r="C49"/>
  <c r="E51"/>
  <c r="D46"/>
  <c r="C46"/>
  <c r="E47"/>
  <c r="E48"/>
  <c r="D44"/>
  <c r="C44"/>
  <c r="D38"/>
  <c r="C38"/>
  <c r="E43"/>
  <c r="E42"/>
  <c r="E45"/>
  <c r="D35"/>
  <c r="C35"/>
  <c r="E36"/>
  <c r="D33"/>
  <c r="C33"/>
  <c r="E34"/>
  <c r="D31"/>
  <c r="C31"/>
  <c r="E32"/>
  <c r="D25"/>
  <c r="D24" s="1"/>
  <c r="C25"/>
  <c r="C24" s="1"/>
  <c r="D22"/>
  <c r="D21" s="1"/>
  <c r="C22"/>
  <c r="C21" s="1"/>
  <c r="E23"/>
  <c r="E20"/>
  <c r="D19"/>
  <c r="C19"/>
  <c r="C26" i="4"/>
  <c r="C12"/>
  <c r="D15" i="12"/>
  <c r="D14" s="1"/>
  <c r="D13" s="1"/>
  <c r="C15"/>
  <c r="C14" s="1"/>
  <c r="E16"/>
  <c r="E17"/>
  <c r="E18"/>
  <c r="D7"/>
  <c r="C7"/>
  <c r="E26"/>
  <c r="E39"/>
  <c r="B17" i="2"/>
  <c r="B29" i="1" s="1"/>
  <c r="C66" i="4"/>
  <c r="C62"/>
  <c r="C60"/>
  <c r="C47"/>
  <c r="C56"/>
  <c r="C54"/>
  <c r="C52"/>
  <c r="C50"/>
  <c r="C48"/>
  <c r="C30"/>
  <c r="C6"/>
  <c r="C44"/>
  <c r="C42"/>
  <c r="C40"/>
  <c r="C38"/>
  <c r="C36"/>
  <c r="C34"/>
  <c r="C31"/>
  <c r="C24"/>
  <c r="C22"/>
  <c r="C20"/>
  <c r="C16"/>
  <c r="C15"/>
  <c r="C37" i="12" l="1"/>
  <c r="D37"/>
  <c r="D30"/>
  <c r="C30"/>
  <c r="C13"/>
  <c r="E22"/>
  <c r="E44"/>
  <c r="E6"/>
  <c r="E31"/>
  <c r="E33"/>
  <c r="E38"/>
  <c r="E35"/>
  <c r="E46"/>
  <c r="E50"/>
  <c r="E15"/>
  <c r="E25"/>
  <c r="E19"/>
  <c r="D5"/>
  <c r="E7"/>
  <c r="C58" i="4"/>
  <c r="C46"/>
  <c r="C28"/>
  <c r="C18"/>
  <c r="C14"/>
  <c r="E30" i="12" l="1"/>
  <c r="B23" i="1" s="1"/>
  <c r="E24" i="12"/>
  <c r="B22" i="1" s="1"/>
  <c r="E49" i="12"/>
  <c r="B25" i="1" s="1"/>
  <c r="E37" i="12"/>
  <c r="B24" i="1" s="1"/>
  <c r="E21" i="12"/>
  <c r="B21" i="1" s="1"/>
  <c r="E13" i="12"/>
  <c r="B20" i="1" s="1"/>
  <c r="E14" i="12"/>
  <c r="B14" i="1"/>
  <c r="B13"/>
  <c r="B12"/>
  <c r="B11"/>
  <c r="B10"/>
  <c r="B17"/>
  <c r="B11" i="2"/>
  <c r="B6" i="1" s="1"/>
  <c r="B6" i="2"/>
  <c r="B5" s="1"/>
  <c r="C7" i="4"/>
  <c r="C10"/>
  <c r="C8" s="1"/>
  <c r="B5" i="1" l="1"/>
  <c r="B4" s="1"/>
  <c r="C5" i="4"/>
  <c r="B19" i="1"/>
  <c r="B9"/>
  <c r="B8" s="1"/>
  <c r="B31" l="1"/>
  <c r="B20" i="2"/>
  <c r="B16" i="1"/>
  <c r="B27" s="1"/>
  <c r="C5" i="12"/>
  <c r="E5" s="1"/>
</calcChain>
</file>

<file path=xl/sharedStrings.xml><?xml version="1.0" encoding="utf-8"?>
<sst xmlns="http://schemas.openxmlformats.org/spreadsheetml/2006/main" count="210" uniqueCount="142">
  <si>
    <t>Kaupade ja teenuste müük</t>
  </si>
  <si>
    <t>Üldised valitsussektori teenused</t>
  </si>
  <si>
    <t>Majandus</t>
  </si>
  <si>
    <t>Keskkonnakaitse</t>
  </si>
  <si>
    <t>Elamu- ja kommunaalmajandus</t>
  </si>
  <si>
    <t>Haridus</t>
  </si>
  <si>
    <t>Sotsiaalne kaitse</t>
  </si>
  <si>
    <t>EELARVE KOGUMAHT</t>
  </si>
  <si>
    <t>T U L U B A A S</t>
  </si>
  <si>
    <t xml:space="preserve">LINNA TULUBAAS  </t>
  </si>
  <si>
    <t>Vaba aeg ja kultuur</t>
  </si>
  <si>
    <t>Finantseerimisallikad</t>
  </si>
  <si>
    <t>Kokku</t>
  </si>
  <si>
    <t>linn</t>
  </si>
  <si>
    <t>Vabaaeg ja kultuur</t>
  </si>
  <si>
    <t xml:space="preserve">   Lasteaiad</t>
  </si>
  <si>
    <t>Tänavate rekonstrueerimine, ehitus</t>
  </si>
  <si>
    <t>Elamu ja kommunaalmajandus</t>
  </si>
  <si>
    <t xml:space="preserve">   Elamumajanduse arendamine</t>
  </si>
  <si>
    <t xml:space="preserve">Linnale kuuluvate elamute remont </t>
  </si>
  <si>
    <t>KOKKU</t>
  </si>
  <si>
    <t xml:space="preserve">   Laste huvialamajad ja keskused</t>
  </si>
  <si>
    <t>PÕHITEGEVUSE TULUD</t>
  </si>
  <si>
    <t>Saadavad toetused jooksvateks kuludeks</t>
  </si>
  <si>
    <t>PÕHITEGEVUSE KULUD</t>
  </si>
  <si>
    <t>INVESTEERIMISTEGEVUSE TULUD</t>
  </si>
  <si>
    <t>INVESTEERIMISTEGEVUSE KULUD</t>
  </si>
  <si>
    <t xml:space="preserve">PÕHITEGEVUSE TULUD </t>
  </si>
  <si>
    <t>Saadavad toetused</t>
  </si>
  <si>
    <t>LIKVIIDSETE VARADE MUUTUS</t>
  </si>
  <si>
    <t>EELARVE TULEM (ülejääk (+), puudujääk (-))</t>
  </si>
  <si>
    <t>eurodes</t>
  </si>
  <si>
    <t>toetused</t>
  </si>
  <si>
    <t>Täiendavate rühmade rajamine</t>
  </si>
  <si>
    <t xml:space="preserve">    Gümnaasiumid</t>
  </si>
  <si>
    <t xml:space="preserve">   Põhikoolid</t>
  </si>
  <si>
    <t>Põhivara soetus</t>
  </si>
  <si>
    <t>Põhivara soetuseks antav sihtfinantseerimine</t>
  </si>
  <si>
    <t>Annelinna Gümnaasium (Kaunase pst 68)</t>
  </si>
  <si>
    <t xml:space="preserve">  Muu majandus</t>
  </si>
  <si>
    <t xml:space="preserve">  Linna teed, tänavad ja sillad</t>
  </si>
  <si>
    <t>Investeerimistegevuse kulud  kokku</t>
  </si>
  <si>
    <t>Üldised valitsussektori teenused, sh:</t>
  </si>
  <si>
    <t>Linnavalitsus, sh:</t>
  </si>
  <si>
    <t xml:space="preserve">   antavad toetused</t>
  </si>
  <si>
    <t xml:space="preserve">   muud tegevuskulud</t>
  </si>
  <si>
    <t>Volikogu. sh:</t>
  </si>
  <si>
    <t>Avalik kord, sh:</t>
  </si>
  <si>
    <t>Muu avalik kord, sh:</t>
  </si>
  <si>
    <t>Linna teed ja tänavad, sh:</t>
  </si>
  <si>
    <t>Ühistranspordi korraldus, sh:</t>
  </si>
  <si>
    <t>Üldmajanduslikud arendusprojektid, sh:</t>
  </si>
  <si>
    <t>Muu majandus, sh:</t>
  </si>
  <si>
    <t>Majandus, sh:</t>
  </si>
  <si>
    <t>Vaba aeg ja kultuur, sh:</t>
  </si>
  <si>
    <t>Laste huvialamajad ja keskused, sh:</t>
  </si>
  <si>
    <t>Noorsoo- ja spordiprojektid, sh:</t>
  </si>
  <si>
    <t>Raamatukogud, sh:</t>
  </si>
  <si>
    <t>Rahva- ja kultuurimajad, sh:</t>
  </si>
  <si>
    <t>Muuseumid, sh:</t>
  </si>
  <si>
    <t>Seltsitegevus, sh:</t>
  </si>
  <si>
    <t>Haridus, sh:</t>
  </si>
  <si>
    <t>Koolieelsed lasteasutused, sh:</t>
  </si>
  <si>
    <t>Põhikoolid, sh:</t>
  </si>
  <si>
    <t>Gümnaasiumid, sh:</t>
  </si>
  <si>
    <t>Täiskasvanute gümnaasiumid, sh:</t>
  </si>
  <si>
    <t>Hariduse abiteenused, sh</t>
  </si>
  <si>
    <t>Eakate sotsiaalhoolekande asutused, sh:</t>
  </si>
  <si>
    <t>Muu sotsiaalsete riskirühmade kaitse, sh:</t>
  </si>
  <si>
    <t>Üür ja rent</t>
  </si>
  <si>
    <t>Avalik kord</t>
  </si>
  <si>
    <t>Saadud mittesihtotstarbelised toetused</t>
  </si>
  <si>
    <t>Põhivara soetuseks saadav sihtfinantseerimine</t>
  </si>
  <si>
    <t>PÕHITEGEVUSE KULUD KOKKU, sh:</t>
  </si>
  <si>
    <t>Investeerimistegevuse kulud objektide ja finantseerimisallikate lõikes</t>
  </si>
  <si>
    <t>TEGEVUSALADE  JA MAJANDUSLIKU SISU JÄRGI</t>
  </si>
  <si>
    <t>Tulud haridusalasest tegevusest</t>
  </si>
  <si>
    <t>Tulud kultuuri- ja kunstialasest tegevusest</t>
  </si>
  <si>
    <t>Tulud sotsiaalabialasest tegevusest</t>
  </si>
  <si>
    <t>Raha ja pangakontode saldo muutus</t>
  </si>
  <si>
    <t xml:space="preserve">     muud tegevuskulud</t>
  </si>
  <si>
    <t xml:space="preserve">     antavad toetused</t>
  </si>
  <si>
    <r>
      <t>LIKVIIDSETE VARADE MUUTUS</t>
    </r>
    <r>
      <rPr>
        <sz val="11"/>
        <rFont val="Times New Roman"/>
        <family val="1"/>
        <charset val="186"/>
      </rPr>
      <t xml:space="preserve">
suurenemine (+), vähenemine (-)</t>
    </r>
  </si>
  <si>
    <t>PVS</t>
  </si>
  <si>
    <t>ASF</t>
  </si>
  <si>
    <t>Emajõe kaldakindlustuse rekonstrueerimine ja jõeäärsete teede korrastamine</t>
  </si>
  <si>
    <t>Ülekatted ja pindamised</t>
  </si>
  <si>
    <t>Kõnniteed</t>
  </si>
  <si>
    <t>Korteriühistute remondifond</t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</si>
  <si>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</si>
  <si>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>Mänguväljaku rajamine</t>
  </si>
  <si>
    <r>
      <t xml:space="preserve">   </t>
    </r>
    <r>
      <rPr>
        <b/>
        <i/>
        <sz val="11"/>
        <rFont val="Times New Roman"/>
        <family val="1"/>
        <charset val="186"/>
      </rPr>
      <t>Laste huvikoolid</t>
    </r>
  </si>
  <si>
    <t>Ventilatsioonide korrastamine lasteaedade köökides</t>
  </si>
  <si>
    <t>Tegevusala ja investeerimisobjekti nimetus</t>
  </si>
  <si>
    <t>tegevus-
ala
kood</t>
  </si>
  <si>
    <t>01</t>
  </si>
  <si>
    <t>01111</t>
  </si>
  <si>
    <t>01112</t>
  </si>
  <si>
    <t>03</t>
  </si>
  <si>
    <t>03600</t>
  </si>
  <si>
    <t>04</t>
  </si>
  <si>
    <t>04510</t>
  </si>
  <si>
    <t>04512</t>
  </si>
  <si>
    <t>04740</t>
  </si>
  <si>
    <t>04900</t>
  </si>
  <si>
    <t>08</t>
  </si>
  <si>
    <t>Tartu Loodusmaja (Lille 10)</t>
  </si>
  <si>
    <t xml:space="preserve">Anne Noortekeskus (Uus 56) </t>
  </si>
  <si>
    <t>Descartes1i Lütseum (Anne 65)</t>
  </si>
  <si>
    <t>Laste ja noorte sotsiaalhoolekande asutused, sh:</t>
  </si>
  <si>
    <t>Riskirühmade sotsiaalhoolekande asutused, sh:</t>
  </si>
  <si>
    <t>08105</t>
  </si>
  <si>
    <t>08106</t>
  </si>
  <si>
    <t>08109</t>
  </si>
  <si>
    <t>08201</t>
  </si>
  <si>
    <t>08202</t>
  </si>
  <si>
    <t>08203</t>
  </si>
  <si>
    <t>08209</t>
  </si>
  <si>
    <t>09</t>
  </si>
  <si>
    <t>09110</t>
  </si>
  <si>
    <t>09220</t>
  </si>
  <si>
    <t>09212</t>
  </si>
  <si>
    <t>09221</t>
  </si>
  <si>
    <t>09601</t>
  </si>
  <si>
    <t>Laste huvikoolid, sh:</t>
  </si>
  <si>
    <t xml:space="preserve">   Usuasutused</t>
  </si>
  <si>
    <t>Kolgata Baptistikoguduse laiendamise projekteerimise toetus</t>
  </si>
  <si>
    <r>
      <t xml:space="preserve">   </t>
    </r>
    <r>
      <rPr>
        <b/>
        <i/>
        <sz val="11"/>
        <rFont val="Times New Roman"/>
        <family val="1"/>
        <charset val="186"/>
      </rPr>
      <t>Laste ja noorte sotsiaalhoolekande asutused</t>
    </r>
  </si>
  <si>
    <t>Laste Turvakodu (Tiigi 55) vee- ja kanalisatsioonuitrasside uuendamine</t>
  </si>
  <si>
    <t>Lasteaed Pääsupesa (Sõpruse pst 12)</t>
  </si>
  <si>
    <t>Lasteaed Piilupesa (Ropka 34))</t>
  </si>
  <si>
    <t>Lasteaed Mõmmik (Mõisavahe 32)</t>
  </si>
  <si>
    <t>Veeriku Kool (Veeriku 41)</t>
  </si>
  <si>
    <r>
      <t xml:space="preserve">   </t>
    </r>
    <r>
      <rPr>
        <b/>
        <i/>
        <sz val="11"/>
        <rFont val="Times New Roman"/>
        <family val="1"/>
        <charset val="186"/>
      </rPr>
      <t>Muu elamu- ja kommunaaltegevus</t>
    </r>
  </si>
  <si>
    <t>Asutusele Kalmistu kahe traktoriharja soetus</t>
  </si>
  <si>
    <t>Asutusele Kalmistu liivapuisturi soetus</t>
  </si>
  <si>
    <t>Tartu Hooldekodule kahe põrandahooldusmasina soetamine</t>
  </si>
  <si>
    <t>tegevusala nimetus</t>
  </si>
  <si>
    <t>TARTU LINNA 2013. a 
 I LISAEELARVE</t>
  </si>
  <si>
    <t>TARTU LINNA 2013. a I LISAEELARVE</t>
  </si>
  <si>
    <t>TARTU LINNA 2013. a I LISAEELARVE PÕHITEGEVUSE KULUD</t>
  </si>
  <si>
    <t>TARTU LINNA 2013. a I LISAEELARVE 
 INVESTEERIMISTEGEVUSE KULUD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</si>
</sst>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Fill="1" applyBorder="1"/>
    <xf numFmtId="0" fontId="4" fillId="0" borderId="0" xfId="0" applyFont="1"/>
    <xf numFmtId="3" fontId="3" fillId="0" borderId="2" xfId="0" applyNumberFormat="1" applyFont="1" applyBorder="1"/>
    <xf numFmtId="3" fontId="4" fillId="0" borderId="2" xfId="0" applyNumberFormat="1" applyFont="1" applyBorder="1"/>
    <xf numFmtId="0" fontId="5" fillId="0" borderId="0" xfId="0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3" fontId="3" fillId="0" borderId="3" xfId="0" applyNumberFormat="1" applyFont="1" applyBorder="1"/>
    <xf numFmtId="0" fontId="4" fillId="0" borderId="2" xfId="0" applyFont="1" applyFill="1" applyBorder="1" applyAlignment="1">
      <alignment wrapText="1"/>
    </xf>
    <xf numFmtId="0" fontId="6" fillId="0" borderId="0" xfId="0" applyFont="1"/>
    <xf numFmtId="3" fontId="3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4" fillId="0" borderId="0" xfId="0" applyFont="1" applyFill="1" applyAlignment="1"/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4" fillId="0" borderId="2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8" fillId="0" borderId="2" xfId="0" applyNumberFormat="1" applyFont="1" applyFill="1" applyBorder="1"/>
    <xf numFmtId="3" fontId="7" fillId="0" borderId="2" xfId="0" applyNumberFormat="1" applyFont="1" applyFill="1" applyBorder="1"/>
    <xf numFmtId="3" fontId="9" fillId="0" borderId="2" xfId="0" applyNumberFormat="1" applyFont="1" applyFill="1" applyBorder="1"/>
    <xf numFmtId="0" fontId="9" fillId="0" borderId="2" xfId="0" applyFont="1" applyFill="1" applyBorder="1" applyAlignment="1">
      <alignment wrapText="1"/>
    </xf>
    <xf numFmtId="3" fontId="10" fillId="0" borderId="2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1" fillId="0" borderId="2" xfId="0" applyFont="1" applyBorder="1" applyAlignment="1"/>
    <xf numFmtId="0" fontId="12" fillId="0" borderId="2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wrapText="1"/>
    </xf>
    <xf numFmtId="49" fontId="13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4" fillId="0" borderId="2" xfId="0" applyFont="1" applyFill="1" applyBorder="1" applyAlignment="1">
      <alignment wrapText="1"/>
    </xf>
    <xf numFmtId="3" fontId="7" fillId="2" borderId="2" xfId="0" applyNumberFormat="1" applyFont="1" applyFill="1" applyBorder="1"/>
    <xf numFmtId="0" fontId="4" fillId="0" borderId="2" xfId="1" applyFont="1" applyBorder="1" applyAlignment="1">
      <alignment wrapText="1"/>
    </xf>
    <xf numFmtId="0" fontId="4" fillId="0" borderId="2" xfId="1" applyFont="1" applyBorder="1" applyAlignment="1">
      <alignment horizontal="left" wrapText="1"/>
    </xf>
    <xf numFmtId="0" fontId="1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3" fontId="4" fillId="0" borderId="5" xfId="0" applyNumberFormat="1" applyFont="1" applyBorder="1"/>
    <xf numFmtId="0" fontId="4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4" xfId="0" applyFont="1" applyBorder="1"/>
    <xf numFmtId="3" fontId="4" fillId="0" borderId="4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6" xfId="0" applyFont="1" applyBorder="1"/>
    <xf numFmtId="3" fontId="3" fillId="0" borderId="6" xfId="0" applyNumberFormat="1" applyFont="1" applyBorder="1"/>
    <xf numFmtId="3" fontId="4" fillId="0" borderId="6" xfId="0" applyNumberFormat="1" applyFont="1" applyBorder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4" fillId="0" borderId="2" xfId="0" quotePrefix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 applyAlignment="1"/>
  </cellXfs>
  <cellStyles count="2">
    <cellStyle name="Normaallaad_Leht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A13" workbookViewId="0">
      <selection activeCell="A17" sqref="A17"/>
    </sheetView>
  </sheetViews>
  <sheetFormatPr defaultRowHeight="12.75"/>
  <cols>
    <col min="1" max="1" width="47.140625" customWidth="1"/>
    <col min="2" max="2" width="14" customWidth="1"/>
    <col min="4" max="4" width="9.7109375" bestFit="1" customWidth="1"/>
  </cols>
  <sheetData>
    <row r="1" spans="1:2" ht="28.5" customHeight="1">
      <c r="A1" s="90" t="s">
        <v>138</v>
      </c>
      <c r="B1" s="91"/>
    </row>
    <row r="2" spans="1:2" ht="15">
      <c r="A2" s="8"/>
      <c r="B2" s="8"/>
    </row>
    <row r="3" spans="1:2" ht="15">
      <c r="A3" s="87"/>
      <c r="B3" s="88" t="s">
        <v>31</v>
      </c>
    </row>
    <row r="4" spans="1:2" ht="14.25">
      <c r="A4" s="75" t="s">
        <v>22</v>
      </c>
      <c r="B4" s="76">
        <f>SUM(B5:B6)</f>
        <v>1633278</v>
      </c>
    </row>
    <row r="5" spans="1:2" ht="15">
      <c r="A5" s="5" t="s">
        <v>0</v>
      </c>
      <c r="B5" s="10">
        <f>'lisa 2 (Tulubaas)'!B6</f>
        <v>462318</v>
      </c>
    </row>
    <row r="6" spans="1:2" ht="15">
      <c r="A6" s="5" t="s">
        <v>23</v>
      </c>
      <c r="B6" s="10">
        <f>'lisa 2 (Tulubaas)'!B11</f>
        <v>1170960</v>
      </c>
    </row>
    <row r="7" spans="1:2" ht="15">
      <c r="A7" s="72"/>
      <c r="B7" s="69"/>
    </row>
    <row r="8" spans="1:2" ht="14.25">
      <c r="A8" s="75" t="s">
        <v>24</v>
      </c>
      <c r="B8" s="76">
        <f>SUM(B9:B14)</f>
        <v>1302513</v>
      </c>
    </row>
    <row r="9" spans="1:2" ht="15">
      <c r="A9" s="73" t="s">
        <v>1</v>
      </c>
      <c r="B9" s="74">
        <f>'lisa 3 (põhitegevus)'!C8</f>
        <v>89074</v>
      </c>
    </row>
    <row r="10" spans="1:2" ht="15">
      <c r="A10" s="5" t="s">
        <v>70</v>
      </c>
      <c r="B10" s="10">
        <f>'lisa 3 (põhitegevus)'!C14</f>
        <v>3377</v>
      </c>
    </row>
    <row r="11" spans="1:2" ht="15">
      <c r="A11" s="5" t="s">
        <v>2</v>
      </c>
      <c r="B11" s="10">
        <f>'lisa 3 (põhitegevus)'!C18</f>
        <v>358638</v>
      </c>
    </row>
    <row r="12" spans="1:2" ht="15">
      <c r="A12" s="5" t="s">
        <v>10</v>
      </c>
      <c r="B12" s="10">
        <f>'lisa 3 (põhitegevus)'!C28</f>
        <v>143524</v>
      </c>
    </row>
    <row r="13" spans="1:2" ht="15">
      <c r="A13" s="5" t="s">
        <v>5</v>
      </c>
      <c r="B13" s="10">
        <f>'lisa 3 (põhitegevus)'!C46</f>
        <v>647862</v>
      </c>
    </row>
    <row r="14" spans="1:2" ht="15">
      <c r="A14" s="5" t="s">
        <v>6</v>
      </c>
      <c r="B14" s="10">
        <f>'lisa 3 (põhitegevus)'!C58</f>
        <v>60038</v>
      </c>
    </row>
    <row r="15" spans="1:2" ht="15">
      <c r="A15" s="72"/>
      <c r="B15" s="69"/>
    </row>
    <row r="16" spans="1:2" ht="14.25">
      <c r="A16" s="75" t="s">
        <v>25</v>
      </c>
      <c r="B16" s="76">
        <f>SUM(B17:B17)</f>
        <v>-46177</v>
      </c>
    </row>
    <row r="17" spans="1:4" ht="15">
      <c r="A17" s="7" t="s">
        <v>72</v>
      </c>
      <c r="B17" s="10">
        <f>'lisa 2 (Tulubaas)'!B15</f>
        <v>-46177</v>
      </c>
    </row>
    <row r="18" spans="1:4" ht="15">
      <c r="A18" s="72"/>
      <c r="B18" s="69"/>
    </row>
    <row r="19" spans="1:4" ht="14.25">
      <c r="A19" s="75" t="s">
        <v>26</v>
      </c>
      <c r="B19" s="76">
        <f>SUM(B20:B25)</f>
        <v>808528</v>
      </c>
    </row>
    <row r="20" spans="1:4" ht="15">
      <c r="A20" s="5" t="s">
        <v>2</v>
      </c>
      <c r="B20" s="10">
        <f>'Lisa 4 (invest)'!E13</f>
        <v>278000</v>
      </c>
    </row>
    <row r="21" spans="1:4" ht="15">
      <c r="A21" s="5" t="s">
        <v>3</v>
      </c>
      <c r="B21" s="10">
        <f>'Lisa 4 (invest)'!E21</f>
        <v>30000</v>
      </c>
    </row>
    <row r="22" spans="1:4" ht="15">
      <c r="A22" s="5" t="s">
        <v>4</v>
      </c>
      <c r="B22" s="10">
        <f>'Lisa 4 (invest)'!E24</f>
        <v>30000</v>
      </c>
    </row>
    <row r="23" spans="1:4" ht="15">
      <c r="A23" s="5" t="s">
        <v>10</v>
      </c>
      <c r="B23" s="10">
        <f>'Lisa 4 (invest)'!E30</f>
        <v>30984</v>
      </c>
    </row>
    <row r="24" spans="1:4" ht="15">
      <c r="A24" s="5" t="s">
        <v>5</v>
      </c>
      <c r="B24" s="10">
        <f>'Lisa 4 (invest)'!E37</f>
        <v>431124</v>
      </c>
    </row>
    <row r="25" spans="1:4" ht="15">
      <c r="A25" s="5" t="s">
        <v>6</v>
      </c>
      <c r="B25" s="10">
        <f>'Lisa 4 (invest)'!E49</f>
        <v>8420</v>
      </c>
    </row>
    <row r="26" spans="1:4" ht="15">
      <c r="A26" s="72"/>
      <c r="B26" s="69"/>
    </row>
    <row r="27" spans="1:4" ht="14.25">
      <c r="A27" s="80" t="s">
        <v>30</v>
      </c>
      <c r="B27" s="76">
        <f>B4-B8+B16-B19</f>
        <v>-523940</v>
      </c>
    </row>
    <row r="28" spans="1:4" ht="15">
      <c r="A28" s="77"/>
      <c r="B28" s="78"/>
    </row>
    <row r="29" spans="1:4" ht="30">
      <c r="A29" s="80" t="s">
        <v>82</v>
      </c>
      <c r="B29" s="76">
        <f>SUM('lisa 2 (Tulubaas)'!B17)</f>
        <v>-523940</v>
      </c>
    </row>
    <row r="30" spans="1:4" ht="15">
      <c r="A30" s="77"/>
      <c r="B30" s="79"/>
      <c r="D30" s="1"/>
    </row>
    <row r="31" spans="1:4" ht="14.25">
      <c r="A31" s="75" t="s">
        <v>7</v>
      </c>
      <c r="B31" s="76">
        <f>B4+B16+-B29</f>
        <v>2111041</v>
      </c>
    </row>
    <row r="32" spans="1:4">
      <c r="B32" s="2"/>
    </row>
  </sheetData>
  <mergeCells count="1">
    <mergeCell ref="A1:B1"/>
  </mergeCells>
  <phoneticPr fontId="0" type="noConversion"/>
  <pageMargins left="1.496062992125984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&amp;RLisa 1
Tartu Linnavolikogu
.2013. a määruse
 nr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showZeros="0" workbookViewId="0">
      <selection activeCell="A21" sqref="A21"/>
    </sheetView>
  </sheetViews>
  <sheetFormatPr defaultRowHeight="14.25"/>
  <cols>
    <col min="1" max="1" width="44.85546875" style="11" customWidth="1"/>
    <col min="2" max="2" width="14.7109375" style="11" customWidth="1"/>
    <col min="3" max="16384" width="9.140625" style="11"/>
  </cols>
  <sheetData>
    <row r="1" spans="1:2" ht="15">
      <c r="A1" s="91" t="s">
        <v>139</v>
      </c>
      <c r="B1" s="91"/>
    </row>
    <row r="2" spans="1:2" ht="15">
      <c r="A2" s="91" t="s">
        <v>8</v>
      </c>
      <c r="B2" s="91"/>
    </row>
    <row r="3" spans="1:2" ht="15">
      <c r="A3" s="8"/>
      <c r="B3" s="12"/>
    </row>
    <row r="4" spans="1:2" ht="15">
      <c r="A4" s="13"/>
      <c r="B4" s="14" t="s">
        <v>31</v>
      </c>
    </row>
    <row r="5" spans="1:2" ht="19.5" customHeight="1">
      <c r="A5" s="15" t="s">
        <v>27</v>
      </c>
      <c r="B5" s="16">
        <f>SUM(B6,B11)</f>
        <v>1633278</v>
      </c>
    </row>
    <row r="6" spans="1:2">
      <c r="A6" s="3" t="s">
        <v>0</v>
      </c>
      <c r="B6" s="9">
        <f>SUM(B7:B10)</f>
        <v>462318</v>
      </c>
    </row>
    <row r="7" spans="1:2" ht="15">
      <c r="A7" s="6" t="s">
        <v>76</v>
      </c>
      <c r="B7" s="10">
        <v>250000</v>
      </c>
    </row>
    <row r="8" spans="1:2" ht="15">
      <c r="A8" s="6" t="s">
        <v>77</v>
      </c>
      <c r="B8" s="10">
        <v>3378</v>
      </c>
    </row>
    <row r="9" spans="1:2" ht="15">
      <c r="A9" s="6" t="s">
        <v>78</v>
      </c>
      <c r="B9" s="10">
        <v>13340</v>
      </c>
    </row>
    <row r="10" spans="1:2" ht="15">
      <c r="A10" s="6" t="s">
        <v>69</v>
      </c>
      <c r="B10" s="10">
        <v>195600</v>
      </c>
    </row>
    <row r="11" spans="1:2">
      <c r="A11" s="3" t="s">
        <v>28</v>
      </c>
      <c r="B11" s="9">
        <f>SUM(B12:B12)</f>
        <v>1170960</v>
      </c>
    </row>
    <row r="12" spans="1:2" ht="15">
      <c r="A12" s="6" t="s">
        <v>71</v>
      </c>
      <c r="B12" s="10">
        <v>1170960</v>
      </c>
    </row>
    <row r="13" spans="1:2" ht="15">
      <c r="A13" s="6"/>
      <c r="B13" s="9"/>
    </row>
    <row r="14" spans="1:2" ht="18" customHeight="1">
      <c r="A14" s="3" t="s">
        <v>25</v>
      </c>
      <c r="B14" s="9">
        <f>SUM(B15)</f>
        <v>-46177</v>
      </c>
    </row>
    <row r="15" spans="1:2" ht="15">
      <c r="A15" s="7" t="s">
        <v>72</v>
      </c>
      <c r="B15" s="10">
        <f>-73757+27580</f>
        <v>-46177</v>
      </c>
    </row>
    <row r="16" spans="1:2" ht="15">
      <c r="A16" s="17"/>
      <c r="B16" s="9"/>
    </row>
    <row r="17" spans="1:2">
      <c r="A17" s="3" t="s">
        <v>29</v>
      </c>
      <c r="B17" s="9">
        <f>SUM(B18:B18)</f>
        <v>-523940</v>
      </c>
    </row>
    <row r="18" spans="1:2" ht="15">
      <c r="A18" s="6" t="s">
        <v>79</v>
      </c>
      <c r="B18" s="9">
        <v>-523940</v>
      </c>
    </row>
    <row r="19" spans="1:2" ht="15">
      <c r="A19" s="5"/>
      <c r="B19" s="9"/>
    </row>
    <row r="20" spans="1:2">
      <c r="A20" s="3" t="s">
        <v>9</v>
      </c>
      <c r="B20" s="9">
        <f>B5+B14+-B17</f>
        <v>2111041</v>
      </c>
    </row>
    <row r="21" spans="1:2" ht="15">
      <c r="A21" s="18"/>
      <c r="B21" s="18"/>
    </row>
    <row r="22" spans="1:2" ht="27.75" customHeight="1">
      <c r="A22" s="92"/>
      <c r="B22" s="92"/>
    </row>
  </sheetData>
  <mergeCells count="3">
    <mergeCell ref="A1:B1"/>
    <mergeCell ref="A2:B2"/>
    <mergeCell ref="A22:B22"/>
  </mergeCells>
  <phoneticPr fontId="0" type="noConversion"/>
  <pageMargins left="0.98425196850393704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&amp;RLisa 2
Tartu Linnavolikogu
.2013. a määruse
nr 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showZeros="0" zoomScaleNormal="100" workbookViewId="0">
      <selection activeCell="D10" sqref="D10"/>
    </sheetView>
  </sheetViews>
  <sheetFormatPr defaultRowHeight="15"/>
  <cols>
    <col min="1" max="1" width="8.140625" style="81" bestFit="1" customWidth="1"/>
    <col min="2" max="2" width="44.7109375" style="8" bestFit="1" customWidth="1"/>
    <col min="3" max="3" width="12.7109375" style="21" customWidth="1"/>
    <col min="4" max="4" width="14" style="8" customWidth="1"/>
    <col min="5" max="16384" width="9.140625" style="8"/>
  </cols>
  <sheetData>
    <row r="1" spans="1:4" ht="15" customHeight="1">
      <c r="A1" s="91" t="s">
        <v>140</v>
      </c>
      <c r="B1" s="95"/>
      <c r="C1" s="95"/>
      <c r="D1" s="95"/>
    </row>
    <row r="2" spans="1:4">
      <c r="B2" s="91" t="s">
        <v>75</v>
      </c>
      <c r="C2" s="91"/>
    </row>
    <row r="3" spans="1:4">
      <c r="C3" s="12"/>
    </row>
    <row r="4" spans="1:4" ht="45">
      <c r="A4" s="70" t="s">
        <v>94</v>
      </c>
      <c r="B4" s="13" t="s">
        <v>137</v>
      </c>
      <c r="C4" s="14" t="s">
        <v>31</v>
      </c>
    </row>
    <row r="5" spans="1:4">
      <c r="A5" s="82"/>
      <c r="B5" s="15" t="s">
        <v>73</v>
      </c>
      <c r="C5" s="71">
        <f>SUM(C6:C7)</f>
        <v>1302513</v>
      </c>
    </row>
    <row r="6" spans="1:4">
      <c r="A6" s="83"/>
      <c r="B6" s="3" t="s">
        <v>44</v>
      </c>
      <c r="C6" s="19">
        <f>SUMIF(B$9:B$81,B6,C$9:C$81)</f>
        <v>81717</v>
      </c>
    </row>
    <row r="7" spans="1:4">
      <c r="A7" s="83"/>
      <c r="B7" s="3" t="s">
        <v>45</v>
      </c>
      <c r="C7" s="19">
        <f>SUMIF(B$9:B$81,B9,C$9:C$81)</f>
        <v>1220796</v>
      </c>
    </row>
    <row r="8" spans="1:4">
      <c r="A8" s="84" t="s">
        <v>95</v>
      </c>
      <c r="B8" s="3" t="s">
        <v>42</v>
      </c>
      <c r="C8" s="19">
        <f>SUM(C10,C12)</f>
        <v>89074</v>
      </c>
    </row>
    <row r="9" spans="1:4">
      <c r="A9" s="83"/>
      <c r="B9" s="3" t="s">
        <v>45</v>
      </c>
      <c r="C9" s="19">
        <f>SUM(C11,C13)</f>
        <v>89074</v>
      </c>
    </row>
    <row r="10" spans="1:4">
      <c r="A10" s="85" t="s">
        <v>96</v>
      </c>
      <c r="B10" s="5" t="s">
        <v>46</v>
      </c>
      <c r="C10" s="20">
        <f>C11</f>
        <v>398</v>
      </c>
    </row>
    <row r="11" spans="1:4">
      <c r="A11" s="83"/>
      <c r="B11" s="5" t="s">
        <v>80</v>
      </c>
      <c r="C11" s="20">
        <v>398</v>
      </c>
    </row>
    <row r="12" spans="1:4">
      <c r="A12" s="85" t="s">
        <v>97</v>
      </c>
      <c r="B12" s="5" t="s">
        <v>43</v>
      </c>
      <c r="C12" s="20">
        <f>C13</f>
        <v>88676</v>
      </c>
    </row>
    <row r="13" spans="1:4">
      <c r="A13" s="83"/>
      <c r="B13" s="5" t="s">
        <v>80</v>
      </c>
      <c r="C13" s="20">
        <f>-20000+108676</f>
        <v>88676</v>
      </c>
    </row>
    <row r="14" spans="1:4">
      <c r="A14" s="84" t="s">
        <v>98</v>
      </c>
      <c r="B14" s="3" t="s">
        <v>47</v>
      </c>
      <c r="C14" s="19">
        <f>SUM(C15:C15)</f>
        <v>3377</v>
      </c>
    </row>
    <row r="15" spans="1:4">
      <c r="A15" s="83"/>
      <c r="B15" s="3" t="s">
        <v>45</v>
      </c>
      <c r="C15" s="19">
        <f>C17</f>
        <v>3377</v>
      </c>
    </row>
    <row r="16" spans="1:4">
      <c r="A16" s="85" t="s">
        <v>99</v>
      </c>
      <c r="B16" s="5" t="s">
        <v>48</v>
      </c>
      <c r="C16" s="20">
        <f>SUM(C17:C17)</f>
        <v>3377</v>
      </c>
    </row>
    <row r="17" spans="1:3">
      <c r="A17" s="83"/>
      <c r="B17" s="5" t="s">
        <v>80</v>
      </c>
      <c r="C17" s="20">
        <v>3377</v>
      </c>
    </row>
    <row r="18" spans="1:3">
      <c r="A18" s="84" t="s">
        <v>100</v>
      </c>
      <c r="B18" s="3" t="s">
        <v>53</v>
      </c>
      <c r="C18" s="19">
        <f>SUM(C19:C19)</f>
        <v>358638</v>
      </c>
    </row>
    <row r="19" spans="1:3">
      <c r="A19" s="83"/>
      <c r="B19" s="3" t="s">
        <v>45</v>
      </c>
      <c r="C19" s="19">
        <f>SUMIF(B20:B27,B17,C20:C27)</f>
        <v>358638</v>
      </c>
    </row>
    <row r="20" spans="1:3">
      <c r="A20" s="85" t="s">
        <v>101</v>
      </c>
      <c r="B20" s="5" t="s">
        <v>49</v>
      </c>
      <c r="C20" s="20">
        <f>SUM(C21:C21)</f>
        <v>150000</v>
      </c>
    </row>
    <row r="21" spans="1:3">
      <c r="A21" s="83"/>
      <c r="B21" s="5" t="s">
        <v>80</v>
      </c>
      <c r="C21" s="20">
        <v>150000</v>
      </c>
    </row>
    <row r="22" spans="1:3">
      <c r="A22" s="85" t="s">
        <v>102</v>
      </c>
      <c r="B22" s="5" t="s">
        <v>50</v>
      </c>
      <c r="C22" s="20">
        <f>SUM(C23:C23)</f>
        <v>2000</v>
      </c>
    </row>
    <row r="23" spans="1:3">
      <c r="A23" s="83"/>
      <c r="B23" s="5" t="s">
        <v>80</v>
      </c>
      <c r="C23" s="20">
        <v>2000</v>
      </c>
    </row>
    <row r="24" spans="1:3">
      <c r="A24" s="85" t="s">
        <v>103</v>
      </c>
      <c r="B24" s="5" t="s">
        <v>51</v>
      </c>
      <c r="C24" s="20">
        <f>SUM(C25:C25)</f>
        <v>41638</v>
      </c>
    </row>
    <row r="25" spans="1:3">
      <c r="A25" s="83"/>
      <c r="B25" s="5" t="s">
        <v>80</v>
      </c>
      <c r="C25" s="20">
        <f>4774+57747-20883</f>
        <v>41638</v>
      </c>
    </row>
    <row r="26" spans="1:3">
      <c r="A26" s="85" t="s">
        <v>104</v>
      </c>
      <c r="B26" s="5" t="s">
        <v>52</v>
      </c>
      <c r="C26" s="20">
        <f>SUM(C27:C27)</f>
        <v>165000</v>
      </c>
    </row>
    <row r="27" spans="1:3">
      <c r="A27" s="83"/>
      <c r="B27" s="5" t="s">
        <v>80</v>
      </c>
      <c r="C27" s="20">
        <f>79000+86000</f>
        <v>165000</v>
      </c>
    </row>
    <row r="28" spans="1:3">
      <c r="A28" s="84" t="s">
        <v>105</v>
      </c>
      <c r="B28" s="3" t="s">
        <v>54</v>
      </c>
      <c r="C28" s="19">
        <f>SUM(C29:C30)</f>
        <v>143524</v>
      </c>
    </row>
    <row r="29" spans="1:3">
      <c r="A29" s="83"/>
      <c r="B29" s="3" t="s">
        <v>44</v>
      </c>
      <c r="C29" s="19">
        <f>SUMIF(B31:B45,B45,C31:C45)</f>
        <v>81717</v>
      </c>
    </row>
    <row r="30" spans="1:3">
      <c r="A30" s="83"/>
      <c r="B30" s="3" t="s">
        <v>45</v>
      </c>
      <c r="C30" s="19">
        <f>SUMIF(B31:B45,B33,C31:C45)</f>
        <v>61807</v>
      </c>
    </row>
    <row r="31" spans="1:3">
      <c r="A31" s="85" t="s">
        <v>111</v>
      </c>
      <c r="B31" s="5" t="s">
        <v>124</v>
      </c>
      <c r="C31" s="20">
        <f>SUM(C32:C33)</f>
        <v>71658</v>
      </c>
    </row>
    <row r="32" spans="1:3">
      <c r="A32" s="83"/>
      <c r="B32" s="5" t="s">
        <v>81</v>
      </c>
      <c r="C32" s="20">
        <v>60000</v>
      </c>
    </row>
    <row r="33" spans="1:3">
      <c r="A33" s="83"/>
      <c r="B33" s="5" t="s">
        <v>80</v>
      </c>
      <c r="C33" s="20">
        <f>3378+2966+3113+2201</f>
        <v>11658</v>
      </c>
    </row>
    <row r="34" spans="1:3">
      <c r="A34" s="85" t="s">
        <v>112</v>
      </c>
      <c r="B34" s="5" t="s">
        <v>55</v>
      </c>
      <c r="C34" s="20">
        <f>SUM(C35:C35)</f>
        <v>14676</v>
      </c>
    </row>
    <row r="35" spans="1:3">
      <c r="A35" s="83"/>
      <c r="B35" s="5" t="s">
        <v>80</v>
      </c>
      <c r="C35" s="20">
        <f>5100+8588+988</f>
        <v>14676</v>
      </c>
    </row>
    <row r="36" spans="1:3">
      <c r="A36" s="85" t="s">
        <v>113</v>
      </c>
      <c r="B36" s="5" t="s">
        <v>56</v>
      </c>
      <c r="C36" s="20">
        <f>SUM(C37:C37)</f>
        <v>5000</v>
      </c>
    </row>
    <row r="37" spans="1:3">
      <c r="A37" s="83"/>
      <c r="B37" s="5" t="s">
        <v>81</v>
      </c>
      <c r="C37" s="20">
        <v>5000</v>
      </c>
    </row>
    <row r="38" spans="1:3">
      <c r="A38" s="85" t="s">
        <v>114</v>
      </c>
      <c r="B38" s="5" t="s">
        <v>57</v>
      </c>
      <c r="C38" s="20">
        <f>SUM(C39:C39)</f>
        <v>1805</v>
      </c>
    </row>
    <row r="39" spans="1:3">
      <c r="A39" s="83"/>
      <c r="B39" s="5" t="s">
        <v>80</v>
      </c>
      <c r="C39" s="20">
        <f>197+1608</f>
        <v>1805</v>
      </c>
    </row>
    <row r="40" spans="1:3">
      <c r="A40" s="85" t="s">
        <v>115</v>
      </c>
      <c r="B40" s="5" t="s">
        <v>58</v>
      </c>
      <c r="C40" s="20">
        <f>SUM(C41:C41)</f>
        <v>600</v>
      </c>
    </row>
    <row r="41" spans="1:3">
      <c r="A41" s="83"/>
      <c r="B41" s="5" t="s">
        <v>80</v>
      </c>
      <c r="C41" s="20">
        <f>106+494</f>
        <v>600</v>
      </c>
    </row>
    <row r="42" spans="1:3">
      <c r="A42" s="85" t="s">
        <v>116</v>
      </c>
      <c r="B42" s="5" t="s">
        <v>59</v>
      </c>
      <c r="C42" s="20">
        <f>SUM(C43:C43)</f>
        <v>33068</v>
      </c>
    </row>
    <row r="43" spans="1:3">
      <c r="A43" s="83"/>
      <c r="B43" s="5" t="s">
        <v>80</v>
      </c>
      <c r="C43" s="20">
        <f>29434+3634</f>
        <v>33068</v>
      </c>
    </row>
    <row r="44" spans="1:3">
      <c r="A44" s="85" t="s">
        <v>117</v>
      </c>
      <c r="B44" s="5" t="s">
        <v>60</v>
      </c>
      <c r="C44" s="20">
        <f>SUM(C45:C45)</f>
        <v>16717</v>
      </c>
    </row>
    <row r="45" spans="1:3">
      <c r="A45" s="83"/>
      <c r="B45" s="5" t="s">
        <v>81</v>
      </c>
      <c r="C45" s="20">
        <v>16717</v>
      </c>
    </row>
    <row r="46" spans="1:3">
      <c r="A46" s="84" t="s">
        <v>118</v>
      </c>
      <c r="B46" s="3" t="s">
        <v>61</v>
      </c>
      <c r="C46" s="19">
        <f>SUM(C47:C47)</f>
        <v>647862</v>
      </c>
    </row>
    <row r="47" spans="1:3">
      <c r="A47" s="83"/>
      <c r="B47" s="3" t="s">
        <v>45</v>
      </c>
      <c r="C47" s="19">
        <f>SUMIF(B48:B57,B49,C48:C57)</f>
        <v>647862</v>
      </c>
    </row>
    <row r="48" spans="1:3">
      <c r="A48" s="85" t="s">
        <v>119</v>
      </c>
      <c r="B48" s="5" t="s">
        <v>62</v>
      </c>
      <c r="C48" s="20">
        <f>SUM(C49:C49)</f>
        <v>293328</v>
      </c>
    </row>
    <row r="49" spans="1:5">
      <c r="A49" s="83"/>
      <c r="B49" s="5" t="s">
        <v>80</v>
      </c>
      <c r="C49" s="20">
        <f>238328+66000-11000</f>
        <v>293328</v>
      </c>
    </row>
    <row r="50" spans="1:5">
      <c r="A50" s="85" t="s">
        <v>121</v>
      </c>
      <c r="B50" s="5" t="s">
        <v>63</v>
      </c>
      <c r="C50" s="20">
        <f>SUM(C51:C51)</f>
        <v>71424</v>
      </c>
    </row>
    <row r="51" spans="1:5">
      <c r="A51" s="83"/>
      <c r="B51" s="5" t="s">
        <v>80</v>
      </c>
      <c r="C51" s="20">
        <v>71424</v>
      </c>
    </row>
    <row r="52" spans="1:5">
      <c r="A52" s="85" t="s">
        <v>120</v>
      </c>
      <c r="B52" s="5" t="s">
        <v>64</v>
      </c>
      <c r="C52" s="20">
        <f>SUM(C53:C53)</f>
        <v>263077</v>
      </c>
    </row>
    <row r="53" spans="1:5">
      <c r="A53" s="83"/>
      <c r="B53" s="5" t="s">
        <v>80</v>
      </c>
      <c r="C53" s="20">
        <f>229630+33456-9</f>
        <v>263077</v>
      </c>
    </row>
    <row r="54" spans="1:5">
      <c r="A54" s="85" t="s">
        <v>122</v>
      </c>
      <c r="B54" s="5" t="s">
        <v>65</v>
      </c>
      <c r="C54" s="20">
        <f>SUM(C55:C55)</f>
        <v>11603</v>
      </c>
    </row>
    <row r="55" spans="1:5">
      <c r="A55" s="83"/>
      <c r="B55" s="5" t="s">
        <v>80</v>
      </c>
      <c r="C55" s="20">
        <v>11603</v>
      </c>
    </row>
    <row r="56" spans="1:5">
      <c r="A56" s="85" t="s">
        <v>123</v>
      </c>
      <c r="B56" s="5" t="s">
        <v>66</v>
      </c>
      <c r="C56" s="20">
        <f>SUM(C57:C57)</f>
        <v>8430</v>
      </c>
    </row>
    <row r="57" spans="1:5">
      <c r="A57" s="83"/>
      <c r="B57" s="5" t="s">
        <v>80</v>
      </c>
      <c r="C57" s="20">
        <v>8430</v>
      </c>
    </row>
    <row r="58" spans="1:5">
      <c r="A58" s="86">
        <v>10</v>
      </c>
      <c r="B58" s="3" t="s">
        <v>6</v>
      </c>
      <c r="C58" s="19">
        <f>SUM(C59:C59)</f>
        <v>60038</v>
      </c>
    </row>
    <row r="59" spans="1:5">
      <c r="A59" s="83"/>
      <c r="B59" s="3" t="s">
        <v>45</v>
      </c>
      <c r="C59" s="19">
        <f>SUMIF(B60:B67,B61,C60:C67)</f>
        <v>60038</v>
      </c>
    </row>
    <row r="60" spans="1:5">
      <c r="A60" s="83">
        <v>10200</v>
      </c>
      <c r="B60" s="5" t="s">
        <v>67</v>
      </c>
      <c r="C60" s="20">
        <f>SUM(C61:C61)</f>
        <v>39043</v>
      </c>
    </row>
    <row r="61" spans="1:5">
      <c r="A61" s="83"/>
      <c r="B61" s="5" t="s">
        <v>80</v>
      </c>
      <c r="C61" s="20">
        <f>12000+7666+24797-5420</f>
        <v>39043</v>
      </c>
      <c r="E61" s="21"/>
    </row>
    <row r="62" spans="1:5">
      <c r="A62" s="83">
        <v>10400</v>
      </c>
      <c r="B62" s="5" t="s">
        <v>109</v>
      </c>
      <c r="C62" s="20">
        <f>SUM(C63:C63)</f>
        <v>6237</v>
      </c>
    </row>
    <row r="63" spans="1:5">
      <c r="A63" s="83"/>
      <c r="B63" s="5" t="s">
        <v>80</v>
      </c>
      <c r="C63" s="20">
        <f>5543+694</f>
        <v>6237</v>
      </c>
    </row>
    <row r="64" spans="1:5">
      <c r="A64" s="83">
        <v>10700</v>
      </c>
      <c r="B64" s="5" t="s">
        <v>110</v>
      </c>
      <c r="C64" s="20">
        <f>SUM(C65)</f>
        <v>2752</v>
      </c>
      <c r="E64" s="21"/>
    </row>
    <row r="65" spans="1:3">
      <c r="A65" s="83"/>
      <c r="B65" s="5" t="s">
        <v>80</v>
      </c>
      <c r="C65" s="20">
        <v>2752</v>
      </c>
    </row>
    <row r="66" spans="1:3">
      <c r="A66" s="83">
        <v>10702</v>
      </c>
      <c r="B66" s="5" t="s">
        <v>68</v>
      </c>
      <c r="C66" s="20">
        <f>SUM(C67:C67)</f>
        <v>12006</v>
      </c>
    </row>
    <row r="67" spans="1:3">
      <c r="A67" s="83"/>
      <c r="B67" s="5" t="s">
        <v>80</v>
      </c>
      <c r="C67" s="20">
        <v>12006</v>
      </c>
    </row>
    <row r="69" spans="1:3" ht="34.5" customHeight="1">
      <c r="B69" s="93"/>
      <c r="C69" s="94"/>
    </row>
  </sheetData>
  <mergeCells count="3">
    <mergeCell ref="B2:C2"/>
    <mergeCell ref="B69:C69"/>
    <mergeCell ref="A1:D1"/>
  </mergeCells>
  <phoneticPr fontId="0" type="noConversion"/>
  <pageMargins left="0.9448818897637796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 xml:space="preserve">&amp;RLisa  3
Tartu Linnavolikogu
2013.a määruse
 nr  juurde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Zeros="0" topLeftCell="A31" workbookViewId="0">
      <selection activeCell="A37" sqref="A37"/>
    </sheetView>
  </sheetViews>
  <sheetFormatPr defaultRowHeight="15"/>
  <cols>
    <col min="1" max="1" width="43" style="48" customWidth="1"/>
    <col min="2" max="2" width="5.5703125" style="62" customWidth="1"/>
    <col min="3" max="3" width="11.28515625" style="47" bestFit="1" customWidth="1"/>
    <col min="4" max="5" width="11.28515625" style="22" bestFit="1" customWidth="1"/>
    <col min="6" max="16384" width="9.140625" style="22"/>
  </cols>
  <sheetData>
    <row r="1" spans="1:5" ht="31.5" customHeight="1">
      <c r="A1" s="97" t="s">
        <v>141</v>
      </c>
      <c r="B1" s="98"/>
      <c r="C1" s="98"/>
      <c r="D1" s="98"/>
      <c r="E1" s="98"/>
    </row>
    <row r="2" spans="1:5">
      <c r="A2" s="23"/>
      <c r="B2" s="52"/>
      <c r="C2" s="24"/>
      <c r="E2" s="25" t="s">
        <v>31</v>
      </c>
    </row>
    <row r="3" spans="1:5">
      <c r="A3" s="103"/>
      <c r="B3" s="53"/>
      <c r="C3" s="101" t="s">
        <v>11</v>
      </c>
      <c r="D3" s="101"/>
      <c r="E3" s="102" t="s">
        <v>12</v>
      </c>
    </row>
    <row r="4" spans="1:5">
      <c r="A4" s="104"/>
      <c r="B4" s="54"/>
      <c r="C4" s="26" t="s">
        <v>13</v>
      </c>
      <c r="D4" s="27" t="s">
        <v>32</v>
      </c>
      <c r="E4" s="102"/>
    </row>
    <row r="5" spans="1:5">
      <c r="A5" s="4" t="s">
        <v>41</v>
      </c>
      <c r="B5" s="55"/>
      <c r="C5" s="28">
        <f>SUM(C6:C7)</f>
        <v>780948</v>
      </c>
      <c r="D5" s="28">
        <f>SUM(D6:D7)</f>
        <v>27580</v>
      </c>
      <c r="E5" s="29">
        <f>SUM(C5:D5)</f>
        <v>808528</v>
      </c>
    </row>
    <row r="6" spans="1:5">
      <c r="A6" s="6" t="s">
        <v>36</v>
      </c>
      <c r="B6" s="50" t="s">
        <v>83</v>
      </c>
      <c r="C6" s="30">
        <f>SUMIF($B13:$B52,$B6,C13:C52)</f>
        <v>770948</v>
      </c>
      <c r="D6" s="30">
        <f>SUMIF($B13:$B52,$B6,D13:D52)</f>
        <v>27580</v>
      </c>
      <c r="E6" s="30">
        <f t="shared" ref="E6:E7" si="0">SUM(C6:D6)</f>
        <v>798528</v>
      </c>
    </row>
    <row r="7" spans="1:5">
      <c r="A7" s="17" t="s">
        <v>37</v>
      </c>
      <c r="B7" s="51" t="s">
        <v>84</v>
      </c>
      <c r="C7" s="30">
        <f>SUMIF($B13:$B51,$B7,C13:C51)</f>
        <v>10000</v>
      </c>
      <c r="D7" s="30">
        <f>SUMIF($B13:$B51,$B7,D13:D51)</f>
        <v>0</v>
      </c>
      <c r="E7" s="30">
        <f t="shared" si="0"/>
        <v>10000</v>
      </c>
    </row>
    <row r="8" spans="1:5">
      <c r="A8" s="31"/>
      <c r="B8" s="56"/>
      <c r="C8" s="32"/>
      <c r="E8" s="33"/>
    </row>
    <row r="9" spans="1:5">
      <c r="A9" s="99" t="s">
        <v>74</v>
      </c>
      <c r="B9" s="99"/>
      <c r="C9" s="99"/>
      <c r="D9" s="99"/>
      <c r="E9" s="99"/>
    </row>
    <row r="10" spans="1:5">
      <c r="A10" s="34"/>
      <c r="B10" s="57"/>
      <c r="C10" s="35"/>
      <c r="E10" s="25"/>
    </row>
    <row r="11" spans="1:5" ht="12.75" customHeight="1">
      <c r="A11" s="96" t="s">
        <v>93</v>
      </c>
      <c r="B11" s="58"/>
      <c r="C11" s="100" t="s">
        <v>11</v>
      </c>
      <c r="D11" s="100"/>
      <c r="E11" s="100" t="s">
        <v>20</v>
      </c>
    </row>
    <row r="12" spans="1:5" ht="27" customHeight="1">
      <c r="A12" s="96"/>
      <c r="B12" s="58"/>
      <c r="C12" s="36" t="s">
        <v>13</v>
      </c>
      <c r="D12" s="37" t="s">
        <v>32</v>
      </c>
      <c r="E12" s="100"/>
    </row>
    <row r="13" spans="1:5" ht="23.25" customHeight="1">
      <c r="A13" s="38" t="s">
        <v>2</v>
      </c>
      <c r="B13" s="59"/>
      <c r="C13" s="29">
        <f>SUM(C14,C19)</f>
        <v>278000</v>
      </c>
      <c r="D13" s="29">
        <f>SUM(D14,D19)</f>
        <v>0</v>
      </c>
      <c r="E13" s="29">
        <f t="shared" ref="E13:E52" si="1">SUM(C13:D13)</f>
        <v>278000</v>
      </c>
    </row>
    <row r="14" spans="1:5">
      <c r="A14" s="39" t="s">
        <v>40</v>
      </c>
      <c r="B14" s="59"/>
      <c r="C14" s="64">
        <f>SUM(C15,C17:C18)</f>
        <v>274000</v>
      </c>
      <c r="D14" s="64">
        <f>SUM(D15,D17:D18)</f>
        <v>0</v>
      </c>
      <c r="E14" s="43">
        <f t="shared" si="1"/>
        <v>274000</v>
      </c>
    </row>
    <row r="15" spans="1:5">
      <c r="A15" s="38" t="s">
        <v>16</v>
      </c>
      <c r="B15" s="59"/>
      <c r="C15" s="29">
        <f>SUM(C16:C16)</f>
        <v>124000</v>
      </c>
      <c r="D15" s="29">
        <f>SUM(D16:D16)</f>
        <v>0</v>
      </c>
      <c r="E15" s="29">
        <f t="shared" si="1"/>
        <v>124000</v>
      </c>
    </row>
    <row r="16" spans="1:5" ht="30">
      <c r="A16" s="40" t="s">
        <v>85</v>
      </c>
      <c r="B16" s="61" t="s">
        <v>83</v>
      </c>
      <c r="C16" s="30">
        <v>124000</v>
      </c>
      <c r="D16" s="30"/>
      <c r="E16" s="30">
        <f t="shared" si="1"/>
        <v>124000</v>
      </c>
    </row>
    <row r="17" spans="1:5">
      <c r="A17" s="38" t="s">
        <v>86</v>
      </c>
      <c r="B17" s="59" t="s">
        <v>83</v>
      </c>
      <c r="C17" s="29">
        <v>100000</v>
      </c>
      <c r="D17" s="29"/>
      <c r="E17" s="29">
        <f t="shared" si="1"/>
        <v>100000</v>
      </c>
    </row>
    <row r="18" spans="1:5">
      <c r="A18" s="38" t="s">
        <v>87</v>
      </c>
      <c r="B18" s="59" t="s">
        <v>83</v>
      </c>
      <c r="C18" s="29">
        <v>50000</v>
      </c>
      <c r="D18" s="29"/>
      <c r="E18" s="29">
        <f t="shared" si="1"/>
        <v>50000</v>
      </c>
    </row>
    <row r="19" spans="1:5">
      <c r="A19" s="39" t="s">
        <v>39</v>
      </c>
      <c r="B19" s="59"/>
      <c r="C19" s="43">
        <f>SUM(C20:C20)</f>
        <v>4000</v>
      </c>
      <c r="D19" s="43">
        <f>SUM(D20:D20)</f>
        <v>0</v>
      </c>
      <c r="E19" s="43">
        <f t="shared" si="1"/>
        <v>4000</v>
      </c>
    </row>
    <row r="20" spans="1:5">
      <c r="A20" s="40" t="s">
        <v>88</v>
      </c>
      <c r="B20" s="61" t="s">
        <v>83</v>
      </c>
      <c r="C20" s="30">
        <f>30000-26000</f>
        <v>4000</v>
      </c>
      <c r="D20" s="30"/>
      <c r="E20" s="30">
        <f t="shared" si="1"/>
        <v>4000</v>
      </c>
    </row>
    <row r="21" spans="1:5" ht="25.5" customHeight="1">
      <c r="A21" s="49" t="s">
        <v>3</v>
      </c>
      <c r="B21" s="53"/>
      <c r="C21" s="29">
        <f>SUM(C22)</f>
        <v>30000</v>
      </c>
      <c r="D21" s="29">
        <f>SUM(D22)</f>
        <v>0</v>
      </c>
      <c r="E21" s="29">
        <f t="shared" si="1"/>
        <v>30000</v>
      </c>
    </row>
    <row r="22" spans="1:5">
      <c r="A22" s="49" t="s">
        <v>89</v>
      </c>
      <c r="B22" s="51"/>
      <c r="C22" s="43">
        <f>SUM(C23:C23)</f>
        <v>30000</v>
      </c>
      <c r="D22" s="43">
        <f>SUM(D23:D23)</f>
        <v>0</v>
      </c>
      <c r="E22" s="43">
        <f t="shared" si="1"/>
        <v>30000</v>
      </c>
    </row>
    <row r="23" spans="1:5">
      <c r="A23" s="17" t="s">
        <v>90</v>
      </c>
      <c r="B23" s="51" t="s">
        <v>83</v>
      </c>
      <c r="C23" s="30">
        <v>30000</v>
      </c>
      <c r="D23" s="30"/>
      <c r="E23" s="30">
        <f t="shared" si="1"/>
        <v>30000</v>
      </c>
    </row>
    <row r="24" spans="1:5" ht="25.5" customHeight="1">
      <c r="A24" s="49" t="s">
        <v>17</v>
      </c>
      <c r="B24" s="53"/>
      <c r="C24" s="29">
        <f>SUM(C25,C27)</f>
        <v>30000</v>
      </c>
      <c r="D24" s="29">
        <f>SUM(D25,D27)</f>
        <v>0</v>
      </c>
      <c r="E24" s="29">
        <f t="shared" si="1"/>
        <v>30000</v>
      </c>
    </row>
    <row r="25" spans="1:5">
      <c r="A25" s="39" t="s">
        <v>18</v>
      </c>
      <c r="B25" s="59"/>
      <c r="C25" s="43">
        <f>SUM(C26:C26)</f>
        <v>30000</v>
      </c>
      <c r="D25" s="43">
        <f>SUM(D26:D26)</f>
        <v>0</v>
      </c>
      <c r="E25" s="43">
        <f t="shared" si="1"/>
        <v>30000</v>
      </c>
    </row>
    <row r="26" spans="1:5">
      <c r="A26" s="40" t="s">
        <v>19</v>
      </c>
      <c r="B26" s="61" t="s">
        <v>83</v>
      </c>
      <c r="C26" s="30">
        <v>30000</v>
      </c>
      <c r="D26" s="29"/>
      <c r="E26" s="30">
        <f t="shared" si="1"/>
        <v>30000</v>
      </c>
    </row>
    <row r="27" spans="1:5">
      <c r="A27" s="38" t="s">
        <v>133</v>
      </c>
      <c r="B27" s="59"/>
      <c r="C27" s="29">
        <f>SUM(C28:C29)</f>
        <v>0</v>
      </c>
      <c r="D27" s="29">
        <f>SUM(D28:D29)</f>
        <v>0</v>
      </c>
      <c r="E27" s="30">
        <f t="shared" si="1"/>
        <v>0</v>
      </c>
    </row>
    <row r="28" spans="1:5">
      <c r="A28" s="40" t="s">
        <v>135</v>
      </c>
      <c r="B28" s="61" t="s">
        <v>83</v>
      </c>
      <c r="C28" s="30">
        <v>-6000</v>
      </c>
      <c r="D28" s="29"/>
      <c r="E28" s="30">
        <f t="shared" si="1"/>
        <v>-6000</v>
      </c>
    </row>
    <row r="29" spans="1:5">
      <c r="A29" s="40" t="s">
        <v>134</v>
      </c>
      <c r="B29" s="61" t="s">
        <v>83</v>
      </c>
      <c r="C29" s="30">
        <v>6000</v>
      </c>
      <c r="D29" s="29"/>
      <c r="E29" s="30">
        <f t="shared" si="1"/>
        <v>6000</v>
      </c>
    </row>
    <row r="30" spans="1:5" ht="28.5" customHeight="1">
      <c r="A30" s="49" t="s">
        <v>14</v>
      </c>
      <c r="B30" s="53"/>
      <c r="C30" s="29">
        <f>SUM(C31,C33,C35)</f>
        <v>30984</v>
      </c>
      <c r="D30" s="29">
        <f>SUM(D31,D33,D35)</f>
        <v>0</v>
      </c>
      <c r="E30" s="29">
        <f t="shared" si="1"/>
        <v>30984</v>
      </c>
    </row>
    <row r="31" spans="1:5">
      <c r="A31" s="40" t="s">
        <v>91</v>
      </c>
      <c r="B31" s="61"/>
      <c r="C31" s="43">
        <f>SUM(C32:C32)</f>
        <v>10000</v>
      </c>
      <c r="D31" s="43">
        <f>SUM(D32:D32)</f>
        <v>0</v>
      </c>
      <c r="E31" s="43">
        <f t="shared" si="1"/>
        <v>10000</v>
      </c>
    </row>
    <row r="32" spans="1:5">
      <c r="A32" s="65" t="s">
        <v>106</v>
      </c>
      <c r="B32" s="61" t="s">
        <v>83</v>
      </c>
      <c r="C32" s="30">
        <v>10000</v>
      </c>
      <c r="D32" s="30"/>
      <c r="E32" s="30">
        <f>SUM(C32:D32)</f>
        <v>10000</v>
      </c>
    </row>
    <row r="33" spans="1:5">
      <c r="A33" s="39" t="s">
        <v>21</v>
      </c>
      <c r="B33" s="59"/>
      <c r="C33" s="43">
        <f>SUM(C34:C34)</f>
        <v>10984</v>
      </c>
      <c r="D33" s="43">
        <f>SUM(D34:D34)</f>
        <v>0</v>
      </c>
      <c r="E33" s="43">
        <f t="shared" si="1"/>
        <v>10984</v>
      </c>
    </row>
    <row r="34" spans="1:5">
      <c r="A34" s="65" t="s">
        <v>107</v>
      </c>
      <c r="B34" s="61" t="s">
        <v>83</v>
      </c>
      <c r="C34" s="30">
        <v>10984</v>
      </c>
      <c r="D34" s="30"/>
      <c r="E34" s="30">
        <f t="shared" si="1"/>
        <v>10984</v>
      </c>
    </row>
    <row r="35" spans="1:5">
      <c r="A35" s="39" t="s">
        <v>125</v>
      </c>
      <c r="B35" s="60"/>
      <c r="C35" s="43">
        <f>SUM(C36:C36)</f>
        <v>10000</v>
      </c>
      <c r="D35" s="43">
        <f>SUM(D36:D36)</f>
        <v>0</v>
      </c>
      <c r="E35" s="43">
        <f t="shared" si="1"/>
        <v>10000</v>
      </c>
    </row>
    <row r="36" spans="1:5" ht="30">
      <c r="A36" s="66" t="s">
        <v>126</v>
      </c>
      <c r="B36" s="61" t="s">
        <v>84</v>
      </c>
      <c r="C36" s="30">
        <v>10000</v>
      </c>
      <c r="D36" s="30"/>
      <c r="E36" s="30">
        <f t="shared" si="1"/>
        <v>10000</v>
      </c>
    </row>
    <row r="37" spans="1:5" ht="24" customHeight="1">
      <c r="A37" s="49" t="s">
        <v>5</v>
      </c>
      <c r="B37" s="53"/>
      <c r="C37" s="29">
        <f>SUM(C38,C44,C46)</f>
        <v>403544</v>
      </c>
      <c r="D37" s="29">
        <f>SUM(D38,D44,D46)</f>
        <v>27580</v>
      </c>
      <c r="E37" s="29">
        <f t="shared" si="1"/>
        <v>431124</v>
      </c>
    </row>
    <row r="38" spans="1:5">
      <c r="A38" s="41" t="s">
        <v>15</v>
      </c>
      <c r="B38" s="53"/>
      <c r="C38" s="43">
        <f>SUM(C39:C43)</f>
        <v>215297</v>
      </c>
      <c r="D38" s="43">
        <f>SUM(D39:D43)</f>
        <v>27580</v>
      </c>
      <c r="E38" s="43">
        <f t="shared" si="1"/>
        <v>242877</v>
      </c>
    </row>
    <row r="39" spans="1:5">
      <c r="A39" s="17" t="s">
        <v>33</v>
      </c>
      <c r="B39" s="51" t="s">
        <v>83</v>
      </c>
      <c r="C39" s="30">
        <v>20000</v>
      </c>
      <c r="D39" s="30"/>
      <c r="E39" s="30">
        <f t="shared" si="1"/>
        <v>20000</v>
      </c>
    </row>
    <row r="40" spans="1:5" ht="30">
      <c r="A40" s="17" t="s">
        <v>92</v>
      </c>
      <c r="B40" s="51" t="s">
        <v>83</v>
      </c>
      <c r="C40" s="30">
        <v>45297</v>
      </c>
      <c r="D40" s="30"/>
      <c r="E40" s="30">
        <f t="shared" si="1"/>
        <v>45297</v>
      </c>
    </row>
    <row r="41" spans="1:5">
      <c r="A41" s="17" t="s">
        <v>131</v>
      </c>
      <c r="B41" s="51" t="s">
        <v>83</v>
      </c>
      <c r="C41" s="30">
        <v>130000</v>
      </c>
      <c r="D41" s="30"/>
      <c r="E41" s="30">
        <f t="shared" si="1"/>
        <v>130000</v>
      </c>
    </row>
    <row r="42" spans="1:5">
      <c r="A42" s="17" t="s">
        <v>129</v>
      </c>
      <c r="B42" s="51" t="s">
        <v>83</v>
      </c>
      <c r="C42" s="30">
        <v>5000</v>
      </c>
      <c r="D42" s="30">
        <v>27580</v>
      </c>
      <c r="E42" s="30">
        <f t="shared" si="1"/>
        <v>32580</v>
      </c>
    </row>
    <row r="43" spans="1:5">
      <c r="A43" s="17" t="s">
        <v>130</v>
      </c>
      <c r="B43" s="51" t="s">
        <v>83</v>
      </c>
      <c r="C43" s="30">
        <v>15000</v>
      </c>
      <c r="D43" s="30"/>
      <c r="E43" s="30">
        <f t="shared" si="1"/>
        <v>15000</v>
      </c>
    </row>
    <row r="44" spans="1:5">
      <c r="A44" s="41" t="s">
        <v>35</v>
      </c>
      <c r="B44" s="53"/>
      <c r="C44" s="43">
        <f>SUM(C45:C45)</f>
        <v>135513</v>
      </c>
      <c r="D44" s="43">
        <f>SUM(D45:D45)</f>
        <v>0</v>
      </c>
      <c r="E44" s="43">
        <f t="shared" si="1"/>
        <v>135513</v>
      </c>
    </row>
    <row r="45" spans="1:5">
      <c r="A45" s="17" t="s">
        <v>132</v>
      </c>
      <c r="B45" s="51" t="s">
        <v>83</v>
      </c>
      <c r="C45" s="30">
        <v>135513</v>
      </c>
      <c r="D45" s="30"/>
      <c r="E45" s="30">
        <f t="shared" si="1"/>
        <v>135513</v>
      </c>
    </row>
    <row r="46" spans="1:5">
      <c r="A46" s="45" t="s">
        <v>34</v>
      </c>
      <c r="B46" s="63"/>
      <c r="C46" s="44">
        <f>SUM(C47:C48)</f>
        <v>52734</v>
      </c>
      <c r="D46" s="44">
        <f>SUM(D47:D48)</f>
        <v>0</v>
      </c>
      <c r="E46" s="43">
        <f t="shared" si="1"/>
        <v>52734</v>
      </c>
    </row>
    <row r="47" spans="1:5">
      <c r="A47" s="68" t="s">
        <v>38</v>
      </c>
      <c r="B47" s="67" t="s">
        <v>83</v>
      </c>
      <c r="C47" s="42">
        <v>30054</v>
      </c>
      <c r="D47" s="46"/>
      <c r="E47" s="30">
        <f t="shared" si="1"/>
        <v>30054</v>
      </c>
    </row>
    <row r="48" spans="1:5">
      <c r="A48" s="68" t="s">
        <v>108</v>
      </c>
      <c r="B48" s="67" t="s">
        <v>83</v>
      </c>
      <c r="C48" s="42">
        <v>22680</v>
      </c>
      <c r="D48" s="46"/>
      <c r="E48" s="30">
        <f t="shared" si="1"/>
        <v>22680</v>
      </c>
    </row>
    <row r="49" spans="1:5" ht="27" customHeight="1">
      <c r="A49" s="49" t="s">
        <v>6</v>
      </c>
      <c r="B49" s="53"/>
      <c r="C49" s="29">
        <f>SUM(C50)</f>
        <v>8420</v>
      </c>
      <c r="D49" s="29">
        <f>SUM(D50)</f>
        <v>0</v>
      </c>
      <c r="E49" s="29">
        <f t="shared" si="1"/>
        <v>8420</v>
      </c>
    </row>
    <row r="50" spans="1:5" ht="20.25" customHeight="1">
      <c r="A50" s="89" t="s">
        <v>127</v>
      </c>
      <c r="B50" s="53"/>
      <c r="C50" s="43">
        <f>SUM(C51,C52)</f>
        <v>8420</v>
      </c>
      <c r="D50" s="43">
        <f>SUM(D51)</f>
        <v>0</v>
      </c>
      <c r="E50" s="43">
        <f t="shared" si="1"/>
        <v>8420</v>
      </c>
    </row>
    <row r="51" spans="1:5" ht="30">
      <c r="A51" s="17" t="s">
        <v>128</v>
      </c>
      <c r="B51" s="51" t="s">
        <v>83</v>
      </c>
      <c r="C51" s="30">
        <v>3000</v>
      </c>
      <c r="D51" s="30"/>
      <c r="E51" s="30">
        <f t="shared" si="1"/>
        <v>3000</v>
      </c>
    </row>
    <row r="52" spans="1:5" ht="30">
      <c r="A52" s="17" t="s">
        <v>136</v>
      </c>
      <c r="B52" s="51" t="s">
        <v>83</v>
      </c>
      <c r="C52" s="17">
        <v>5420</v>
      </c>
      <c r="D52" s="17"/>
      <c r="E52" s="30">
        <f t="shared" si="1"/>
        <v>5420</v>
      </c>
    </row>
    <row r="53" spans="1:5" ht="31.5" customHeight="1">
      <c r="A53" s="93"/>
      <c r="B53" s="93"/>
      <c r="C53" s="94"/>
      <c r="D53" s="94"/>
      <c r="E53" s="94"/>
    </row>
  </sheetData>
  <mergeCells count="9">
    <mergeCell ref="A53:E53"/>
    <mergeCell ref="A11:A12"/>
    <mergeCell ref="A1:E1"/>
    <mergeCell ref="A9:E9"/>
    <mergeCell ref="C11:D11"/>
    <mergeCell ref="E11:E12"/>
    <mergeCell ref="C3:D3"/>
    <mergeCell ref="E3:E4"/>
    <mergeCell ref="A3:A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&amp;RLisa 4
Tartu linnavolikogu .2013.a 
määruse nr  juurde</oddHead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lisa 1(koond)</vt:lpstr>
      <vt:lpstr>lisa 2 (Tulubaas)</vt:lpstr>
      <vt:lpstr>lisa 3 (põhitegevus)</vt:lpstr>
      <vt:lpstr>Lisa 4 (invest)</vt:lpstr>
      <vt:lpstr>'lisa 3 (põhitegevus)'!Prinditiitlid</vt:lpstr>
      <vt:lpstr>'lisa 3 (põhitegevus)'!Print_Titles</vt:lpstr>
      <vt:lpstr>'Lisa 4 (invest)'!Print_Titles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Tiina</cp:lastModifiedBy>
  <cp:lastPrinted>2013-02-26T12:14:58Z</cp:lastPrinted>
  <dcterms:created xsi:type="dcterms:W3CDTF">1996-10-14T23:33:28Z</dcterms:created>
  <dcterms:modified xsi:type="dcterms:W3CDTF">2013-02-28T06:24:01Z</dcterms:modified>
</cp:coreProperties>
</file>