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ise.envir.ee\Kasutajad$\KeM\38805212723\Documents\welcõu\juhatus\staadion\eelarve\Linnavalitsusele 03.09\"/>
    </mc:Choice>
  </mc:AlternateContent>
  <bookViews>
    <workbookView xWindow="0" yWindow="465" windowWidth="28800" windowHeight="16440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B5" i="1" l="1"/>
  <c r="C5" i="1" s="1"/>
  <c r="D5" i="1" s="1"/>
  <c r="E5" i="1"/>
  <c r="F5" i="1" s="1"/>
  <c r="G5" i="1" s="1"/>
  <c r="H5" i="1" s="1"/>
  <c r="I5" i="1"/>
  <c r="J5" i="1" s="1"/>
  <c r="K5" i="1" s="1"/>
  <c r="L5" i="1" s="1"/>
  <c r="M5" i="1"/>
  <c r="N5" i="1" s="1"/>
  <c r="O5" i="1" s="1"/>
  <c r="P5" i="1" s="1"/>
  <c r="Q5" i="1" s="1"/>
  <c r="R5" i="1" s="1"/>
  <c r="S5" i="1" s="1"/>
  <c r="T5" i="1" s="1"/>
  <c r="U5" i="1" s="1"/>
  <c r="B4" i="1"/>
  <c r="C4" i="1"/>
  <c r="D4" i="1"/>
  <c r="D3" i="1"/>
  <c r="E3" i="1"/>
  <c r="C3" i="1"/>
  <c r="B3" i="1"/>
  <c r="B6" i="1" s="1"/>
  <c r="K17" i="1"/>
  <c r="C6" i="1"/>
  <c r="B19" i="1"/>
  <c r="D22" i="1"/>
  <c r="E22" i="1"/>
  <c r="F22" i="1" s="1"/>
  <c r="G22" i="1" s="1"/>
  <c r="H22" i="1"/>
  <c r="I22" i="1"/>
  <c r="J22" i="1" s="1"/>
  <c r="K22" i="1" s="1"/>
  <c r="L22" i="1" s="1"/>
  <c r="M22" i="1" s="1"/>
  <c r="N22" i="1" s="1"/>
  <c r="O22" i="1" s="1"/>
  <c r="P22" i="1" s="1"/>
  <c r="Q22" i="1"/>
  <c r="R22" i="1" s="1"/>
  <c r="S22" i="1" s="1"/>
  <c r="T22" i="1" s="1"/>
  <c r="U22" i="1" s="1"/>
  <c r="D23" i="1"/>
  <c r="E23" i="1" s="1"/>
  <c r="F23" i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D24" i="1"/>
  <c r="E24" i="1" s="1"/>
  <c r="F24" i="1" s="1"/>
  <c r="G24" i="1" s="1"/>
  <c r="H24" i="1" s="1"/>
  <c r="I24" i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G25" i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D26" i="1"/>
  <c r="E26" i="1"/>
  <c r="F26" i="1" s="1"/>
  <c r="G26" i="1" s="1"/>
  <c r="H26" i="1"/>
  <c r="I26" i="1" s="1"/>
  <c r="J26" i="1" s="1"/>
  <c r="K26" i="1" s="1"/>
  <c r="L26" i="1" s="1"/>
  <c r="M26" i="1"/>
  <c r="N26" i="1" s="1"/>
  <c r="O26" i="1" s="1"/>
  <c r="P26" i="1"/>
  <c r="Q26" i="1" s="1"/>
  <c r="R26" i="1" s="1"/>
  <c r="S26" i="1" s="1"/>
  <c r="T26" i="1" s="1"/>
  <c r="U26" i="1" s="1"/>
  <c r="C22" i="1"/>
  <c r="C23" i="1"/>
  <c r="C24" i="1"/>
  <c r="C25" i="1"/>
  <c r="D25" i="1" s="1"/>
  <c r="E25" i="1" s="1"/>
  <c r="F25" i="1" s="1"/>
  <c r="C26" i="1"/>
  <c r="E20" i="1"/>
  <c r="C21" i="1"/>
  <c r="B27" i="1"/>
  <c r="C10" i="1"/>
  <c r="D10" i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B10" i="1"/>
  <c r="C19" i="1"/>
  <c r="D19" i="1"/>
  <c r="E19" i="1"/>
  <c r="F19" i="1"/>
  <c r="G19" i="1"/>
  <c r="H19" i="1"/>
  <c r="I19" i="1"/>
  <c r="J19" i="1"/>
  <c r="K19" i="1"/>
  <c r="L19" i="1"/>
  <c r="L20" i="1" s="1"/>
  <c r="M19" i="1"/>
  <c r="N19" i="1"/>
  <c r="O19" i="1"/>
  <c r="P19" i="1"/>
  <c r="B18" i="1"/>
  <c r="B20" i="1" s="1"/>
  <c r="B28" i="1" s="1"/>
  <c r="C8" i="1"/>
  <c r="D8" i="1"/>
  <c r="E8" i="1"/>
  <c r="F8" i="1"/>
  <c r="G8" i="1"/>
  <c r="H8" i="1"/>
  <c r="I8" i="1"/>
  <c r="J8" i="1"/>
  <c r="K8" i="1"/>
  <c r="L8" i="1"/>
  <c r="B8" i="1"/>
  <c r="R7" i="1"/>
  <c r="S7" i="1"/>
  <c r="T7" i="1"/>
  <c r="U7" i="1"/>
  <c r="Q7" i="1"/>
  <c r="M7" i="1"/>
  <c r="N7" i="1"/>
  <c r="O7" i="1"/>
  <c r="P7" i="1"/>
  <c r="L7" i="1"/>
  <c r="H7" i="1"/>
  <c r="I7" i="1"/>
  <c r="J7" i="1"/>
  <c r="K7" i="1"/>
  <c r="G7" i="1"/>
  <c r="C7" i="1"/>
  <c r="D7" i="1"/>
  <c r="E7" i="1"/>
  <c r="F7" i="1"/>
  <c r="B7" i="1"/>
  <c r="C18" i="1"/>
  <c r="D18" i="1"/>
  <c r="E18" i="1"/>
  <c r="F18" i="1"/>
  <c r="G18" i="1"/>
  <c r="H18" i="1"/>
  <c r="U17" i="1"/>
  <c r="U20" i="1" s="1"/>
  <c r="R17" i="1"/>
  <c r="R20" i="1"/>
  <c r="S17" i="1"/>
  <c r="S20" i="1" s="1"/>
  <c r="T17" i="1"/>
  <c r="T20" i="1"/>
  <c r="Q17" i="1"/>
  <c r="Q20" i="1" s="1"/>
  <c r="P17" i="1"/>
  <c r="M17" i="1"/>
  <c r="M20" i="1" s="1"/>
  <c r="N17" i="1"/>
  <c r="N20" i="1"/>
  <c r="O17" i="1"/>
  <c r="L17" i="1"/>
  <c r="K20" i="1"/>
  <c r="H17" i="1"/>
  <c r="I17" i="1"/>
  <c r="I20" i="1" s="1"/>
  <c r="J17" i="1"/>
  <c r="J20" i="1" s="1"/>
  <c r="G17" i="1"/>
  <c r="G20" i="1" s="1"/>
  <c r="F17" i="1"/>
  <c r="F20" i="1" s="1"/>
  <c r="C17" i="1"/>
  <c r="D17" i="1"/>
  <c r="E17" i="1"/>
  <c r="B17" i="1"/>
  <c r="H20" i="1"/>
  <c r="E4" i="1" l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D6" i="1"/>
  <c r="D15" i="1" s="1"/>
  <c r="B29" i="1"/>
  <c r="D21" i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C27" i="1"/>
  <c r="D20" i="1"/>
  <c r="P20" i="1"/>
  <c r="F3" i="1"/>
  <c r="E6" i="1"/>
  <c r="E15" i="1" s="1"/>
  <c r="C20" i="1"/>
  <c r="C15" i="1"/>
  <c r="O20" i="1"/>
  <c r="F6" i="1" l="1"/>
  <c r="F15" i="1" s="1"/>
  <c r="G3" i="1"/>
  <c r="C29" i="1"/>
  <c r="D27" i="1"/>
  <c r="C28" i="1"/>
  <c r="E27" i="1" l="1"/>
  <c r="D28" i="1"/>
  <c r="D29" i="1" s="1"/>
  <c r="G6" i="1"/>
  <c r="G15" i="1" s="1"/>
  <c r="H3" i="1"/>
  <c r="I3" i="1" l="1"/>
  <c r="H6" i="1"/>
  <c r="H15" i="1" s="1"/>
  <c r="E28" i="1"/>
  <c r="E29" i="1" s="1"/>
  <c r="F27" i="1"/>
  <c r="G27" i="1" l="1"/>
  <c r="F28" i="1"/>
  <c r="F29" i="1" s="1"/>
  <c r="J3" i="1"/>
  <c r="I6" i="1"/>
  <c r="I15" i="1" s="1"/>
  <c r="H27" i="1" l="1"/>
  <c r="G28" i="1"/>
  <c r="G29" i="1" s="1"/>
  <c r="J6" i="1"/>
  <c r="J15" i="1" s="1"/>
  <c r="K3" i="1"/>
  <c r="L3" i="1" l="1"/>
  <c r="K6" i="1"/>
  <c r="K15" i="1" s="1"/>
  <c r="I27" i="1"/>
  <c r="H28" i="1"/>
  <c r="H29" i="1" s="1"/>
  <c r="J27" i="1" l="1"/>
  <c r="I28" i="1"/>
  <c r="I29" i="1" s="1"/>
  <c r="M3" i="1"/>
  <c r="L6" i="1"/>
  <c r="L15" i="1" s="1"/>
  <c r="N3" i="1" l="1"/>
  <c r="M6" i="1"/>
  <c r="M15" i="1" s="1"/>
  <c r="K27" i="1"/>
  <c r="J28" i="1"/>
  <c r="J29" i="1" s="1"/>
  <c r="L27" i="1" l="1"/>
  <c r="K28" i="1"/>
  <c r="K29" i="1" s="1"/>
  <c r="N6" i="1"/>
  <c r="N15" i="1" s="1"/>
  <c r="O3" i="1"/>
  <c r="M27" i="1" l="1"/>
  <c r="L28" i="1"/>
  <c r="L29" i="1" s="1"/>
  <c r="O6" i="1"/>
  <c r="O15" i="1" s="1"/>
  <c r="P3" i="1"/>
  <c r="M28" i="1" l="1"/>
  <c r="M29" i="1" s="1"/>
  <c r="N27" i="1"/>
  <c r="Q3" i="1"/>
  <c r="P6" i="1"/>
  <c r="P15" i="1" s="1"/>
  <c r="N28" i="1" l="1"/>
  <c r="N29" i="1" s="1"/>
  <c r="O27" i="1"/>
  <c r="R3" i="1"/>
  <c r="Q6" i="1"/>
  <c r="Q15" i="1" s="1"/>
  <c r="R6" i="1" l="1"/>
  <c r="R15" i="1" s="1"/>
  <c r="S3" i="1"/>
  <c r="P27" i="1"/>
  <c r="O28" i="1"/>
  <c r="O29" i="1" s="1"/>
  <c r="Q27" i="1" l="1"/>
  <c r="P28" i="1"/>
  <c r="P29" i="1" s="1"/>
  <c r="B30" i="1" s="1"/>
  <c r="T3" i="1"/>
  <c r="S6" i="1"/>
  <c r="S15" i="1" s="1"/>
  <c r="U3" i="1" l="1"/>
  <c r="T6" i="1"/>
  <c r="R27" i="1"/>
  <c r="Q28" i="1"/>
  <c r="Q29" i="1" s="1"/>
  <c r="U6" i="1" l="1"/>
  <c r="U15" i="1" s="1"/>
  <c r="T15" i="1"/>
  <c r="R28" i="1"/>
  <c r="R29" i="1" s="1"/>
  <c r="S27" i="1"/>
  <c r="T27" i="1" l="1"/>
  <c r="S28" i="1"/>
  <c r="S29" i="1" s="1"/>
  <c r="U27" i="1" l="1"/>
  <c r="U28" i="1" s="1"/>
  <c r="U29" i="1" s="1"/>
  <c r="T28" i="1"/>
  <c r="T29" i="1" s="1"/>
  <c r="B31" i="1" l="1"/>
</calcChain>
</file>

<file path=xl/sharedStrings.xml><?xml version="1.0" encoding="utf-8"?>
<sst xmlns="http://schemas.openxmlformats.org/spreadsheetml/2006/main" count="30" uniqueCount="30">
  <si>
    <t xml:space="preserve">TULU </t>
  </si>
  <si>
    <t>Treeningud</t>
  </si>
  <si>
    <t>Võistlused</t>
  </si>
  <si>
    <t>Turniirid</t>
  </si>
  <si>
    <t>EJL tegevustoetus</t>
  </si>
  <si>
    <t>Tartu LV tegevustoetus</t>
  </si>
  <si>
    <t>Tartu Vald tegevustoetus</t>
  </si>
  <si>
    <t>KULU</t>
  </si>
  <si>
    <t>Rendi- ja laenukulud kokku</t>
  </si>
  <si>
    <t>KULUD kokku</t>
  </si>
  <si>
    <t>Tulu nimisponsorlusest</t>
  </si>
  <si>
    <t>Aastapõhine bilanss</t>
  </si>
  <si>
    <t>Laenuperioodi bilanss</t>
  </si>
  <si>
    <t>Rendiperioodi bilanss</t>
  </si>
  <si>
    <t xml:space="preserve">Tulu maa rendist </t>
  </si>
  <si>
    <t>Tulu reklaampindade müügist</t>
  </si>
  <si>
    <t>Tulu elektri tootmisest (2x50 kW)</t>
  </si>
  <si>
    <t>Tulu büroopindade rendist</t>
  </si>
  <si>
    <t>Laenukulud (300 000 EUR, 15 a., 5,5%)</t>
  </si>
  <si>
    <t>Kasutusrent: Diotech OÜ, valgustus</t>
  </si>
  <si>
    <t>Kasutusrent: ASIE kunstmuru</t>
  </si>
  <si>
    <t>Kulu väljaku valgustusele</t>
  </si>
  <si>
    <t>Kulu lumetõrjele</t>
  </si>
  <si>
    <t>Kulu kunstmuru harjamisele</t>
  </si>
  <si>
    <t>Koristusteenus</t>
  </si>
  <si>
    <t>Kommunaalkulud</t>
  </si>
  <si>
    <t>Remondifond</t>
  </si>
  <si>
    <t>Mitmesugused tegevuskulud kokku</t>
  </si>
  <si>
    <t>TULUD kokku</t>
  </si>
  <si>
    <t>Tulu väljaku rendist 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</si>
</sst>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2" x14ac:knownFonts="1">
    <font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b/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164" fontId="4" fillId="0" borderId="1" xfId="0" applyNumberFormat="1" applyFont="1" applyBorder="1"/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/>
    <xf numFmtId="0" fontId="3" fillId="2" borderId="1" xfId="0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1" fillId="3" borderId="0" xfId="0" applyFont="1" applyFill="1"/>
    <xf numFmtId="164" fontId="4" fillId="3" borderId="1" xfId="0" applyNumberFormat="1" applyFont="1" applyFill="1" applyBorder="1"/>
    <xf numFmtId="0" fontId="8" fillId="3" borderId="1" xfId="0" applyFont="1" applyFill="1" applyBorder="1"/>
    <xf numFmtId="0" fontId="6" fillId="2" borderId="1" xfId="0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9" fillId="5" borderId="3" xfId="0" applyFont="1" applyFill="1" applyBorder="1"/>
    <xf numFmtId="164" fontId="6" fillId="5" borderId="4" xfId="0" applyNumberFormat="1" applyFont="1" applyFill="1" applyBorder="1"/>
    <xf numFmtId="0" fontId="9" fillId="5" borderId="5" xfId="0" applyFont="1" applyFill="1" applyBorder="1"/>
    <xf numFmtId="164" fontId="6" fillId="5" borderId="6" xfId="0" applyNumberFormat="1" applyFont="1" applyFill="1" applyBorder="1"/>
    <xf numFmtId="0" fontId="9" fillId="4" borderId="2" xfId="0" applyFont="1" applyFill="1" applyBorder="1"/>
    <xf numFmtId="164" fontId="10" fillId="4" borderId="2" xfId="0" applyNumberFormat="1" applyFont="1" applyFill="1" applyBorder="1"/>
    <xf numFmtId="164" fontId="10" fillId="4" borderId="1" xfId="0" applyNumberFormat="1" applyFont="1" applyFill="1" applyBorder="1"/>
    <xf numFmtId="0" fontId="11" fillId="4" borderId="0" xfId="0" applyFont="1" applyFill="1"/>
    <xf numFmtId="0" fontId="7" fillId="3" borderId="2" xfId="0" applyFont="1" applyFill="1" applyBorder="1" applyAlignment="1">
      <alignment horizontal="left" vertical="center" wrapText="1"/>
    </xf>
    <xf numFmtId="164" fontId="3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/>
    <xf numFmtId="0" fontId="3" fillId="0" borderId="7" xfId="0" applyFont="1" applyBorder="1" applyAlignment="1">
      <alignment horizontal="right" wrapText="1"/>
    </xf>
    <xf numFmtId="164" fontId="5" fillId="0" borderId="7" xfId="0" applyNumberFormat="1" applyFont="1" applyBorder="1" applyAlignment="1">
      <alignment horizontal="right" wrapText="1"/>
    </xf>
    <xf numFmtId="164" fontId="4" fillId="0" borderId="7" xfId="0" applyNumberFormat="1" applyFont="1" applyBorder="1" applyAlignment="1">
      <alignment horizontal="right"/>
    </xf>
    <xf numFmtId="0" fontId="4" fillId="0" borderId="1" xfId="0" applyFont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topLeftCell="A11" workbookViewId="0">
      <selection activeCell="B13" sqref="B13:F13"/>
    </sheetView>
  </sheetViews>
  <sheetFormatPr defaultColWidth="8.85546875" defaultRowHeight="12" x14ac:dyDescent="0.2"/>
  <cols>
    <col min="1" max="1" width="28.7109375" style="1" customWidth="1"/>
    <col min="2" max="2" width="10" style="1" bestFit="1" customWidth="1"/>
    <col min="3" max="10" width="9.85546875" style="1" bestFit="1" customWidth="1"/>
    <col min="11" max="15" width="10.42578125" style="1" bestFit="1" customWidth="1"/>
    <col min="16" max="16" width="9.85546875" style="1" bestFit="1" customWidth="1"/>
    <col min="17" max="21" width="10.42578125" style="1" bestFit="1" customWidth="1"/>
    <col min="22" max="16384" width="8.85546875" style="1"/>
  </cols>
  <sheetData>
    <row r="1" spans="1:31" ht="12.75" x14ac:dyDescent="0.2">
      <c r="A1" s="4"/>
      <c r="B1" s="4">
        <v>2020</v>
      </c>
      <c r="C1" s="4">
        <v>2021</v>
      </c>
      <c r="D1" s="4">
        <v>2022</v>
      </c>
      <c r="E1" s="4">
        <v>2023</v>
      </c>
      <c r="F1" s="4">
        <v>2024</v>
      </c>
      <c r="G1" s="4">
        <v>2025</v>
      </c>
      <c r="H1" s="4">
        <v>2026</v>
      </c>
      <c r="I1" s="4">
        <v>2027</v>
      </c>
      <c r="J1" s="4">
        <v>2028</v>
      </c>
      <c r="K1" s="4">
        <v>2029</v>
      </c>
      <c r="L1" s="4">
        <v>2030</v>
      </c>
      <c r="M1" s="4">
        <v>2031</v>
      </c>
      <c r="N1" s="4">
        <v>2032</v>
      </c>
      <c r="O1" s="4">
        <v>2033</v>
      </c>
      <c r="P1" s="4">
        <v>2034</v>
      </c>
      <c r="Q1" s="4">
        <v>2035</v>
      </c>
      <c r="R1" s="4">
        <v>2036</v>
      </c>
      <c r="S1" s="4">
        <v>2037</v>
      </c>
      <c r="T1" s="4">
        <v>2038</v>
      </c>
      <c r="U1" s="4">
        <v>2039</v>
      </c>
    </row>
    <row r="2" spans="1:31" s="16" customFormat="1" ht="17.25" customHeight="1" x14ac:dyDescent="0.2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  <c r="T2" s="32"/>
      <c r="U2" s="32"/>
    </row>
    <row r="3" spans="1:31" s="36" customFormat="1" ht="15" customHeight="1" x14ac:dyDescent="0.2">
      <c r="A3" s="8" t="s">
        <v>1</v>
      </c>
      <c r="B3" s="11">
        <f>(15*30+15*36)*52*0.75</f>
        <v>38610</v>
      </c>
      <c r="C3" s="11">
        <f t="shared" ref="C3:D3" si="0">(15*30+15*36)*52*0.75</f>
        <v>38610</v>
      </c>
      <c r="D3" s="11">
        <f t="shared" si="0"/>
        <v>38610</v>
      </c>
      <c r="E3" s="11">
        <f>D3*1.1</f>
        <v>42471</v>
      </c>
      <c r="F3" s="11">
        <f>E3</f>
        <v>42471</v>
      </c>
      <c r="G3" s="11">
        <f t="shared" ref="G3:H3" si="1">F3</f>
        <v>42471</v>
      </c>
      <c r="H3" s="11">
        <f t="shared" si="1"/>
        <v>42471</v>
      </c>
      <c r="I3" s="11">
        <f>H3*1.1</f>
        <v>46718.100000000006</v>
      </c>
      <c r="J3" s="11">
        <f>I3</f>
        <v>46718.100000000006</v>
      </c>
      <c r="K3" s="11">
        <f t="shared" ref="K3:L5" si="2">J3</f>
        <v>46718.100000000006</v>
      </c>
      <c r="L3" s="11">
        <f t="shared" si="2"/>
        <v>46718.100000000006</v>
      </c>
      <c r="M3" s="11">
        <f>L3*1.1</f>
        <v>51389.910000000011</v>
      </c>
      <c r="N3" s="11">
        <f>M3</f>
        <v>51389.910000000011</v>
      </c>
      <c r="O3" s="11">
        <f t="shared" ref="O3:P5" si="3">N3</f>
        <v>51389.910000000011</v>
      </c>
      <c r="P3" s="11">
        <f t="shared" si="3"/>
        <v>51389.910000000011</v>
      </c>
      <c r="Q3" s="11">
        <f>P3*1.1</f>
        <v>56528.90100000002</v>
      </c>
      <c r="R3" s="11">
        <f>Q3</f>
        <v>56528.90100000002</v>
      </c>
      <c r="S3" s="5">
        <f t="shared" ref="S3:T5" si="4">R3</f>
        <v>56528.90100000002</v>
      </c>
      <c r="T3" s="5">
        <f t="shared" si="4"/>
        <v>56528.90100000002</v>
      </c>
      <c r="U3" s="6">
        <f>T3*1.1</f>
        <v>62181.791100000024</v>
      </c>
    </row>
    <row r="4" spans="1:31" s="36" customFormat="1" ht="12.75" customHeight="1" x14ac:dyDescent="0.2">
      <c r="A4" s="8" t="s">
        <v>2</v>
      </c>
      <c r="B4" s="11">
        <f>18*165+35*137.5+22*90+16*48</f>
        <v>10530.5</v>
      </c>
      <c r="C4" s="11">
        <f>B4*1.05</f>
        <v>11057.025</v>
      </c>
      <c r="D4" s="11">
        <f>C4*1.05</f>
        <v>11609.876249999999</v>
      </c>
      <c r="E4" s="11">
        <f>D4*1.15</f>
        <v>13351.357687499998</v>
      </c>
      <c r="F4" s="11">
        <f>E4*1.05</f>
        <v>14018.925571874999</v>
      </c>
      <c r="G4" s="11">
        <f t="shared" ref="G4:H4" si="5">F4*1.05</f>
        <v>14719.871850468749</v>
      </c>
      <c r="H4" s="11">
        <f t="shared" si="5"/>
        <v>15455.865442992188</v>
      </c>
      <c r="I4" s="11">
        <f>H4*1.1</f>
        <v>17001.45198729141</v>
      </c>
      <c r="J4" s="11">
        <f>I4</f>
        <v>17001.45198729141</v>
      </c>
      <c r="K4" s="11">
        <f t="shared" si="2"/>
        <v>17001.45198729141</v>
      </c>
      <c r="L4" s="11">
        <f t="shared" si="2"/>
        <v>17001.45198729141</v>
      </c>
      <c r="M4" s="11">
        <f>L4*1.1</f>
        <v>18701.597186020554</v>
      </c>
      <c r="N4" s="11">
        <f>M4</f>
        <v>18701.597186020554</v>
      </c>
      <c r="O4" s="11">
        <f t="shared" si="3"/>
        <v>18701.597186020554</v>
      </c>
      <c r="P4" s="11">
        <f t="shared" si="3"/>
        <v>18701.597186020554</v>
      </c>
      <c r="Q4" s="11">
        <f>P4*1.1</f>
        <v>20571.756904622609</v>
      </c>
      <c r="R4" s="11">
        <f>Q4</f>
        <v>20571.756904622609</v>
      </c>
      <c r="S4" s="5">
        <f t="shared" si="4"/>
        <v>20571.756904622609</v>
      </c>
      <c r="T4" s="5">
        <f t="shared" si="4"/>
        <v>20571.756904622609</v>
      </c>
      <c r="U4" s="6">
        <f>T4*1.1</f>
        <v>22628.932595084872</v>
      </c>
    </row>
    <row r="5" spans="1:31" s="36" customFormat="1" ht="14.25" customHeight="1" x14ac:dyDescent="0.2">
      <c r="A5" s="8" t="s">
        <v>3</v>
      </c>
      <c r="B5" s="11">
        <f>180*36+30*55</f>
        <v>8130</v>
      </c>
      <c r="C5" s="11">
        <f>B5</f>
        <v>8130</v>
      </c>
      <c r="D5" s="11">
        <f>C5</f>
        <v>8130</v>
      </c>
      <c r="E5" s="11">
        <f>D5*1.1</f>
        <v>8943</v>
      </c>
      <c r="F5" s="11">
        <f>E5</f>
        <v>8943</v>
      </c>
      <c r="G5" s="11">
        <f t="shared" ref="G5:H5" si="6">F5</f>
        <v>8943</v>
      </c>
      <c r="H5" s="11">
        <f t="shared" si="6"/>
        <v>8943</v>
      </c>
      <c r="I5" s="11">
        <f>H5*1.1</f>
        <v>9837.3000000000011</v>
      </c>
      <c r="J5" s="11">
        <f>I5</f>
        <v>9837.3000000000011</v>
      </c>
      <c r="K5" s="11">
        <f t="shared" si="2"/>
        <v>9837.3000000000011</v>
      </c>
      <c r="L5" s="11">
        <f t="shared" si="2"/>
        <v>9837.3000000000011</v>
      </c>
      <c r="M5" s="11">
        <f>L5*1.1</f>
        <v>10821.030000000002</v>
      </c>
      <c r="N5" s="11">
        <f>M5</f>
        <v>10821.030000000002</v>
      </c>
      <c r="O5" s="11">
        <f t="shared" si="3"/>
        <v>10821.030000000002</v>
      </c>
      <c r="P5" s="11">
        <f t="shared" si="3"/>
        <v>10821.030000000002</v>
      </c>
      <c r="Q5" s="11">
        <f>P5*1.1</f>
        <v>11903.133000000003</v>
      </c>
      <c r="R5" s="11">
        <f>Q5</f>
        <v>11903.133000000003</v>
      </c>
      <c r="S5" s="5">
        <f t="shared" si="4"/>
        <v>11903.133000000003</v>
      </c>
      <c r="T5" s="5">
        <f t="shared" si="4"/>
        <v>11903.133000000003</v>
      </c>
      <c r="U5" s="6">
        <f>T5*1.1</f>
        <v>13093.446300000005</v>
      </c>
    </row>
    <row r="6" spans="1:31" ht="14.25" customHeight="1" x14ac:dyDescent="0.2">
      <c r="A6" s="33" t="s">
        <v>29</v>
      </c>
      <c r="B6" s="34">
        <f t="shared" ref="B6:R6" si="7">SUM(B3:B5)</f>
        <v>57270.5</v>
      </c>
      <c r="C6" s="34">
        <f t="shared" si="7"/>
        <v>57797.025000000001</v>
      </c>
      <c r="D6" s="34">
        <f t="shared" si="7"/>
        <v>58349.876250000001</v>
      </c>
      <c r="E6" s="34">
        <f t="shared" si="7"/>
        <v>64765.3576875</v>
      </c>
      <c r="F6" s="34">
        <f t="shared" si="7"/>
        <v>65432.925571874999</v>
      </c>
      <c r="G6" s="34">
        <f t="shared" si="7"/>
        <v>66133.871850468742</v>
      </c>
      <c r="H6" s="34">
        <f t="shared" si="7"/>
        <v>66869.865442992188</v>
      </c>
      <c r="I6" s="34">
        <f t="shared" si="7"/>
        <v>73556.851987291418</v>
      </c>
      <c r="J6" s="34">
        <f t="shared" si="7"/>
        <v>73556.851987291418</v>
      </c>
      <c r="K6" s="34">
        <f>SUM(K3:K5)</f>
        <v>73556.851987291418</v>
      </c>
      <c r="L6" s="34">
        <f t="shared" si="7"/>
        <v>73556.851987291418</v>
      </c>
      <c r="M6" s="34">
        <f t="shared" si="7"/>
        <v>80912.537186020563</v>
      </c>
      <c r="N6" s="34">
        <f t="shared" si="7"/>
        <v>80912.537186020563</v>
      </c>
      <c r="O6" s="34">
        <f t="shared" si="7"/>
        <v>80912.537186020563</v>
      </c>
      <c r="P6" s="34">
        <f t="shared" si="7"/>
        <v>80912.537186020563</v>
      </c>
      <c r="Q6" s="34">
        <f t="shared" si="7"/>
        <v>89003.790904622627</v>
      </c>
      <c r="R6" s="34">
        <f t="shared" si="7"/>
        <v>89003.790904622627</v>
      </c>
      <c r="S6" s="34">
        <f>SUM(S3:S5)</f>
        <v>89003.790904622627</v>
      </c>
      <c r="T6" s="34">
        <f>SUM(T3:T5)</f>
        <v>89003.790904622627</v>
      </c>
      <c r="U6" s="35">
        <f>T6*1.1</f>
        <v>97904.1699950849</v>
      </c>
    </row>
    <row r="7" spans="1:31" ht="12.75" customHeight="1" x14ac:dyDescent="0.2">
      <c r="A7" s="8" t="s">
        <v>10</v>
      </c>
      <c r="B7" s="5">
        <f>850*12</f>
        <v>10200</v>
      </c>
      <c r="C7" s="5">
        <f>850*12</f>
        <v>10200</v>
      </c>
      <c r="D7" s="5">
        <f>850*12</f>
        <v>10200</v>
      </c>
      <c r="E7" s="5">
        <f>850*12</f>
        <v>10200</v>
      </c>
      <c r="F7" s="5">
        <f>850*12</f>
        <v>10200</v>
      </c>
      <c r="G7" s="5">
        <f>955*12</f>
        <v>11460</v>
      </c>
      <c r="H7" s="5">
        <f>955*12</f>
        <v>11460</v>
      </c>
      <c r="I7" s="5">
        <f>955*12</f>
        <v>11460</v>
      </c>
      <c r="J7" s="5">
        <f>955*12</f>
        <v>11460</v>
      </c>
      <c r="K7" s="5">
        <f>955*12</f>
        <v>11460</v>
      </c>
      <c r="L7" s="5">
        <f>1075*12</f>
        <v>12900</v>
      </c>
      <c r="M7" s="5">
        <f>1075*12</f>
        <v>12900</v>
      </c>
      <c r="N7" s="5">
        <f>1075*12</f>
        <v>12900</v>
      </c>
      <c r="O7" s="5">
        <f>1075*12</f>
        <v>12900</v>
      </c>
      <c r="P7" s="5">
        <f>1075*12</f>
        <v>12900</v>
      </c>
      <c r="Q7" s="5">
        <f>1210*12</f>
        <v>14520</v>
      </c>
      <c r="R7" s="5">
        <f>1210*12</f>
        <v>14520</v>
      </c>
      <c r="S7" s="5">
        <f>1210*12</f>
        <v>14520</v>
      </c>
      <c r="T7" s="5">
        <f>1210*12</f>
        <v>14520</v>
      </c>
      <c r="U7" s="5">
        <f>1210*12</f>
        <v>14520</v>
      </c>
      <c r="V7" s="3"/>
    </row>
    <row r="8" spans="1:31" ht="14.25" customHeight="1" x14ac:dyDescent="0.2">
      <c r="A8" s="8" t="s">
        <v>15</v>
      </c>
      <c r="B8" s="5">
        <f>2500</f>
        <v>2500</v>
      </c>
      <c r="C8" s="5">
        <f>2500</f>
        <v>2500</v>
      </c>
      <c r="D8" s="5">
        <f>2500</f>
        <v>2500</v>
      </c>
      <c r="E8" s="5">
        <f>2500</f>
        <v>2500</v>
      </c>
      <c r="F8" s="5">
        <f>2500</f>
        <v>2500</v>
      </c>
      <c r="G8" s="5">
        <f>2500</f>
        <v>2500</v>
      </c>
      <c r="H8" s="5">
        <f>2500</f>
        <v>2500</v>
      </c>
      <c r="I8" s="5">
        <f>2500</f>
        <v>2500</v>
      </c>
      <c r="J8" s="5">
        <f>2500</f>
        <v>2500</v>
      </c>
      <c r="K8" s="5">
        <f>2500</f>
        <v>2500</v>
      </c>
      <c r="L8" s="5">
        <f>2500</f>
        <v>2500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31" ht="14.25" customHeight="1" x14ac:dyDescent="0.2">
      <c r="A9" s="8" t="s">
        <v>14</v>
      </c>
      <c r="B9" s="5">
        <v>2500</v>
      </c>
      <c r="C9" s="5">
        <v>2500</v>
      </c>
      <c r="D9" s="5">
        <v>2500</v>
      </c>
      <c r="E9" s="5">
        <v>2500</v>
      </c>
      <c r="F9" s="5">
        <v>2500</v>
      </c>
      <c r="G9" s="5">
        <v>2500</v>
      </c>
      <c r="H9" s="5">
        <v>2500</v>
      </c>
      <c r="I9" s="5">
        <v>2500</v>
      </c>
      <c r="J9" s="5">
        <v>2500</v>
      </c>
      <c r="K9" s="5">
        <v>2500</v>
      </c>
      <c r="L9" s="5">
        <v>2500</v>
      </c>
      <c r="M9" s="5">
        <v>2500</v>
      </c>
      <c r="N9" s="5">
        <v>2500</v>
      </c>
      <c r="O9" s="5">
        <v>2500</v>
      </c>
      <c r="P9" s="5">
        <v>2500</v>
      </c>
      <c r="Q9" s="5">
        <v>2500</v>
      </c>
      <c r="R9" s="5">
        <v>2500</v>
      </c>
      <c r="S9" s="5">
        <v>2500</v>
      </c>
      <c r="T9" s="5">
        <v>2500</v>
      </c>
      <c r="U9" s="5">
        <v>2500</v>
      </c>
    </row>
    <row r="10" spans="1:31" ht="14.25" customHeight="1" x14ac:dyDescent="0.2">
      <c r="A10" s="8" t="s">
        <v>17</v>
      </c>
      <c r="B10" s="5">
        <f>250*12</f>
        <v>3000</v>
      </c>
      <c r="C10" s="5">
        <f t="shared" ref="C10:D10" si="8">250*12</f>
        <v>3000</v>
      </c>
      <c r="D10" s="5">
        <f t="shared" si="8"/>
        <v>3000</v>
      </c>
      <c r="E10" s="5">
        <f>D10*1.1</f>
        <v>3300.0000000000005</v>
      </c>
      <c r="F10" s="5">
        <f>E10</f>
        <v>3300.0000000000005</v>
      </c>
      <c r="G10" s="5">
        <f>F10</f>
        <v>3300.0000000000005</v>
      </c>
      <c r="H10" s="5">
        <f>G10*1.1</f>
        <v>3630.0000000000009</v>
      </c>
      <c r="I10" s="5">
        <f>H10</f>
        <v>3630.0000000000009</v>
      </c>
      <c r="J10" s="5">
        <f>I10</f>
        <v>3630.0000000000009</v>
      </c>
      <c r="K10" s="5">
        <f>J10*1.1</f>
        <v>3993.0000000000014</v>
      </c>
      <c r="L10" s="5">
        <f>K10</f>
        <v>3993.0000000000014</v>
      </c>
      <c r="M10" s="5">
        <f>L10</f>
        <v>3993.0000000000014</v>
      </c>
      <c r="N10" s="5">
        <f>M10*1.1</f>
        <v>4392.300000000002</v>
      </c>
      <c r="O10" s="5">
        <f>N10</f>
        <v>4392.300000000002</v>
      </c>
      <c r="P10" s="5">
        <f>O10</f>
        <v>4392.300000000002</v>
      </c>
      <c r="Q10" s="5">
        <f>P10*1.1</f>
        <v>4831.5300000000025</v>
      </c>
      <c r="R10" s="5">
        <f>Q10</f>
        <v>4831.5300000000025</v>
      </c>
      <c r="S10" s="5">
        <f>R10</f>
        <v>4831.5300000000025</v>
      </c>
      <c r="T10" s="5">
        <f>S10*1.1</f>
        <v>5314.6830000000027</v>
      </c>
      <c r="U10" s="5">
        <f>T10</f>
        <v>5314.6830000000027</v>
      </c>
    </row>
    <row r="11" spans="1:31" ht="14.25" customHeight="1" x14ac:dyDescent="0.25">
      <c r="A11" s="8" t="s">
        <v>16</v>
      </c>
      <c r="B11" s="9">
        <v>-926.85000000000036</v>
      </c>
      <c r="C11" s="9">
        <v>-804.71399999999994</v>
      </c>
      <c r="D11" s="9">
        <v>-681.89837184000135</v>
      </c>
      <c r="E11" s="9">
        <v>-558.38748471379222</v>
      </c>
      <c r="F11" s="9">
        <v>-434.16564804705013</v>
      </c>
      <c r="G11" s="9">
        <v>-309.21711309870989</v>
      </c>
      <c r="H11" s="9">
        <v>-183.52607467412236</v>
      </c>
      <c r="I11" s="9">
        <v>-57.076672953811794</v>
      </c>
      <c r="J11" s="9">
        <v>70.147004558235494</v>
      </c>
      <c r="K11" s="9">
        <v>10891.516909318187</v>
      </c>
      <c r="L11" s="9">
        <v>10934.790228213411</v>
      </c>
      <c r="M11" s="9">
        <v>10979.570229867857</v>
      </c>
      <c r="N11" s="9">
        <v>5929.853193674262</v>
      </c>
      <c r="O11" s="9">
        <v>6018.4466389691715</v>
      </c>
      <c r="P11" s="9">
        <v>6108.2527519360629</v>
      </c>
      <c r="Q11" s="9">
        <v>6199.2850128366026</v>
      </c>
      <c r="R11" s="9">
        <v>6291.5569560869735</v>
      </c>
      <c r="S11" s="9">
        <v>6385.0821668598182</v>
      </c>
      <c r="T11" s="9">
        <v>6479.8742775214114</v>
      </c>
      <c r="U11" s="9">
        <v>6575.9469638985784</v>
      </c>
      <c r="V11"/>
      <c r="W11"/>
      <c r="X11"/>
      <c r="Y11"/>
      <c r="Z11"/>
      <c r="AA11"/>
      <c r="AB11"/>
      <c r="AC11"/>
      <c r="AD11"/>
      <c r="AE11"/>
    </row>
    <row r="12" spans="1:31" ht="14.25" customHeight="1" x14ac:dyDescent="0.2">
      <c r="A12" s="10" t="s">
        <v>4</v>
      </c>
      <c r="B12" s="11">
        <v>10000</v>
      </c>
      <c r="C12" s="11">
        <v>10000</v>
      </c>
      <c r="D12" s="11">
        <v>10000</v>
      </c>
      <c r="E12" s="11">
        <v>10000</v>
      </c>
      <c r="F12" s="11">
        <v>10000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</row>
    <row r="13" spans="1:31" ht="14.25" customHeight="1" x14ac:dyDescent="0.2">
      <c r="A13" s="10" t="s">
        <v>5</v>
      </c>
      <c r="B13" s="11">
        <v>15000</v>
      </c>
      <c r="C13" s="11">
        <v>15000</v>
      </c>
      <c r="D13" s="11">
        <v>15000</v>
      </c>
      <c r="E13" s="11">
        <v>15000</v>
      </c>
      <c r="F13" s="11">
        <v>15000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</row>
    <row r="14" spans="1:31" ht="14.25" customHeight="1" x14ac:dyDescent="0.2">
      <c r="A14" s="10" t="s">
        <v>6</v>
      </c>
      <c r="B14" s="11">
        <v>5000</v>
      </c>
      <c r="C14" s="11">
        <v>5000</v>
      </c>
      <c r="D14" s="11">
        <v>5000</v>
      </c>
      <c r="E14" s="11">
        <v>5000</v>
      </c>
      <c r="F14" s="11">
        <v>5000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</row>
    <row r="15" spans="1:31" ht="13.5" customHeight="1" x14ac:dyDescent="0.2">
      <c r="A15" s="14" t="s">
        <v>28</v>
      </c>
      <c r="B15" s="15">
        <f>SUM(B6:B14)</f>
        <v>104543.65</v>
      </c>
      <c r="C15" s="15">
        <f t="shared" ref="C15:U15" si="9">SUM(C6:C14)</f>
        <v>105192.31099999999</v>
      </c>
      <c r="D15" s="15">
        <f t="shared" si="9"/>
        <v>105867.97787816</v>
      </c>
      <c r="E15" s="15">
        <f t="shared" si="9"/>
        <v>112706.97020278621</v>
      </c>
      <c r="F15" s="15">
        <f t="shared" si="9"/>
        <v>113498.75992382795</v>
      </c>
      <c r="G15" s="15">
        <f t="shared" si="9"/>
        <v>85584.65473737003</v>
      </c>
      <c r="H15" s="15">
        <f t="shared" si="9"/>
        <v>86776.339368318062</v>
      </c>
      <c r="I15" s="15">
        <f t="shared" si="9"/>
        <v>93589.775314337603</v>
      </c>
      <c r="J15" s="15">
        <f t="shared" si="9"/>
        <v>93716.998991849658</v>
      </c>
      <c r="K15" s="15">
        <f t="shared" si="9"/>
        <v>104901.36889660961</v>
      </c>
      <c r="L15" s="15">
        <f t="shared" si="9"/>
        <v>106384.64221550483</v>
      </c>
      <c r="M15" s="15">
        <f t="shared" si="9"/>
        <v>111285.10741588841</v>
      </c>
      <c r="N15" s="15">
        <f t="shared" si="9"/>
        <v>106634.69037969483</v>
      </c>
      <c r="O15" s="15">
        <f t="shared" si="9"/>
        <v>106723.28382498973</v>
      </c>
      <c r="P15" s="15">
        <f t="shared" si="9"/>
        <v>106813.08993795663</v>
      </c>
      <c r="Q15" s="15">
        <f t="shared" si="9"/>
        <v>117054.60591745922</v>
      </c>
      <c r="R15" s="15">
        <f t="shared" si="9"/>
        <v>117146.8778607096</v>
      </c>
      <c r="S15" s="15">
        <f t="shared" si="9"/>
        <v>117240.40307148245</v>
      </c>
      <c r="T15" s="15">
        <f t="shared" si="9"/>
        <v>117818.34818214404</v>
      </c>
      <c r="U15" s="15">
        <f t="shared" si="9"/>
        <v>126814.79995898348</v>
      </c>
    </row>
    <row r="16" spans="1:31" s="16" customFormat="1" ht="18.75" x14ac:dyDescent="0.3">
      <c r="A16" s="18" t="s">
        <v>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2" ht="12.75" x14ac:dyDescent="0.2">
      <c r="A17" s="10" t="s">
        <v>20</v>
      </c>
      <c r="B17" s="9">
        <f>-3646*12</f>
        <v>-43752</v>
      </c>
      <c r="C17" s="9">
        <f>-3646*12</f>
        <v>-43752</v>
      </c>
      <c r="D17" s="9">
        <f>-3646*12</f>
        <v>-43752</v>
      </c>
      <c r="E17" s="9">
        <f>-3646*12</f>
        <v>-43752</v>
      </c>
      <c r="F17" s="9">
        <f>-3646*11</f>
        <v>-40106</v>
      </c>
      <c r="G17" s="9">
        <f>-((3636*70%)+(5*2.5%*3646))*12</f>
        <v>-36011.399999999994</v>
      </c>
      <c r="H17" s="9">
        <f>-((3636*70%)+(5*2.5%*3646))*12</f>
        <v>-36011.399999999994</v>
      </c>
      <c r="I17" s="9">
        <f>-((3636*70%)+(5*2.5%*3646))*12</f>
        <v>-36011.399999999994</v>
      </c>
      <c r="J17" s="9">
        <f>-((3636*70%)+(5*2.5%*3646))*12</f>
        <v>-36011.399999999994</v>
      </c>
      <c r="K17" s="9">
        <f>-((3636*70%)+(5*2.5%*3646))*11</f>
        <v>-33010.449999999997</v>
      </c>
      <c r="L17" s="9">
        <f>-(3008+(5*2.5%*3008))*12</f>
        <v>-40608</v>
      </c>
      <c r="M17" s="9">
        <f>-(3008+(5*2.5%*3008))*12</f>
        <v>-40608</v>
      </c>
      <c r="N17" s="9">
        <f>-(3008+(5*2.5%*3008))*12</f>
        <v>-40608</v>
      </c>
      <c r="O17" s="9">
        <f>-(3008+(5*2.5%*3008))*12</f>
        <v>-40608</v>
      </c>
      <c r="P17" s="9">
        <f>-(3008+(5*2.5%*3008))*11</f>
        <v>-37224</v>
      </c>
      <c r="Q17" s="9">
        <f>-(3327+(5*2.5%*3327))*12</f>
        <v>-44914.5</v>
      </c>
      <c r="R17" s="9">
        <f>-(3327+(5*2.5%*3327))*12</f>
        <v>-44914.5</v>
      </c>
      <c r="S17" s="9">
        <f>-(3327+(5*2.5%*3327))*12</f>
        <v>-44914.5</v>
      </c>
      <c r="T17" s="9">
        <f>-(3327+(5*2.5%*3327))*12</f>
        <v>-44914.5</v>
      </c>
      <c r="U17" s="9">
        <f>-(3327+(5*2.5%*3327))*11</f>
        <v>-41171.625</v>
      </c>
      <c r="V17" s="3"/>
    </row>
    <row r="18" spans="1:22" ht="14.25" customHeight="1" x14ac:dyDescent="0.2">
      <c r="A18" s="10" t="s">
        <v>19</v>
      </c>
      <c r="B18" s="9">
        <f>-10000</f>
        <v>-10000</v>
      </c>
      <c r="C18" s="9">
        <f t="shared" ref="C18:H18" si="10">-10000</f>
        <v>-10000</v>
      </c>
      <c r="D18" s="9">
        <f t="shared" si="10"/>
        <v>-10000</v>
      </c>
      <c r="E18" s="9">
        <f t="shared" si="10"/>
        <v>-10000</v>
      </c>
      <c r="F18" s="9">
        <f t="shared" si="10"/>
        <v>-10000</v>
      </c>
      <c r="G18" s="9">
        <f t="shared" si="10"/>
        <v>-10000</v>
      </c>
      <c r="H18" s="9">
        <f t="shared" si="10"/>
        <v>-10000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</row>
    <row r="19" spans="1:22" ht="27.75" customHeight="1" x14ac:dyDescent="0.2">
      <c r="A19" s="10" t="s">
        <v>18</v>
      </c>
      <c r="B19" s="9">
        <f>-2451*12</f>
        <v>-29412</v>
      </c>
      <c r="C19" s="9">
        <f t="shared" ref="C19:P19" si="11">-2451*12</f>
        <v>-29412</v>
      </c>
      <c r="D19" s="9">
        <f t="shared" si="11"/>
        <v>-29412</v>
      </c>
      <c r="E19" s="9">
        <f t="shared" si="11"/>
        <v>-29412</v>
      </c>
      <c r="F19" s="9">
        <f t="shared" si="11"/>
        <v>-29412</v>
      </c>
      <c r="G19" s="9">
        <f t="shared" si="11"/>
        <v>-29412</v>
      </c>
      <c r="H19" s="9">
        <f t="shared" si="11"/>
        <v>-29412</v>
      </c>
      <c r="I19" s="9">
        <f t="shared" si="11"/>
        <v>-29412</v>
      </c>
      <c r="J19" s="9">
        <f t="shared" si="11"/>
        <v>-29412</v>
      </c>
      <c r="K19" s="9">
        <f t="shared" si="11"/>
        <v>-29412</v>
      </c>
      <c r="L19" s="9">
        <f t="shared" si="11"/>
        <v>-29412</v>
      </c>
      <c r="M19" s="9">
        <f t="shared" si="11"/>
        <v>-29412</v>
      </c>
      <c r="N19" s="9">
        <f t="shared" si="11"/>
        <v>-29412</v>
      </c>
      <c r="O19" s="9">
        <f t="shared" si="11"/>
        <v>-29412</v>
      </c>
      <c r="P19" s="9">
        <f t="shared" si="11"/>
        <v>-29412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</row>
    <row r="20" spans="1:22" s="2" customFormat="1" ht="12.75" x14ac:dyDescent="0.2">
      <c r="A20" s="12" t="s">
        <v>8</v>
      </c>
      <c r="B20" s="13">
        <f>SUM(B17:B19)</f>
        <v>-83164</v>
      </c>
      <c r="C20" s="13">
        <f>SUM(C17:C19)</f>
        <v>-83164</v>
      </c>
      <c r="D20" s="13">
        <f t="shared" ref="D20:K20" si="12">SUM(D17:D19)</f>
        <v>-83164</v>
      </c>
      <c r="E20" s="13">
        <f t="shared" si="12"/>
        <v>-83164</v>
      </c>
      <c r="F20" s="13">
        <f t="shared" si="12"/>
        <v>-79518</v>
      </c>
      <c r="G20" s="13">
        <f t="shared" si="12"/>
        <v>-75423.399999999994</v>
      </c>
      <c r="H20" s="13">
        <f t="shared" si="12"/>
        <v>-75423.399999999994</v>
      </c>
      <c r="I20" s="13">
        <f t="shared" si="12"/>
        <v>-65423.399999999994</v>
      </c>
      <c r="J20" s="13">
        <f t="shared" si="12"/>
        <v>-65423.399999999994</v>
      </c>
      <c r="K20" s="13">
        <f t="shared" si="12"/>
        <v>-62422.45</v>
      </c>
      <c r="L20" s="13">
        <f t="shared" ref="L20:U20" si="13">SUM(L17:L19)</f>
        <v>-70020</v>
      </c>
      <c r="M20" s="13">
        <f t="shared" si="13"/>
        <v>-70020</v>
      </c>
      <c r="N20" s="13">
        <f t="shared" si="13"/>
        <v>-70020</v>
      </c>
      <c r="O20" s="13">
        <f t="shared" si="13"/>
        <v>-70020</v>
      </c>
      <c r="P20" s="13">
        <f t="shared" si="13"/>
        <v>-66636</v>
      </c>
      <c r="Q20" s="13">
        <f t="shared" si="13"/>
        <v>-44914.5</v>
      </c>
      <c r="R20" s="13">
        <f t="shared" si="13"/>
        <v>-44914.5</v>
      </c>
      <c r="S20" s="13">
        <f t="shared" si="13"/>
        <v>-44914.5</v>
      </c>
      <c r="T20" s="13">
        <f t="shared" si="13"/>
        <v>-44914.5</v>
      </c>
      <c r="U20" s="13">
        <f t="shared" si="13"/>
        <v>-41171.625</v>
      </c>
    </row>
    <row r="21" spans="1:22" s="3" customFormat="1" ht="12.75" x14ac:dyDescent="0.2">
      <c r="A21" s="9" t="s">
        <v>22</v>
      </c>
      <c r="B21" s="9">
        <v>-3500</v>
      </c>
      <c r="C21" s="9">
        <f>B21*1.025</f>
        <v>-3587.4999999999995</v>
      </c>
      <c r="D21" s="9">
        <f t="shared" ref="D21:U26" si="14">C21*1.025</f>
        <v>-3677.1874999999991</v>
      </c>
      <c r="E21" s="9">
        <f t="shared" si="14"/>
        <v>-3769.1171874999986</v>
      </c>
      <c r="F21" s="9">
        <f t="shared" si="14"/>
        <v>-3863.3451171874981</v>
      </c>
      <c r="G21" s="9">
        <f t="shared" si="14"/>
        <v>-3959.9287451171854</v>
      </c>
      <c r="H21" s="9">
        <f t="shared" si="14"/>
        <v>-4058.9269637451148</v>
      </c>
      <c r="I21" s="9">
        <f t="shared" si="14"/>
        <v>-4160.400137838742</v>
      </c>
      <c r="J21" s="9">
        <f t="shared" si="14"/>
        <v>-4264.4101412847103</v>
      </c>
      <c r="K21" s="9">
        <f t="shared" si="14"/>
        <v>-4371.0203948168273</v>
      </c>
      <c r="L21" s="9">
        <f t="shared" si="14"/>
        <v>-4480.2959046872475</v>
      </c>
      <c r="M21" s="9">
        <f t="shared" si="14"/>
        <v>-4592.3033023044281</v>
      </c>
      <c r="N21" s="9">
        <f t="shared" si="14"/>
        <v>-4707.1108848620388</v>
      </c>
      <c r="O21" s="9">
        <f t="shared" si="14"/>
        <v>-4824.7886569835891</v>
      </c>
      <c r="P21" s="9">
        <f t="shared" si="14"/>
        <v>-4945.4083734081787</v>
      </c>
      <c r="Q21" s="9">
        <f t="shared" si="14"/>
        <v>-5069.043582743383</v>
      </c>
      <c r="R21" s="9">
        <f t="shared" si="14"/>
        <v>-5195.769672311967</v>
      </c>
      <c r="S21" s="9">
        <f t="shared" si="14"/>
        <v>-5325.6639141197656</v>
      </c>
      <c r="T21" s="9">
        <f t="shared" si="14"/>
        <v>-5458.8055119727596</v>
      </c>
      <c r="U21" s="9">
        <f t="shared" si="14"/>
        <v>-5595.2756497720784</v>
      </c>
    </row>
    <row r="22" spans="1:22" s="3" customFormat="1" ht="12.75" x14ac:dyDescent="0.2">
      <c r="A22" s="9" t="s">
        <v>23</v>
      </c>
      <c r="B22" s="9">
        <v>-1000</v>
      </c>
      <c r="C22" s="9">
        <f t="shared" ref="C22:R26" si="15">B22*1.025</f>
        <v>-1025</v>
      </c>
      <c r="D22" s="9">
        <f t="shared" si="15"/>
        <v>-1050.625</v>
      </c>
      <c r="E22" s="9">
        <f t="shared" si="15"/>
        <v>-1076.890625</v>
      </c>
      <c r="F22" s="9">
        <f t="shared" si="15"/>
        <v>-1103.8128906249999</v>
      </c>
      <c r="G22" s="9">
        <f t="shared" si="15"/>
        <v>-1131.4082128906248</v>
      </c>
      <c r="H22" s="9">
        <f t="shared" si="15"/>
        <v>-1159.6934182128903</v>
      </c>
      <c r="I22" s="9">
        <f t="shared" si="15"/>
        <v>-1188.6857536682123</v>
      </c>
      <c r="J22" s="9">
        <f t="shared" si="15"/>
        <v>-1218.4028975099175</v>
      </c>
      <c r="K22" s="9">
        <f t="shared" si="15"/>
        <v>-1248.8629699476653</v>
      </c>
      <c r="L22" s="9">
        <f t="shared" si="15"/>
        <v>-1280.0845441963568</v>
      </c>
      <c r="M22" s="9">
        <f t="shared" si="15"/>
        <v>-1312.0866578012656</v>
      </c>
      <c r="N22" s="9">
        <f t="shared" si="15"/>
        <v>-1344.8888242462972</v>
      </c>
      <c r="O22" s="9">
        <f t="shared" si="15"/>
        <v>-1378.5110448524545</v>
      </c>
      <c r="P22" s="9">
        <f t="shared" si="15"/>
        <v>-1412.9738209737657</v>
      </c>
      <c r="Q22" s="9">
        <f t="shared" si="15"/>
        <v>-1448.2981664981096</v>
      </c>
      <c r="R22" s="9">
        <f t="shared" si="15"/>
        <v>-1484.5056206605623</v>
      </c>
      <c r="S22" s="9">
        <f t="shared" si="14"/>
        <v>-1521.6182611770762</v>
      </c>
      <c r="T22" s="9">
        <f t="shared" si="14"/>
        <v>-1559.658717706503</v>
      </c>
      <c r="U22" s="9">
        <f t="shared" si="14"/>
        <v>-1598.6501856491655</v>
      </c>
    </row>
    <row r="23" spans="1:22" s="3" customFormat="1" ht="12.75" x14ac:dyDescent="0.2">
      <c r="A23" s="9" t="s">
        <v>21</v>
      </c>
      <c r="B23" s="9">
        <v>-2500</v>
      </c>
      <c r="C23" s="9">
        <f t="shared" si="15"/>
        <v>-2562.5</v>
      </c>
      <c r="D23" s="9">
        <f t="shared" si="14"/>
        <v>-2626.5624999999995</v>
      </c>
      <c r="E23" s="9">
        <f t="shared" si="14"/>
        <v>-2692.2265624999991</v>
      </c>
      <c r="F23" s="9">
        <f t="shared" si="14"/>
        <v>-2759.5322265624986</v>
      </c>
      <c r="G23" s="9">
        <f t="shared" si="14"/>
        <v>-2828.520532226561</v>
      </c>
      <c r="H23" s="9">
        <f t="shared" si="14"/>
        <v>-2899.233545532225</v>
      </c>
      <c r="I23" s="9">
        <f t="shared" si="14"/>
        <v>-2971.7143841705301</v>
      </c>
      <c r="J23" s="9">
        <f t="shared" si="14"/>
        <v>-3046.0072437747931</v>
      </c>
      <c r="K23" s="9">
        <f t="shared" si="14"/>
        <v>-3122.1574248691627</v>
      </c>
      <c r="L23" s="9">
        <f t="shared" si="14"/>
        <v>-3200.2113604908914</v>
      </c>
      <c r="M23" s="9">
        <f t="shared" si="14"/>
        <v>-3280.2166445031635</v>
      </c>
      <c r="N23" s="9">
        <f t="shared" si="14"/>
        <v>-3362.2220606157421</v>
      </c>
      <c r="O23" s="9">
        <f t="shared" si="14"/>
        <v>-3446.2776121311354</v>
      </c>
      <c r="P23" s="9">
        <f t="shared" si="14"/>
        <v>-3532.4345524344135</v>
      </c>
      <c r="Q23" s="9">
        <f t="shared" si="14"/>
        <v>-3620.7454162452736</v>
      </c>
      <c r="R23" s="9">
        <f t="shared" si="14"/>
        <v>-3711.2640516514052</v>
      </c>
      <c r="S23" s="9">
        <f t="shared" si="14"/>
        <v>-3804.0456529426901</v>
      </c>
      <c r="T23" s="9">
        <f t="shared" si="14"/>
        <v>-3899.1467942662571</v>
      </c>
      <c r="U23" s="9">
        <f t="shared" si="14"/>
        <v>-3996.6254641229129</v>
      </c>
    </row>
    <row r="24" spans="1:22" s="3" customFormat="1" ht="12.75" x14ac:dyDescent="0.2">
      <c r="A24" s="9" t="s">
        <v>24</v>
      </c>
      <c r="B24" s="9">
        <v>-2500</v>
      </c>
      <c r="C24" s="9">
        <f t="shared" si="15"/>
        <v>-2562.5</v>
      </c>
      <c r="D24" s="9">
        <f t="shared" si="14"/>
        <v>-2626.5624999999995</v>
      </c>
      <c r="E24" s="9">
        <f t="shared" si="14"/>
        <v>-2692.2265624999991</v>
      </c>
      <c r="F24" s="9">
        <f t="shared" si="14"/>
        <v>-2759.5322265624986</v>
      </c>
      <c r="G24" s="9">
        <f t="shared" si="14"/>
        <v>-2828.520532226561</v>
      </c>
      <c r="H24" s="9">
        <f t="shared" si="14"/>
        <v>-2899.233545532225</v>
      </c>
      <c r="I24" s="9">
        <f t="shared" si="14"/>
        <v>-2971.7143841705301</v>
      </c>
      <c r="J24" s="9">
        <f t="shared" si="14"/>
        <v>-3046.0072437747931</v>
      </c>
      <c r="K24" s="9">
        <f t="shared" si="14"/>
        <v>-3122.1574248691627</v>
      </c>
      <c r="L24" s="9">
        <f t="shared" si="14"/>
        <v>-3200.2113604908914</v>
      </c>
      <c r="M24" s="9">
        <f t="shared" si="14"/>
        <v>-3280.2166445031635</v>
      </c>
      <c r="N24" s="9">
        <f t="shared" si="14"/>
        <v>-3362.2220606157421</v>
      </c>
      <c r="O24" s="9">
        <f t="shared" si="14"/>
        <v>-3446.2776121311354</v>
      </c>
      <c r="P24" s="9">
        <f t="shared" si="14"/>
        <v>-3532.4345524344135</v>
      </c>
      <c r="Q24" s="9">
        <f t="shared" si="14"/>
        <v>-3620.7454162452736</v>
      </c>
      <c r="R24" s="9">
        <f t="shared" si="14"/>
        <v>-3711.2640516514052</v>
      </c>
      <c r="S24" s="9">
        <f t="shared" si="14"/>
        <v>-3804.0456529426901</v>
      </c>
      <c r="T24" s="9">
        <f t="shared" si="14"/>
        <v>-3899.1467942662571</v>
      </c>
      <c r="U24" s="9">
        <f t="shared" si="14"/>
        <v>-3996.6254641229129</v>
      </c>
    </row>
    <row r="25" spans="1:22" s="3" customFormat="1" ht="12.75" x14ac:dyDescent="0.2">
      <c r="A25" s="9" t="s">
        <v>25</v>
      </c>
      <c r="B25" s="9">
        <v>-5000</v>
      </c>
      <c r="C25" s="9">
        <f t="shared" si="15"/>
        <v>-5125</v>
      </c>
      <c r="D25" s="9">
        <f t="shared" si="14"/>
        <v>-5253.1249999999991</v>
      </c>
      <c r="E25" s="9">
        <f t="shared" si="14"/>
        <v>-5384.4531249999982</v>
      </c>
      <c r="F25" s="9">
        <f t="shared" si="14"/>
        <v>-5519.0644531249973</v>
      </c>
      <c r="G25" s="9">
        <f t="shared" si="14"/>
        <v>-5657.0410644531221</v>
      </c>
      <c r="H25" s="9">
        <f t="shared" si="14"/>
        <v>-5798.46709106445</v>
      </c>
      <c r="I25" s="9">
        <f t="shared" si="14"/>
        <v>-5943.4287683410603</v>
      </c>
      <c r="J25" s="9">
        <f t="shared" si="14"/>
        <v>-6092.0144875495862</v>
      </c>
      <c r="K25" s="9">
        <f t="shared" si="14"/>
        <v>-6244.3148497383254</v>
      </c>
      <c r="L25" s="9">
        <f t="shared" si="14"/>
        <v>-6400.4227209817827</v>
      </c>
      <c r="M25" s="9">
        <f t="shared" si="14"/>
        <v>-6560.433289006327</v>
      </c>
      <c r="N25" s="9">
        <f t="shared" si="14"/>
        <v>-6724.4441212314841</v>
      </c>
      <c r="O25" s="9">
        <f t="shared" si="14"/>
        <v>-6892.5552242622707</v>
      </c>
      <c r="P25" s="9">
        <f t="shared" si="14"/>
        <v>-7064.869104868827</v>
      </c>
      <c r="Q25" s="9">
        <f t="shared" si="14"/>
        <v>-7241.4908324905473</v>
      </c>
      <c r="R25" s="9">
        <f t="shared" si="14"/>
        <v>-7422.5281033028105</v>
      </c>
      <c r="S25" s="9">
        <f t="shared" si="14"/>
        <v>-7608.0913058853803</v>
      </c>
      <c r="T25" s="9">
        <f t="shared" si="14"/>
        <v>-7798.2935885325141</v>
      </c>
      <c r="U25" s="9">
        <f t="shared" si="14"/>
        <v>-7993.2509282458259</v>
      </c>
    </row>
    <row r="26" spans="1:22" s="3" customFormat="1" ht="12.75" x14ac:dyDescent="0.2">
      <c r="A26" s="9" t="s">
        <v>26</v>
      </c>
      <c r="B26" s="9">
        <v>-1500</v>
      </c>
      <c r="C26" s="9">
        <f t="shared" si="15"/>
        <v>-1537.4999999999998</v>
      </c>
      <c r="D26" s="9">
        <f t="shared" si="14"/>
        <v>-1575.9374999999995</v>
      </c>
      <c r="E26" s="9">
        <f t="shared" si="14"/>
        <v>-1615.3359374999993</v>
      </c>
      <c r="F26" s="9">
        <f t="shared" si="14"/>
        <v>-1655.7193359374992</v>
      </c>
      <c r="G26" s="9">
        <f t="shared" si="14"/>
        <v>-1697.1123193359365</v>
      </c>
      <c r="H26" s="9">
        <f t="shared" si="14"/>
        <v>-1739.5401273193347</v>
      </c>
      <c r="I26" s="9">
        <f t="shared" si="14"/>
        <v>-1783.028630502318</v>
      </c>
      <c r="J26" s="9">
        <f t="shared" si="14"/>
        <v>-1827.6043462648759</v>
      </c>
      <c r="K26" s="9">
        <f t="shared" si="14"/>
        <v>-1873.2944549214976</v>
      </c>
      <c r="L26" s="9">
        <f t="shared" si="14"/>
        <v>-1920.1268162945348</v>
      </c>
      <c r="M26" s="9">
        <f t="shared" si="14"/>
        <v>-1968.1299867018979</v>
      </c>
      <c r="N26" s="9">
        <f t="shared" si="14"/>
        <v>-2017.3332363694451</v>
      </c>
      <c r="O26" s="9">
        <f t="shared" si="14"/>
        <v>-2067.7665672786811</v>
      </c>
      <c r="P26" s="9">
        <f t="shared" si="14"/>
        <v>-2119.4607314606478</v>
      </c>
      <c r="Q26" s="9">
        <f t="shared" si="14"/>
        <v>-2172.4472497471638</v>
      </c>
      <c r="R26" s="9">
        <f t="shared" si="14"/>
        <v>-2226.758430990843</v>
      </c>
      <c r="S26" s="9">
        <f t="shared" si="14"/>
        <v>-2282.4273917656137</v>
      </c>
      <c r="T26" s="9">
        <f t="shared" si="14"/>
        <v>-2339.4880765597541</v>
      </c>
      <c r="U26" s="9">
        <f t="shared" si="14"/>
        <v>-2397.9752784737475</v>
      </c>
    </row>
    <row r="27" spans="1:22" s="3" customFormat="1" ht="12.75" x14ac:dyDescent="0.2">
      <c r="A27" s="7" t="s">
        <v>27</v>
      </c>
      <c r="B27" s="9">
        <f>SUM(B21:B26)</f>
        <v>-16000</v>
      </c>
      <c r="C27" s="9">
        <f>SUM(C21:C26)</f>
        <v>-16400</v>
      </c>
      <c r="D27" s="9">
        <f>C27*1.025</f>
        <v>-16810</v>
      </c>
      <c r="E27" s="9">
        <f t="shared" ref="E27:U27" si="16">D27*1.025</f>
        <v>-17230.25</v>
      </c>
      <c r="F27" s="9">
        <f t="shared" si="16"/>
        <v>-17661.006249999999</v>
      </c>
      <c r="G27" s="9">
        <f t="shared" si="16"/>
        <v>-18102.531406249997</v>
      </c>
      <c r="H27" s="9">
        <f t="shared" si="16"/>
        <v>-18555.094691406244</v>
      </c>
      <c r="I27" s="9">
        <f t="shared" si="16"/>
        <v>-19018.972058691397</v>
      </c>
      <c r="J27" s="9">
        <f t="shared" si="16"/>
        <v>-19494.446360158679</v>
      </c>
      <c r="K27" s="9">
        <f t="shared" si="16"/>
        <v>-19981.807519162645</v>
      </c>
      <c r="L27" s="9">
        <f t="shared" si="16"/>
        <v>-20481.352707141708</v>
      </c>
      <c r="M27" s="9">
        <f t="shared" si="16"/>
        <v>-20993.386524820249</v>
      </c>
      <c r="N27" s="9">
        <f t="shared" si="16"/>
        <v>-21518.221187940755</v>
      </c>
      <c r="O27" s="9">
        <f t="shared" si="16"/>
        <v>-22056.176717639271</v>
      </c>
      <c r="P27" s="9">
        <f t="shared" si="16"/>
        <v>-22607.581135580251</v>
      </c>
      <c r="Q27" s="9">
        <f t="shared" si="16"/>
        <v>-23172.770663969754</v>
      </c>
      <c r="R27" s="9">
        <f t="shared" si="16"/>
        <v>-23752.089930568996</v>
      </c>
      <c r="S27" s="9">
        <f t="shared" si="16"/>
        <v>-24345.892178833219</v>
      </c>
      <c r="T27" s="9">
        <f t="shared" si="16"/>
        <v>-24954.539483304048</v>
      </c>
      <c r="U27" s="9">
        <f t="shared" si="16"/>
        <v>-25578.402970386647</v>
      </c>
    </row>
    <row r="28" spans="1:22" s="21" customFormat="1" ht="12.75" x14ac:dyDescent="0.2">
      <c r="A28" s="19" t="s">
        <v>9</v>
      </c>
      <c r="B28" s="20">
        <f t="shared" ref="B28:U28" si="17">B27+B20</f>
        <v>-99164</v>
      </c>
      <c r="C28" s="20">
        <f t="shared" si="17"/>
        <v>-99564</v>
      </c>
      <c r="D28" s="20">
        <f t="shared" si="17"/>
        <v>-99974</v>
      </c>
      <c r="E28" s="20">
        <f t="shared" si="17"/>
        <v>-100394.25</v>
      </c>
      <c r="F28" s="20">
        <f t="shared" si="17"/>
        <v>-97179.006250000006</v>
      </c>
      <c r="G28" s="20">
        <f t="shared" si="17"/>
        <v>-93525.931406249991</v>
      </c>
      <c r="H28" s="20">
        <f t="shared" si="17"/>
        <v>-93978.494691406231</v>
      </c>
      <c r="I28" s="20">
        <f t="shared" si="17"/>
        <v>-84442.372058691399</v>
      </c>
      <c r="J28" s="20">
        <f t="shared" si="17"/>
        <v>-84917.84636015867</v>
      </c>
      <c r="K28" s="20">
        <f t="shared" si="17"/>
        <v>-82404.257519162638</v>
      </c>
      <c r="L28" s="20">
        <f t="shared" si="17"/>
        <v>-90501.352707141705</v>
      </c>
      <c r="M28" s="20">
        <f t="shared" si="17"/>
        <v>-91013.386524820249</v>
      </c>
      <c r="N28" s="20">
        <f t="shared" si="17"/>
        <v>-91538.221187940755</v>
      </c>
      <c r="O28" s="20">
        <f t="shared" si="17"/>
        <v>-92076.176717639275</v>
      </c>
      <c r="P28" s="20">
        <f t="shared" si="17"/>
        <v>-89243.581135580258</v>
      </c>
      <c r="Q28" s="20">
        <f t="shared" si="17"/>
        <v>-68087.270663969757</v>
      </c>
      <c r="R28" s="20">
        <f t="shared" si="17"/>
        <v>-68666.589930568996</v>
      </c>
      <c r="S28" s="20">
        <f t="shared" si="17"/>
        <v>-69260.392178833223</v>
      </c>
      <c r="T28" s="20">
        <f t="shared" si="17"/>
        <v>-69869.039483304048</v>
      </c>
      <c r="U28" s="20">
        <f t="shared" si="17"/>
        <v>-66750.02797038664</v>
      </c>
    </row>
    <row r="29" spans="1:22" s="29" customFormat="1" ht="13.5" thickBot="1" x14ac:dyDescent="0.25">
      <c r="A29" s="26" t="s">
        <v>11</v>
      </c>
      <c r="B29" s="27">
        <f>B15+B28</f>
        <v>5379.6499999999942</v>
      </c>
      <c r="C29" s="28">
        <f t="shared" ref="C29:U29" si="18">C15+C28</f>
        <v>5628.310999999987</v>
      </c>
      <c r="D29" s="28">
        <f t="shared" si="18"/>
        <v>5893.9778781600035</v>
      </c>
      <c r="E29" s="28">
        <f t="shared" si="18"/>
        <v>12312.720202786208</v>
      </c>
      <c r="F29" s="28">
        <f t="shared" si="18"/>
        <v>16319.753673827945</v>
      </c>
      <c r="G29" s="28">
        <f t="shared" si="18"/>
        <v>-7941.2766688799602</v>
      </c>
      <c r="H29" s="28">
        <f t="shared" si="18"/>
        <v>-7202.1553230881691</v>
      </c>
      <c r="I29" s="28">
        <f t="shared" si="18"/>
        <v>9147.4032556462043</v>
      </c>
      <c r="J29" s="28">
        <f t="shared" si="18"/>
        <v>8799.1526316909876</v>
      </c>
      <c r="K29" s="28">
        <f t="shared" si="18"/>
        <v>22497.11137744697</v>
      </c>
      <c r="L29" s="28">
        <f t="shared" si="18"/>
        <v>15883.28950836313</v>
      </c>
      <c r="M29" s="28">
        <f t="shared" si="18"/>
        <v>20271.720891068166</v>
      </c>
      <c r="N29" s="28">
        <f t="shared" si="18"/>
        <v>15096.469191754077</v>
      </c>
      <c r="O29" s="28">
        <f t="shared" si="18"/>
        <v>14647.107107350457</v>
      </c>
      <c r="P29" s="28">
        <f t="shared" si="18"/>
        <v>17569.508802376367</v>
      </c>
      <c r="Q29" s="28">
        <f t="shared" si="18"/>
        <v>48967.335253489466</v>
      </c>
      <c r="R29" s="28">
        <f t="shared" si="18"/>
        <v>48480.287930140606</v>
      </c>
      <c r="S29" s="28">
        <f t="shared" si="18"/>
        <v>47980.010892649225</v>
      </c>
      <c r="T29" s="28">
        <f t="shared" si="18"/>
        <v>47949.308698839988</v>
      </c>
      <c r="U29" s="28">
        <f t="shared" si="18"/>
        <v>60064.77198859684</v>
      </c>
    </row>
    <row r="30" spans="1:22" ht="12.75" x14ac:dyDescent="0.2">
      <c r="A30" s="22" t="s">
        <v>12</v>
      </c>
      <c r="B30" s="23">
        <f>SUM(B29:P29)</f>
        <v>154302.74352850238</v>
      </c>
    </row>
    <row r="31" spans="1:22" ht="13.5" thickBot="1" x14ac:dyDescent="0.25">
      <c r="A31" s="24" t="s">
        <v>13</v>
      </c>
      <c r="B31" s="25">
        <f>SUM(B29:U29)</f>
        <v>407744.45829221851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>Keskkonnaministeeriumi Infotehnoloogiakeskus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 Raamat</dc:creator>
  <cp:lastModifiedBy>Mart Raamat</cp:lastModifiedBy>
  <dcterms:created xsi:type="dcterms:W3CDTF">2019-07-10T04:24:25Z</dcterms:created>
  <dcterms:modified xsi:type="dcterms:W3CDTF">2019-09-13T10:06:45Z</dcterms:modified>
</cp:coreProperties>
</file>