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eM\38805212723\Documents\welcõu\juhatus\staadion\eelarve\Linnavalitsusele 03.09\"/>
    </mc:Choice>
  </mc:AlternateContent>
  <bookViews>
    <workbookView xWindow="0" yWindow="0" windowWidth="20490" windowHeight="6540" activeTab="2"/>
  </bookViews>
  <sheets>
    <sheet name="1.1 Parkla eelarve" sheetId="4" r:id="rId1"/>
    <sheet name="1.2 Väljaku eelarve" sheetId="1" r:id="rId2"/>
    <sheet name="1.3 Staadionihoone eelarve" sheetId="2" r:id="rId3"/>
    <sheet name="1.4 Muud rajatised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4"/>
  <c r="G28" i="1" l="1"/>
  <c r="G27" i="1"/>
  <c r="G26" i="1"/>
  <c r="H26" i="1" s="1"/>
  <c r="G25" i="1"/>
  <c r="G24" i="1"/>
  <c r="G20" i="1"/>
  <c r="G19" i="1"/>
  <c r="H19" i="1" s="1"/>
  <c r="G18" i="1"/>
  <c r="H18" i="1" s="1"/>
  <c r="G17" i="1"/>
  <c r="G16" i="1"/>
  <c r="G15" i="1"/>
  <c r="H15" i="1" s="1"/>
  <c r="H29" i="1"/>
  <c r="H28" i="1"/>
  <c r="H27" i="1"/>
  <c r="H25" i="1"/>
  <c r="H24" i="1"/>
  <c r="H22" i="1"/>
  <c r="H21" i="1"/>
  <c r="H20" i="1"/>
  <c r="H17" i="1"/>
  <c r="H16" i="1"/>
  <c r="H22" i="4"/>
  <c r="H23" i="4" s="1"/>
  <c r="H19" i="4"/>
  <c r="G18" i="4"/>
  <c r="H18" i="4" s="1"/>
  <c r="H17" i="4"/>
  <c r="G17" i="4"/>
  <c r="H16" i="4"/>
  <c r="G15" i="4"/>
  <c r="H15" i="4" s="1"/>
  <c r="G14" i="4"/>
  <c r="H14" i="4" s="1"/>
  <c r="G13" i="4"/>
  <c r="H13" i="4" s="1"/>
  <c r="G12" i="4"/>
  <c r="H12" i="4" s="1"/>
  <c r="H9" i="4"/>
  <c r="H7" i="4"/>
  <c r="H6" i="4"/>
  <c r="H5" i="4"/>
  <c r="H4" i="4"/>
  <c r="H3" i="4"/>
  <c r="H30" i="1" l="1"/>
  <c r="H20" i="4"/>
  <c r="H24" i="4" s="1"/>
  <c r="F3" i="1" l="1"/>
  <c r="F5" i="1"/>
  <c r="F4" i="3"/>
  <c r="F3" i="3"/>
  <c r="F2" i="3"/>
  <c r="H42" i="1"/>
  <c r="H43" i="1"/>
  <c r="H44" i="1"/>
  <c r="G45" i="1"/>
  <c r="H45" i="1" s="1"/>
  <c r="F44" i="2"/>
  <c r="F43" i="2"/>
  <c r="D43" i="2"/>
  <c r="F28" i="2"/>
  <c r="E28" i="2"/>
  <c r="E27" i="2"/>
  <c r="F27" i="2"/>
  <c r="F29" i="2"/>
  <c r="F26" i="2"/>
  <c r="F19" i="2"/>
  <c r="D19" i="2"/>
  <c r="D40" i="2"/>
  <c r="F40" i="2" s="1"/>
  <c r="F39" i="2"/>
  <c r="F38" i="2"/>
  <c r="F37" i="2"/>
  <c r="F35" i="2"/>
  <c r="F33" i="2"/>
  <c r="F32" i="2"/>
  <c r="F21" i="2"/>
  <c r="F16" i="2"/>
  <c r="F15" i="2"/>
  <c r="F14" i="2"/>
  <c r="F13" i="2"/>
  <c r="F12" i="2"/>
  <c r="F10" i="2"/>
  <c r="D9" i="2"/>
  <c r="F9" i="2" s="1"/>
  <c r="F8" i="2"/>
  <c r="F6" i="2"/>
  <c r="F5" i="2"/>
  <c r="F4" i="2"/>
  <c r="F5" i="3" l="1"/>
  <c r="F41" i="2"/>
  <c r="H41" i="1" l="1"/>
  <c r="G40" i="1"/>
  <c r="H40" i="1" s="1"/>
  <c r="H47" i="1"/>
  <c r="H46" i="1"/>
  <c r="H37" i="1"/>
  <c r="H36" i="1"/>
  <c r="H35" i="1"/>
  <c r="H34" i="1"/>
  <c r="H33" i="1"/>
  <c r="H32" i="1"/>
  <c r="H11" i="1"/>
  <c r="H10" i="1"/>
  <c r="H9" i="1"/>
  <c r="H8" i="1"/>
  <c r="H7" i="1"/>
  <c r="H6" i="1"/>
  <c r="H5" i="1"/>
  <c r="H4" i="1"/>
  <c r="H3" i="1"/>
  <c r="H48" i="1" l="1"/>
  <c r="H49" i="1" l="1"/>
</calcChain>
</file>

<file path=xl/sharedStrings.xml><?xml version="1.0" encoding="utf-8"?>
<sst xmlns="http://schemas.openxmlformats.org/spreadsheetml/2006/main" count="372" uniqueCount="230">
  <si>
    <t>Artikli nr</t>
  </si>
  <si>
    <t>Makseartikli nimetus</t>
  </si>
  <si>
    <t>Parameetrid</t>
  </si>
  <si>
    <t>Mõõtühik</t>
  </si>
  <si>
    <t>Maht</t>
  </si>
  <si>
    <t>Ühikuhind</t>
  </si>
  <si>
    <t>Kokku</t>
  </si>
  <si>
    <t>b</t>
  </si>
  <si>
    <t>Ehituseks sobimatu pinnase kaevandamine, staadioni alalt</t>
  </si>
  <si>
    <r>
      <t>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  </t>
    </r>
  </si>
  <si>
    <t>Muldkeha ehitamine kohalikust pinnasest, staadioni alal</t>
  </si>
  <si>
    <t>Muldkeha ehitamine juurdeveetavast pinnasest, staadioni alal</t>
  </si>
  <si>
    <t>d</t>
  </si>
  <si>
    <t>Dreenkiht, staadion h=20-25 cm</t>
  </si>
  <si>
    <r>
      <t>h</t>
    </r>
    <r>
      <rPr>
        <vertAlign val="subscript"/>
        <sz val="10"/>
        <rFont val="Times New Roman"/>
        <family val="1"/>
        <charset val="186"/>
      </rPr>
      <t>kesk</t>
    </r>
    <r>
      <rPr>
        <sz val="10"/>
        <rFont val="Times New Roman"/>
        <family val="1"/>
        <charset val="186"/>
      </rPr>
      <t xml:space="preserve"> = 23 cm</t>
    </r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</si>
  <si>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  </t>
    </r>
  </si>
  <si>
    <t>f</t>
  </si>
  <si>
    <t>Pestud killustik fr 8-16 mm</t>
  </si>
  <si>
    <t>Killustikalus, staadion</t>
  </si>
  <si>
    <t>h = 20 cm</t>
  </si>
  <si>
    <t>Graniitsõelmetest tasanduskiht kunstmuru alla</t>
  </si>
  <si>
    <t>h = 4 cm</t>
  </si>
  <si>
    <t>c</t>
  </si>
  <si>
    <t>Paekivisõelmetest tasanduskiht kasutatud kunstmuru alla</t>
  </si>
  <si>
    <t>Geotekstiil</t>
  </si>
  <si>
    <t>II profiil</t>
  </si>
  <si>
    <t>a</t>
  </si>
  <si>
    <t>Betoonäärekivid</t>
  </si>
  <si>
    <t>80 x 200</t>
  </si>
  <si>
    <t xml:space="preserve">m  </t>
  </si>
  <si>
    <t>150x290</t>
  </si>
  <si>
    <t>Drenaaž ja torud</t>
  </si>
  <si>
    <t xml:space="preserve">Sademevee kanalisatsioonitoru, SN 8  </t>
  </si>
  <si>
    <t>De 200</t>
  </si>
  <si>
    <t>Dreenitoru  (täisring augustus)</t>
  </si>
  <si>
    <t>De 110</t>
  </si>
  <si>
    <t>Dreenitoru  (poolring augustus)</t>
  </si>
  <si>
    <t xml:space="preserve">Drenaažikaev, settekott h=200 mm  </t>
  </si>
  <si>
    <t>D400/315</t>
  </si>
  <si>
    <t xml:space="preserve">tk  </t>
  </si>
  <si>
    <t>Drenaažikaev, settekott h=200 mm </t>
  </si>
  <si>
    <t>D560/500</t>
  </si>
  <si>
    <t>Sademevee kanalisatsiooni restkaev, settekott h=600 mm</t>
  </si>
  <si>
    <t>Muu rajatav taristu</t>
  </si>
  <si>
    <t>Keevispaneelaia ehitamine</t>
  </si>
  <si>
    <t>h = 1,5 m</t>
  </si>
  <si>
    <t>m</t>
  </si>
  <si>
    <t xml:space="preserve">Pallipüüdevõrk koos ankurdusega  </t>
  </si>
  <si>
    <t>h = 5,0 m</t>
  </si>
  <si>
    <t>Torupiire</t>
  </si>
  <si>
    <t>h = 1,0 m</t>
  </si>
  <si>
    <t xml:space="preserve">Teenindusvärava ehitamine  </t>
  </si>
  <si>
    <t>4,0 m</t>
  </si>
  <si>
    <t>5,0 m</t>
  </si>
  <si>
    <t xml:space="preserve">Jalgvärava ehitamine  </t>
  </si>
  <si>
    <t>Hoone ja haljasala trassid</t>
  </si>
  <si>
    <t xml:space="preserve">Reovee kanalisatsioon, SN 8  </t>
  </si>
  <si>
    <t>De 160</t>
  </si>
  <si>
    <t xml:space="preserve">(vee) survetoru, PN 10  </t>
  </si>
  <si>
    <t>De 40</t>
  </si>
  <si>
    <t>De 75</t>
  </si>
  <si>
    <t xml:space="preserve">Kanalisatsioonikaev  </t>
  </si>
  <si>
    <t xml:space="preserve">Plastiktruup  </t>
  </si>
  <si>
    <t>ID400</t>
  </si>
  <si>
    <t>Haljasalad+liikumisteed</t>
  </si>
  <si>
    <t>Jalgpallivärav suur (paar)</t>
  </si>
  <si>
    <t>7,32 x 2,44m</t>
  </si>
  <si>
    <t>Jalgpallivärav väike (paar)</t>
  </si>
  <si>
    <t>5 x 2m</t>
  </si>
  <si>
    <t xml:space="preserve">Kunstmuru </t>
  </si>
  <si>
    <t>Kunstmuru sissemakse</t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</si>
  <si>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 xml:space="preserve">  </t>
    </r>
  </si>
  <si>
    <t xml:space="preserve">Projekteerimine  </t>
  </si>
  <si>
    <t xml:space="preserve">Väljak+alad </t>
  </si>
  <si>
    <t>Hoone</t>
  </si>
  <si>
    <t>Elektriühendus</t>
  </si>
  <si>
    <t>Liitumised</t>
  </si>
  <si>
    <t>Elektrilevi</t>
  </si>
  <si>
    <t>A</t>
  </si>
  <si>
    <t>Tartu Veevärk</t>
  </si>
  <si>
    <t>WELCO STAADIONI TRIBÜÜNIHOONE</t>
  </si>
  <si>
    <t>jrk</t>
  </si>
  <si>
    <t>Nimetus</t>
  </si>
  <si>
    <t>ühik</t>
  </si>
  <si>
    <t>maht</t>
  </si>
  <si>
    <t>Ühiku hind</t>
  </si>
  <si>
    <t>Hind kokku</t>
  </si>
  <si>
    <t>Ettevalmistustööd</t>
  </si>
  <si>
    <t>1.1</t>
  </si>
  <si>
    <t>raietööd</t>
  </si>
  <si>
    <t>tk</t>
  </si>
  <si>
    <t>1</t>
  </si>
  <si>
    <t>1.2</t>
  </si>
  <si>
    <t>Hoone alune süvend - kaeve + pinnase äravedu</t>
  </si>
  <si>
    <t>m3</t>
  </si>
  <si>
    <t>100</t>
  </si>
  <si>
    <t>1.3</t>
  </si>
  <si>
    <t>m2</t>
  </si>
  <si>
    <t>103</t>
  </si>
  <si>
    <t>2</t>
  </si>
  <si>
    <t>Alused ja vundamendid</t>
  </si>
  <si>
    <t>2.1</t>
  </si>
  <si>
    <t>Killustikalused</t>
  </si>
  <si>
    <t>13</t>
  </si>
  <si>
    <t>2.2</t>
  </si>
  <si>
    <t>EPS 100 - vundamendi soojustus</t>
  </si>
  <si>
    <t>2.3</t>
  </si>
  <si>
    <t>R/b taldmik</t>
  </si>
  <si>
    <t>22,7</t>
  </si>
  <si>
    <t>3</t>
  </si>
  <si>
    <t>Kandetarindid</t>
  </si>
  <si>
    <t>3.1.1</t>
  </si>
  <si>
    <t>LPT 480x220</t>
  </si>
  <si>
    <t>22,2</t>
  </si>
  <si>
    <t>3.1.2</t>
  </si>
  <si>
    <t>LPT 570x200</t>
  </si>
  <si>
    <t>11,7</t>
  </si>
  <si>
    <t>3.1.3</t>
  </si>
  <si>
    <t>LPT 500x200</t>
  </si>
  <si>
    <t>5,3</t>
  </si>
  <si>
    <t>3.1.4</t>
  </si>
  <si>
    <t>LPT 200x200</t>
  </si>
  <si>
    <t>1,8</t>
  </si>
  <si>
    <t>3.1.5</t>
  </si>
  <si>
    <t>LPT 460x200</t>
  </si>
  <si>
    <t>41</t>
  </si>
  <si>
    <t>3.1.6</t>
  </si>
  <si>
    <t>saepuit 100x50</t>
  </si>
  <si>
    <t>jm</t>
  </si>
  <si>
    <t>90</t>
  </si>
  <si>
    <t>3.1.7</t>
  </si>
  <si>
    <t>saepuit 150x50</t>
  </si>
  <si>
    <t>495</t>
  </si>
  <si>
    <t>3.2</t>
  </si>
  <si>
    <t>Metallkonstruktsioonid</t>
  </si>
  <si>
    <t>3.2.1</t>
  </si>
  <si>
    <t>Terasdetailid puitdetailide ühendamiseks</t>
  </si>
  <si>
    <t>kg</t>
  </si>
  <si>
    <t>2500</t>
  </si>
  <si>
    <t>3.2.2</t>
  </si>
  <si>
    <t>IPE 450</t>
  </si>
  <si>
    <t>96</t>
  </si>
  <si>
    <t>3.2.3</t>
  </si>
  <si>
    <t>SHS 100x100x5</t>
  </si>
  <si>
    <t>84</t>
  </si>
  <si>
    <t>3.2.4</t>
  </si>
  <si>
    <t>SHS 200x200x8</t>
  </si>
  <si>
    <t>24</t>
  </si>
  <si>
    <t>3.2.5</t>
  </si>
  <si>
    <t>SHS 200x200x5</t>
  </si>
  <si>
    <t>3.2.6</t>
  </si>
  <si>
    <t>Kandev profiilplekk + kinnitid</t>
  </si>
  <si>
    <t>662</t>
  </si>
  <si>
    <t>3.2.7</t>
  </si>
  <si>
    <t>tõmbetrossid</t>
  </si>
  <si>
    <t>4</t>
  </si>
  <si>
    <t>Pinnakatted ja viimistlus</t>
  </si>
  <si>
    <t>4.1</t>
  </si>
  <si>
    <t>Fassaad</t>
  </si>
  <si>
    <t>4.1.1</t>
  </si>
  <si>
    <t>Fassaadilaudis (värvitud)</t>
  </si>
  <si>
    <t>500</t>
  </si>
  <si>
    <t>4.1.2</t>
  </si>
  <si>
    <t>Laudise roov - saepuit 50x50</t>
  </si>
  <si>
    <t>1200</t>
  </si>
  <si>
    <t>4.2</t>
  </si>
  <si>
    <t>Põrand</t>
  </si>
  <si>
    <t>4.2.1</t>
  </si>
  <si>
    <t>Terrassilaudis</t>
  </si>
  <si>
    <t>560</t>
  </si>
  <si>
    <t>4.3</t>
  </si>
  <si>
    <t>Katus</t>
  </si>
  <si>
    <t>4.3.1</t>
  </si>
  <si>
    <t>OSB -3, 12 mm</t>
  </si>
  <si>
    <t>4.3.2</t>
  </si>
  <si>
    <t>2x SBS katusekate</t>
  </si>
  <si>
    <t>4.3.3</t>
  </si>
  <si>
    <t>Vihmaveesüsteem</t>
  </si>
  <si>
    <t>67,4</t>
  </si>
  <si>
    <t>4.4</t>
  </si>
  <si>
    <t>Käsipuud</t>
  </si>
  <si>
    <t>Tribüüni alused liikumisteed</t>
  </si>
  <si>
    <t>Saepuit kokku</t>
  </si>
  <si>
    <t>Metallkonstruktsioonid kokku</t>
  </si>
  <si>
    <t>Paigaldus</t>
  </si>
  <si>
    <t>TRIBÜÜNIHOONE KOKKU</t>
  </si>
  <si>
    <t>MOODULLAHENDUSED</t>
  </si>
  <si>
    <t xml:space="preserve">Moodulid </t>
  </si>
  <si>
    <t>STAADIONIHOONE KOKKU</t>
  </si>
  <si>
    <t>Märkused</t>
  </si>
  <si>
    <t>Kaeve-, mulla ja pinnasetööd</t>
  </si>
  <si>
    <t>Kütusetarne sponsorkorras, alandab ehitushinda 10 000 EURi võrra (Tartu Terminal)</t>
  </si>
  <si>
    <t>Materjal tarnitud sponsorkorras (betoonäärekivid - Framm)</t>
  </si>
  <si>
    <t>Trassitööd</t>
  </si>
  <si>
    <t>KAEVE-, MULLA- JA PINNASETÖÖD KOKKU</t>
  </si>
  <si>
    <t>TRASSITÖÖD KOKKU</t>
  </si>
  <si>
    <t>Materjalid (kaevud, torud, truubid), tarnitud sponsorkorras soodushinnaga (Pipelife)</t>
  </si>
  <si>
    <t>MUU RAJATAV TARISTU KOKKU</t>
  </si>
  <si>
    <t>Lõivud</t>
  </si>
  <si>
    <t>Riigilõivud</t>
  </si>
  <si>
    <t>Muud seotud väljaminekud</t>
  </si>
  <si>
    <t>Kasutatud kunstmuru paigaldus</t>
  </si>
  <si>
    <t>MUUD SEOTUD VÄLJAMINEKUD KOKKU</t>
  </si>
  <si>
    <t>KUNSTMURUVÄLJAK KOKKU</t>
  </si>
  <si>
    <t>Muud rajatised</t>
  </si>
  <si>
    <t>MUUD RAJATISED KOKKU</t>
  </si>
  <si>
    <t>Materjal soodustingimustel (Ruukki pakkumine)</t>
  </si>
  <si>
    <t>Paigaldus soodustingimustel (Trump Metall pakkumine)</t>
  </si>
  <si>
    <t>Kaeve-, mulla, pinnase- ja katenditööd</t>
  </si>
  <si>
    <t xml:space="preserve">Vana asfaltkatte lammutamine  </t>
  </si>
  <si>
    <t xml:space="preserve"> Pinnase kaevandamine, parkla alalt</t>
  </si>
  <si>
    <t>Muldkeha ehitamine kohalikust pinnasest, parkla alal</t>
  </si>
  <si>
    <t>Dreenkiht, parkla ja sissesõidud</t>
  </si>
  <si>
    <t>Killustikalus, parkla ja sissesõidud</t>
  </si>
  <si>
    <t>h = 25 cm</t>
  </si>
  <si>
    <t>Arvestatud lehel 1.2</t>
  </si>
  <si>
    <t xml:space="preserve">AC 12 surf (lubjakivikillustik)  </t>
  </si>
  <si>
    <t>h = 6 cm</t>
  </si>
  <si>
    <t>KAEVE-, MULLA- JA PINNASE- JA KATENDITÖÖD KOKKU</t>
  </si>
  <si>
    <t xml:space="preserve">Sademevee kanalisatsiooni restkaev  </t>
  </si>
  <si>
    <t xml:space="preserve">Sademevee kanalisatsiooni kaev  </t>
  </si>
  <si>
    <t>D800/500</t>
  </si>
  <si>
    <t>De 250</t>
  </si>
  <si>
    <t>De 315</t>
  </si>
  <si>
    <t>De 630</t>
  </si>
  <si>
    <t xml:space="preserve">Õlipüüdur, 1 klass, NS10  </t>
  </si>
  <si>
    <t>10 l/s</t>
  </si>
  <si>
    <t>Parkla valgustuslahendus</t>
  </si>
  <si>
    <t>Diotech eelarveprojektsioon</t>
  </si>
  <si>
    <t>PARKLA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</si>
</sst>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_-* #,##0.00\ [$€-425]_-;\-* #,##0.00\ [$€-425]_-;_-* &quot;-&quot;??\ [$€-425]_-;_-@_-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62">
    <xf numFmtId="0" fontId="0" fillId="0" borderId="0" xfId="0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1" fillId="0" borderId="2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/>
    <xf numFmtId="166" fontId="2" fillId="2" borderId="1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/>
    <xf numFmtId="164" fontId="1" fillId="0" borderId="10" xfId="0" applyNumberFormat="1" applyFont="1" applyFill="1" applyBorder="1"/>
    <xf numFmtId="0" fontId="0" fillId="0" borderId="10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5" xfId="0" applyBorder="1"/>
    <xf numFmtId="0" fontId="0" fillId="0" borderId="4" xfId="0" applyBorder="1"/>
    <xf numFmtId="0" fontId="0" fillId="0" borderId="0" xfId="0" applyBorder="1"/>
    <xf numFmtId="0" fontId="1" fillId="0" borderId="11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0" fillId="0" borderId="18" xfId="0" applyBorder="1"/>
    <xf numFmtId="1" fontId="1" fillId="0" borderId="10" xfId="0" applyNumberFormat="1" applyFont="1" applyFill="1" applyBorder="1"/>
    <xf numFmtId="0" fontId="1" fillId="2" borderId="1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1" fontId="1" fillId="2" borderId="10" xfId="0" applyNumberFormat="1" applyFont="1" applyFill="1" applyBorder="1"/>
    <xf numFmtId="166" fontId="2" fillId="2" borderId="10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165" fontId="5" fillId="0" borderId="13" xfId="0" applyNumberFormat="1" applyFont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5" fontId="5" fillId="5" borderId="1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0" fillId="0" borderId="0" xfId="0" applyNumberFormat="1"/>
    <xf numFmtId="165" fontId="5" fillId="5" borderId="5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/>
    <xf numFmtId="165" fontId="1" fillId="2" borderId="13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/>
    <xf numFmtId="165" fontId="1" fillId="4" borderId="11" xfId="0" applyNumberFormat="1" applyFont="1" applyFill="1" applyBorder="1" applyAlignment="1">
      <alignment horizontal="right"/>
    </xf>
    <xf numFmtId="0" fontId="10" fillId="0" borderId="18" xfId="0" applyFont="1" applyBorder="1"/>
    <xf numFmtId="165" fontId="5" fillId="0" borderId="8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/>
    <xf numFmtId="166" fontId="1" fillId="0" borderId="10" xfId="1" applyNumberFormat="1" applyFont="1" applyBorder="1"/>
    <xf numFmtId="166" fontId="2" fillId="0" borderId="1" xfId="0" applyNumberFormat="1" applyFont="1" applyFill="1" applyBorder="1"/>
    <xf numFmtId="166" fontId="1" fillId="0" borderId="1" xfId="1" applyNumberFormat="1" applyFont="1" applyBorder="1"/>
    <xf numFmtId="0" fontId="1" fillId="0" borderId="12" xfId="0" applyFont="1" applyBorder="1"/>
    <xf numFmtId="166" fontId="2" fillId="0" borderId="2" xfId="0" applyNumberFormat="1" applyFont="1" applyFill="1" applyBorder="1"/>
    <xf numFmtId="166" fontId="1" fillId="0" borderId="13" xfId="1" applyNumberFormat="1" applyFont="1" applyBorder="1"/>
    <xf numFmtId="0" fontId="1" fillId="0" borderId="23" xfId="0" applyFont="1" applyBorder="1"/>
    <xf numFmtId="0" fontId="2" fillId="0" borderId="1" xfId="0" applyFont="1" applyBorder="1" applyAlignment="1">
      <alignment horizontal="justify" vertical="center" wrapText="1"/>
    </xf>
    <xf numFmtId="166" fontId="1" fillId="0" borderId="1" xfId="0" applyNumberFormat="1" applyFont="1" applyFill="1" applyBorder="1"/>
    <xf numFmtId="166" fontId="12" fillId="0" borderId="12" xfId="1" applyNumberFormat="1" applyFont="1" applyFill="1" applyBorder="1"/>
    <xf numFmtId="1" fontId="2" fillId="0" borderId="12" xfId="0" applyNumberFormat="1" applyFont="1" applyFill="1" applyBorder="1"/>
    <xf numFmtId="166" fontId="1" fillId="0" borderId="1" xfId="0" applyNumberFormat="1" applyFont="1" applyBorder="1"/>
    <xf numFmtId="1" fontId="2" fillId="0" borderId="1" xfId="0" applyNumberFormat="1" applyFont="1" applyBorder="1"/>
    <xf numFmtId="165" fontId="1" fillId="4" borderId="3" xfId="0" applyNumberFormat="1" applyFont="1" applyFill="1" applyBorder="1" applyAlignment="1">
      <alignment horizontal="right"/>
    </xf>
    <xf numFmtId="165" fontId="1" fillId="4" borderId="4" xfId="0" applyNumberFormat="1" applyFont="1" applyFill="1" applyBorder="1" applyAlignment="1">
      <alignment horizontal="right"/>
    </xf>
    <xf numFmtId="165" fontId="5" fillId="5" borderId="3" xfId="0" applyNumberFormat="1" applyFont="1" applyFill="1" applyBorder="1" applyAlignment="1">
      <alignment horizontal="right"/>
    </xf>
    <xf numFmtId="165" fontId="1" fillId="0" borderId="1" xfId="0" applyNumberFormat="1" applyFont="1" applyBorder="1"/>
    <xf numFmtId="0" fontId="5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2" xfId="1" applyNumberFormat="1" applyFont="1" applyFill="1" applyBorder="1"/>
    <xf numFmtId="0" fontId="0" fillId="0" borderId="0" xfId="0" applyFont="1"/>
  </cellXfs>
  <cellStyles count="2">
    <cellStyle name="Normaallaad" xfId="0" builtinId="0"/>
    <cellStyle name="Valu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5" workbookViewId="0">
      <selection activeCell="H26" sqref="H26"/>
    </sheetView>
  </sheetViews>
  <sheetFormatPr defaultRowHeight="15" x14ac:dyDescent="0.25"/>
  <cols>
    <col min="1" max="1" width="12.42578125" customWidth="1"/>
    <col min="2" max="2" width="1.7109375" customWidth="1"/>
    <col min="3" max="3" width="50.140625" customWidth="1"/>
    <col min="4" max="4" width="12.7109375" customWidth="1"/>
    <col min="5" max="5" width="9.85546875" customWidth="1"/>
    <col min="6" max="6" width="9.7109375" customWidth="1"/>
    <col min="7" max="7" width="10.28515625" customWidth="1"/>
    <col min="8" max="8" width="11.85546875" customWidth="1"/>
    <col min="9" max="9" width="47.7109375" customWidth="1"/>
  </cols>
  <sheetData>
    <row r="1" spans="1:9" ht="15.75" thickBot="1" x14ac:dyDescent="0.3">
      <c r="A1" s="56">
        <v>1</v>
      </c>
      <c r="B1" s="56"/>
      <c r="C1" s="56" t="s">
        <v>1</v>
      </c>
      <c r="D1" s="57" t="s">
        <v>2</v>
      </c>
      <c r="E1" s="57" t="s">
        <v>3</v>
      </c>
      <c r="F1" s="58" t="s">
        <v>4</v>
      </c>
      <c r="G1" s="59" t="s">
        <v>5</v>
      </c>
      <c r="H1" s="65" t="s">
        <v>6</v>
      </c>
      <c r="I1" s="60" t="s">
        <v>189</v>
      </c>
    </row>
    <row r="2" spans="1:9" ht="19.5" thickBot="1" x14ac:dyDescent="0.35">
      <c r="A2" s="122" t="s">
        <v>208</v>
      </c>
      <c r="B2" s="123"/>
      <c r="C2" s="123"/>
      <c r="D2" s="123"/>
      <c r="E2" s="123"/>
      <c r="F2" s="123"/>
      <c r="G2" s="123"/>
      <c r="H2" s="124"/>
      <c r="I2" s="47"/>
    </row>
    <row r="3" spans="1:9" ht="15.75" x14ac:dyDescent="0.25">
      <c r="A3" s="97"/>
      <c r="B3" s="97"/>
      <c r="C3" s="99" t="s">
        <v>209</v>
      </c>
      <c r="D3" s="100"/>
      <c r="E3" s="100" t="s">
        <v>71</v>
      </c>
      <c r="F3" s="51">
        <v>1520</v>
      </c>
      <c r="G3" s="101">
        <v>2.9</v>
      </c>
      <c r="H3" s="102">
        <f>ROUND(G3*F3,2)</f>
        <v>4408</v>
      </c>
      <c r="I3" s="10"/>
    </row>
    <row r="4" spans="1:9" ht="15.75" x14ac:dyDescent="0.25">
      <c r="A4" s="1"/>
      <c r="B4" s="1"/>
      <c r="C4" s="2" t="s">
        <v>210</v>
      </c>
      <c r="D4" s="3"/>
      <c r="E4" s="3" t="s">
        <v>9</v>
      </c>
      <c r="F4" s="4">
        <v>1680</v>
      </c>
      <c r="G4" s="5">
        <v>3.6</v>
      </c>
      <c r="H4" s="75">
        <f t="shared" ref="H4:H5" si="0">G4*F4</f>
        <v>6048</v>
      </c>
      <c r="I4" s="10"/>
    </row>
    <row r="5" spans="1:9" ht="15.75" x14ac:dyDescent="0.25">
      <c r="A5" s="1"/>
      <c r="B5" s="1"/>
      <c r="C5" s="2" t="s">
        <v>211</v>
      </c>
      <c r="D5" s="3"/>
      <c r="E5" s="3" t="s">
        <v>9</v>
      </c>
      <c r="F5" s="4">
        <v>460</v>
      </c>
      <c r="G5" s="5">
        <v>4.5</v>
      </c>
      <c r="H5" s="75">
        <f t="shared" si="0"/>
        <v>2070</v>
      </c>
      <c r="I5" s="10"/>
    </row>
    <row r="6" spans="1:9" ht="15.75" x14ac:dyDescent="0.25">
      <c r="A6" s="10"/>
      <c r="B6" s="10"/>
      <c r="C6" s="2" t="s">
        <v>212</v>
      </c>
      <c r="D6" s="3" t="s">
        <v>19</v>
      </c>
      <c r="E6" s="3" t="s">
        <v>15</v>
      </c>
      <c r="F6" s="4">
        <v>4380</v>
      </c>
      <c r="G6" s="103">
        <v>2.9</v>
      </c>
      <c r="H6" s="104">
        <f t="shared" ref="H6:H7" si="1">ROUND(G6*F6,2)</f>
        <v>12702</v>
      </c>
      <c r="I6" s="10"/>
    </row>
    <row r="7" spans="1:9" ht="15.75" x14ac:dyDescent="0.25">
      <c r="A7" s="10"/>
      <c r="B7" s="10"/>
      <c r="C7" s="2" t="s">
        <v>213</v>
      </c>
      <c r="D7" s="3" t="s">
        <v>214</v>
      </c>
      <c r="E7" s="3" t="s">
        <v>15</v>
      </c>
      <c r="F7" s="6">
        <v>4270</v>
      </c>
      <c r="G7" s="103">
        <v>6.7</v>
      </c>
      <c r="H7" s="104">
        <f t="shared" si="1"/>
        <v>28609</v>
      </c>
      <c r="I7" s="10"/>
    </row>
    <row r="8" spans="1:9" x14ac:dyDescent="0.25">
      <c r="A8" s="10"/>
      <c r="B8" s="10"/>
      <c r="C8" s="2" t="s">
        <v>27</v>
      </c>
      <c r="D8" s="3" t="s">
        <v>30</v>
      </c>
      <c r="E8" s="3" t="s">
        <v>29</v>
      </c>
      <c r="F8" s="10"/>
      <c r="G8" s="103"/>
      <c r="H8" s="105"/>
      <c r="I8" s="10" t="s">
        <v>215</v>
      </c>
    </row>
    <row r="9" spans="1:9" ht="16.5" thickBot="1" x14ac:dyDescent="0.3">
      <c r="A9" s="42"/>
      <c r="B9" s="42"/>
      <c r="C9" s="84" t="s">
        <v>216</v>
      </c>
      <c r="D9" s="85" t="s">
        <v>217</v>
      </c>
      <c r="E9" s="85" t="s">
        <v>15</v>
      </c>
      <c r="F9" s="42">
        <v>4016</v>
      </c>
      <c r="G9" s="106">
        <v>8.8000000000000007</v>
      </c>
      <c r="H9" s="107">
        <f t="shared" ref="H9" si="2">ROUND(G9*F9,2)</f>
        <v>35340.800000000003</v>
      </c>
      <c r="I9" s="10"/>
    </row>
    <row r="10" spans="1:9" ht="15.75" thickBot="1" x14ac:dyDescent="0.3">
      <c r="A10" s="125" t="s">
        <v>218</v>
      </c>
      <c r="B10" s="126"/>
      <c r="C10" s="126"/>
      <c r="D10" s="126"/>
      <c r="E10" s="126"/>
      <c r="F10" s="126"/>
      <c r="G10" s="127"/>
      <c r="H10" s="87">
        <f>SUM(H3:H9)</f>
        <v>89177.8</v>
      </c>
      <c r="I10" s="108"/>
    </row>
    <row r="11" spans="1:9" ht="27.75" thickBot="1" x14ac:dyDescent="0.35">
      <c r="A11" s="122" t="s">
        <v>193</v>
      </c>
      <c r="B11" s="123"/>
      <c r="C11" s="123"/>
      <c r="D11" s="123"/>
      <c r="E11" s="123"/>
      <c r="F11" s="123"/>
      <c r="G11" s="123"/>
      <c r="H11" s="123"/>
      <c r="I11" s="47" t="s">
        <v>196</v>
      </c>
    </row>
    <row r="12" spans="1:9" x14ac:dyDescent="0.25">
      <c r="A12" s="109">
        <v>80802</v>
      </c>
      <c r="B12" s="109"/>
      <c r="C12" s="109" t="s">
        <v>219</v>
      </c>
      <c r="D12" s="7" t="s">
        <v>41</v>
      </c>
      <c r="E12" s="3" t="s">
        <v>39</v>
      </c>
      <c r="F12" s="4">
        <v>6</v>
      </c>
      <c r="G12" s="110">
        <f>100+285</f>
        <v>385</v>
      </c>
      <c r="H12" s="111">
        <f t="shared" ref="H12:H19" si="3">F12*G12</f>
        <v>2310</v>
      </c>
      <c r="I12" s="97"/>
    </row>
    <row r="13" spans="1:9" x14ac:dyDescent="0.25">
      <c r="A13" s="109">
        <v>80902</v>
      </c>
      <c r="B13" s="109" t="s">
        <v>26</v>
      </c>
      <c r="C13" s="109" t="s">
        <v>220</v>
      </c>
      <c r="D13" s="7" t="s">
        <v>41</v>
      </c>
      <c r="E13" s="3" t="s">
        <v>39</v>
      </c>
      <c r="F13" s="4">
        <v>1</v>
      </c>
      <c r="G13" s="110">
        <f>100+285</f>
        <v>385</v>
      </c>
      <c r="H13" s="111">
        <f t="shared" si="3"/>
        <v>385</v>
      </c>
      <c r="I13" s="10"/>
    </row>
    <row r="14" spans="1:9" x14ac:dyDescent="0.25">
      <c r="A14" s="109"/>
      <c r="B14" s="109" t="s">
        <v>7</v>
      </c>
      <c r="C14" s="109" t="s">
        <v>220</v>
      </c>
      <c r="D14" s="7" t="s">
        <v>221</v>
      </c>
      <c r="E14" s="3" t="s">
        <v>39</v>
      </c>
      <c r="F14" s="4">
        <v>3</v>
      </c>
      <c r="G14" s="110">
        <f>150+700</f>
        <v>850</v>
      </c>
      <c r="H14" s="111">
        <f t="shared" si="3"/>
        <v>2550</v>
      </c>
      <c r="I14" s="10"/>
    </row>
    <row r="15" spans="1:9" x14ac:dyDescent="0.25">
      <c r="A15" s="109">
        <v>80801</v>
      </c>
      <c r="B15" s="109" t="s">
        <v>26</v>
      </c>
      <c r="C15" s="109" t="s">
        <v>32</v>
      </c>
      <c r="D15" s="7" t="s">
        <v>35</v>
      </c>
      <c r="E15" s="3" t="s">
        <v>29</v>
      </c>
      <c r="F15" s="112">
        <v>2.5</v>
      </c>
      <c r="G15" s="113">
        <f>40+1.7</f>
        <v>41.7</v>
      </c>
      <c r="H15" s="111">
        <f t="shared" si="3"/>
        <v>104.25</v>
      </c>
      <c r="I15" s="10"/>
    </row>
    <row r="16" spans="1:9" s="161" customFormat="1" x14ac:dyDescent="0.25">
      <c r="A16" s="158"/>
      <c r="B16" s="158" t="s">
        <v>7</v>
      </c>
      <c r="C16" s="158" t="s">
        <v>32</v>
      </c>
      <c r="D16" s="159" t="s">
        <v>222</v>
      </c>
      <c r="E16" s="159" t="s">
        <v>29</v>
      </c>
      <c r="F16" s="6">
        <v>4</v>
      </c>
      <c r="G16" s="110">
        <v>45</v>
      </c>
      <c r="H16" s="160">
        <f t="shared" si="3"/>
        <v>180</v>
      </c>
      <c r="I16" s="10"/>
    </row>
    <row r="17" spans="1:9" x14ac:dyDescent="0.25">
      <c r="A17" s="109"/>
      <c r="B17" s="109" t="s">
        <v>22</v>
      </c>
      <c r="C17" s="109" t="s">
        <v>32</v>
      </c>
      <c r="D17" s="7" t="s">
        <v>223</v>
      </c>
      <c r="E17" s="3" t="s">
        <v>29</v>
      </c>
      <c r="F17" s="4">
        <v>106</v>
      </c>
      <c r="G17" s="110">
        <f>50+11</f>
        <v>61</v>
      </c>
      <c r="H17" s="111">
        <f t="shared" si="3"/>
        <v>6466</v>
      </c>
      <c r="I17" s="10"/>
    </row>
    <row r="18" spans="1:9" x14ac:dyDescent="0.25">
      <c r="A18" s="109"/>
      <c r="B18" s="109" t="s">
        <v>12</v>
      </c>
      <c r="C18" s="109" t="s">
        <v>32</v>
      </c>
      <c r="D18" s="7" t="s">
        <v>224</v>
      </c>
      <c r="E18" s="3" t="s">
        <v>29</v>
      </c>
      <c r="F18" s="4">
        <v>61</v>
      </c>
      <c r="G18" s="110">
        <f>65+55</f>
        <v>120</v>
      </c>
      <c r="H18" s="111">
        <f t="shared" si="3"/>
        <v>7320</v>
      </c>
      <c r="I18" s="10"/>
    </row>
    <row r="19" spans="1:9" ht="15.75" thickBot="1" x14ac:dyDescent="0.3">
      <c r="A19" s="109">
        <v>50203</v>
      </c>
      <c r="B19" s="109"/>
      <c r="C19" s="109" t="s">
        <v>225</v>
      </c>
      <c r="D19" s="7" t="s">
        <v>226</v>
      </c>
      <c r="E19" s="7" t="s">
        <v>39</v>
      </c>
      <c r="F19" s="114">
        <v>1</v>
      </c>
      <c r="G19" s="113">
        <v>3500</v>
      </c>
      <c r="H19" s="111">
        <f t="shared" si="3"/>
        <v>3500</v>
      </c>
      <c r="I19" s="10"/>
    </row>
    <row r="20" spans="1:9" ht="15.75" thickBot="1" x14ac:dyDescent="0.3">
      <c r="A20" s="128" t="s">
        <v>195</v>
      </c>
      <c r="B20" s="129"/>
      <c r="C20" s="129"/>
      <c r="D20" s="129"/>
      <c r="E20" s="129"/>
      <c r="F20" s="129"/>
      <c r="G20" s="130"/>
      <c r="H20" s="115">
        <f>SUM(H12:H19)</f>
        <v>22815.25</v>
      </c>
      <c r="I20" s="10"/>
    </row>
    <row r="21" spans="1:9" ht="15.75" thickBot="1" x14ac:dyDescent="0.3">
      <c r="A21" s="131" t="s">
        <v>43</v>
      </c>
      <c r="B21" s="132"/>
      <c r="C21" s="132"/>
      <c r="D21" s="132"/>
      <c r="E21" s="132"/>
      <c r="F21" s="132"/>
      <c r="G21" s="132"/>
      <c r="H21" s="132"/>
      <c r="I21" s="10"/>
    </row>
    <row r="22" spans="1:9" ht="15.75" thickBot="1" x14ac:dyDescent="0.3">
      <c r="A22" s="109"/>
      <c r="B22" s="109"/>
      <c r="C22" s="109" t="s">
        <v>227</v>
      </c>
      <c r="D22" s="7"/>
      <c r="E22" s="3" t="s">
        <v>39</v>
      </c>
      <c r="F22" s="4">
        <v>1</v>
      </c>
      <c r="G22" s="110">
        <v>10000</v>
      </c>
      <c r="H22" s="111">
        <f t="shared" ref="H22" si="4">F22*G22</f>
        <v>10000</v>
      </c>
      <c r="I22" s="10" t="s">
        <v>228</v>
      </c>
    </row>
    <row r="23" spans="1:9" ht="15.75" thickBot="1" x14ac:dyDescent="0.3">
      <c r="A23" s="133" t="s">
        <v>197</v>
      </c>
      <c r="B23" s="134"/>
      <c r="C23" s="134"/>
      <c r="D23" s="134"/>
      <c r="E23" s="134"/>
      <c r="F23" s="134"/>
      <c r="G23" s="135"/>
      <c r="H23" s="116">
        <f>SUM(H22)</f>
        <v>10000</v>
      </c>
      <c r="I23" s="10"/>
    </row>
    <row r="24" spans="1:9" ht="15.75" thickBot="1" x14ac:dyDescent="0.3">
      <c r="A24" s="119" t="s">
        <v>229</v>
      </c>
      <c r="B24" s="120"/>
      <c r="C24" s="120"/>
      <c r="D24" s="120"/>
      <c r="E24" s="120"/>
      <c r="F24" s="120"/>
      <c r="G24" s="121"/>
      <c r="H24" s="117">
        <f>H10+H20+H23</f>
        <v>121993.05</v>
      </c>
      <c r="I24" s="118"/>
    </row>
  </sheetData>
  <mergeCells count="7">
    <mergeCell ref="A24:G24"/>
    <mergeCell ref="A2:H2"/>
    <mergeCell ref="A10:G10"/>
    <mergeCell ref="A11:H11"/>
    <mergeCell ref="A20:G20"/>
    <mergeCell ref="A21:H21"/>
    <mergeCell ref="A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20" workbookViewId="0">
      <selection activeCell="H40" sqref="H40"/>
    </sheetView>
  </sheetViews>
  <sheetFormatPr defaultRowHeight="15" x14ac:dyDescent="0.25"/>
  <cols>
    <col min="1" max="1" width="12.42578125" customWidth="1"/>
    <col min="2" max="2" width="1.7109375" customWidth="1"/>
    <col min="3" max="3" width="50.140625" customWidth="1"/>
    <col min="4" max="4" width="12.7109375" customWidth="1"/>
    <col min="5" max="5" width="9.85546875" customWidth="1"/>
    <col min="6" max="6" width="9.7109375" customWidth="1"/>
    <col min="7" max="7" width="10.28515625" customWidth="1"/>
    <col min="8" max="8" width="11.85546875" style="73" customWidth="1"/>
    <col min="9" max="9" width="47.7109375" style="35" customWidth="1"/>
    <col min="10" max="14" width="9.140625" style="46"/>
  </cols>
  <sheetData>
    <row r="1" spans="1:14" s="44" customFormat="1" ht="15.75" thickBot="1" x14ac:dyDescent="0.3">
      <c r="A1" s="56" t="s">
        <v>0</v>
      </c>
      <c r="B1" s="56"/>
      <c r="C1" s="56" t="s">
        <v>1</v>
      </c>
      <c r="D1" s="57" t="s">
        <v>2</v>
      </c>
      <c r="E1" s="57" t="s">
        <v>3</v>
      </c>
      <c r="F1" s="58" t="s">
        <v>4</v>
      </c>
      <c r="G1" s="59" t="s">
        <v>5</v>
      </c>
      <c r="H1" s="65" t="s">
        <v>6</v>
      </c>
      <c r="I1" s="60" t="s">
        <v>189</v>
      </c>
      <c r="J1" s="46"/>
      <c r="K1" s="46"/>
      <c r="L1" s="46"/>
      <c r="M1" s="46"/>
      <c r="N1" s="46"/>
    </row>
    <row r="2" spans="1:14" s="45" customFormat="1" ht="27.75" thickBot="1" x14ac:dyDescent="0.35">
      <c r="A2" s="122" t="s">
        <v>190</v>
      </c>
      <c r="B2" s="123"/>
      <c r="C2" s="123"/>
      <c r="D2" s="123"/>
      <c r="E2" s="123"/>
      <c r="F2" s="123"/>
      <c r="G2" s="123"/>
      <c r="H2" s="123"/>
      <c r="I2" s="47" t="s">
        <v>191</v>
      </c>
      <c r="J2" s="46"/>
      <c r="K2" s="46"/>
      <c r="L2" s="46"/>
      <c r="M2" s="46"/>
      <c r="N2" s="46"/>
    </row>
    <row r="3" spans="1:14" ht="15.75" x14ac:dyDescent="0.25">
      <c r="A3" s="36">
        <v>30103</v>
      </c>
      <c r="B3" s="36" t="s">
        <v>7</v>
      </c>
      <c r="C3" s="37" t="s">
        <v>8</v>
      </c>
      <c r="D3" s="38"/>
      <c r="E3" s="38" t="s">
        <v>9</v>
      </c>
      <c r="F3" s="39">
        <f>6410*1.1</f>
        <v>7051.0000000000009</v>
      </c>
      <c r="G3" s="40">
        <v>3.6</v>
      </c>
      <c r="H3" s="66">
        <f t="shared" ref="H3:H11" si="0">G3*F3</f>
        <v>25383.600000000002</v>
      </c>
      <c r="I3" s="41"/>
    </row>
    <row r="4" spans="1:14" ht="15.75" x14ac:dyDescent="0.25">
      <c r="A4" s="1">
        <v>30401</v>
      </c>
      <c r="B4" s="1" t="s">
        <v>7</v>
      </c>
      <c r="C4" s="2" t="s">
        <v>10</v>
      </c>
      <c r="D4" s="3"/>
      <c r="E4" s="3" t="s">
        <v>9</v>
      </c>
      <c r="F4" s="4">
        <v>970</v>
      </c>
      <c r="G4" s="5">
        <v>3.5</v>
      </c>
      <c r="H4" s="67">
        <f t="shared" si="0"/>
        <v>3395</v>
      </c>
    </row>
    <row r="5" spans="1:14" ht="15.75" x14ac:dyDescent="0.25">
      <c r="A5" s="1">
        <v>30402</v>
      </c>
      <c r="B5" s="1"/>
      <c r="C5" s="2" t="s">
        <v>11</v>
      </c>
      <c r="D5" s="3"/>
      <c r="E5" s="3" t="s">
        <v>9</v>
      </c>
      <c r="F5" s="4">
        <f>3160*1.1</f>
        <v>3476.0000000000005</v>
      </c>
      <c r="G5" s="5">
        <v>11</v>
      </c>
      <c r="H5" s="67">
        <f t="shared" si="0"/>
        <v>38236.000000000007</v>
      </c>
    </row>
    <row r="6" spans="1:14" ht="15.75" x14ac:dyDescent="0.25">
      <c r="A6" s="1">
        <v>30501</v>
      </c>
      <c r="B6" s="1" t="s">
        <v>12</v>
      </c>
      <c r="C6" s="1" t="s">
        <v>13</v>
      </c>
      <c r="D6" s="3" t="s">
        <v>14</v>
      </c>
      <c r="E6" s="3" t="s">
        <v>15</v>
      </c>
      <c r="F6" s="4">
        <v>9300</v>
      </c>
      <c r="G6" s="5">
        <v>3.3</v>
      </c>
      <c r="H6" s="67">
        <f t="shared" si="0"/>
        <v>30690</v>
      </c>
    </row>
    <row r="7" spans="1:14" ht="15.75" x14ac:dyDescent="0.25">
      <c r="A7" s="1"/>
      <c r="B7" s="1" t="s">
        <v>12</v>
      </c>
      <c r="C7" s="1" t="s">
        <v>18</v>
      </c>
      <c r="D7" s="3" t="s">
        <v>19</v>
      </c>
      <c r="E7" s="3" t="s">
        <v>15</v>
      </c>
      <c r="F7" s="6">
        <v>9225</v>
      </c>
      <c r="G7" s="5">
        <v>5.6</v>
      </c>
      <c r="H7" s="67">
        <f t="shared" si="0"/>
        <v>51660</v>
      </c>
    </row>
    <row r="8" spans="1:14" ht="15.75" x14ac:dyDescent="0.25">
      <c r="A8" s="1">
        <v>40510</v>
      </c>
      <c r="B8" s="1" t="s">
        <v>7</v>
      </c>
      <c r="C8" s="2" t="s">
        <v>20</v>
      </c>
      <c r="D8" s="3" t="s">
        <v>21</v>
      </c>
      <c r="E8" s="3" t="s">
        <v>15</v>
      </c>
      <c r="F8" s="6">
        <v>7277</v>
      </c>
      <c r="G8" s="5">
        <v>1.3</v>
      </c>
      <c r="H8" s="67">
        <f t="shared" si="0"/>
        <v>9460.1</v>
      </c>
    </row>
    <row r="9" spans="1:14" ht="15.75" x14ac:dyDescent="0.25">
      <c r="A9" s="1"/>
      <c r="B9" s="1" t="s">
        <v>22</v>
      </c>
      <c r="C9" s="2" t="s">
        <v>23</v>
      </c>
      <c r="D9" s="3" t="s">
        <v>21</v>
      </c>
      <c r="E9" s="3" t="s">
        <v>15</v>
      </c>
      <c r="F9" s="6">
        <v>2017</v>
      </c>
      <c r="G9" s="5">
        <v>0.9</v>
      </c>
      <c r="H9" s="67">
        <f t="shared" si="0"/>
        <v>1815.3</v>
      </c>
    </row>
    <row r="10" spans="1:14" x14ac:dyDescent="0.25">
      <c r="A10" s="1">
        <v>45001</v>
      </c>
      <c r="B10" s="1" t="s">
        <v>26</v>
      </c>
      <c r="C10" s="2" t="s">
        <v>27</v>
      </c>
      <c r="D10" s="3" t="s">
        <v>28</v>
      </c>
      <c r="E10" s="3" t="s">
        <v>29</v>
      </c>
      <c r="F10" s="6">
        <v>116</v>
      </c>
      <c r="G10" s="5">
        <v>12</v>
      </c>
      <c r="H10" s="67">
        <f t="shared" si="0"/>
        <v>1392</v>
      </c>
      <c r="I10" s="10" t="s">
        <v>192</v>
      </c>
    </row>
    <row r="11" spans="1:14" ht="15.75" thickBot="1" x14ac:dyDescent="0.3">
      <c r="A11" s="83"/>
      <c r="B11" s="83" t="s">
        <v>7</v>
      </c>
      <c r="C11" s="84" t="s">
        <v>27</v>
      </c>
      <c r="D11" s="85" t="s">
        <v>30</v>
      </c>
      <c r="E11" s="85" t="s">
        <v>29</v>
      </c>
      <c r="F11" s="86">
        <v>329</v>
      </c>
      <c r="G11" s="8">
        <v>18</v>
      </c>
      <c r="H11" s="68">
        <f t="shared" si="0"/>
        <v>5922</v>
      </c>
      <c r="I11" s="10" t="s">
        <v>192</v>
      </c>
    </row>
    <row r="12" spans="1:14" s="49" customFormat="1" ht="13.5" thickBot="1" x14ac:dyDescent="0.25">
      <c r="A12" s="125" t="s">
        <v>194</v>
      </c>
      <c r="B12" s="126"/>
      <c r="C12" s="126"/>
      <c r="D12" s="126"/>
      <c r="E12" s="126"/>
      <c r="F12" s="126"/>
      <c r="G12" s="127"/>
      <c r="H12" s="87">
        <f>SUM(H3:H11)-10000</f>
        <v>157954</v>
      </c>
      <c r="I12" s="88"/>
      <c r="J12" s="48"/>
      <c r="K12" s="48"/>
      <c r="L12" s="48"/>
      <c r="M12" s="48"/>
      <c r="N12" s="48"/>
    </row>
    <row r="13" spans="1:14" ht="27.75" thickBot="1" x14ac:dyDescent="0.35">
      <c r="A13" s="122" t="s">
        <v>193</v>
      </c>
      <c r="B13" s="123"/>
      <c r="C13" s="123"/>
      <c r="D13" s="123"/>
      <c r="E13" s="123"/>
      <c r="F13" s="123"/>
      <c r="G13" s="123"/>
      <c r="H13" s="123"/>
      <c r="I13" s="47" t="s">
        <v>196</v>
      </c>
    </row>
    <row r="14" spans="1:14" x14ac:dyDescent="0.25">
      <c r="A14" s="140" t="s">
        <v>31</v>
      </c>
      <c r="B14" s="140"/>
      <c r="C14" s="140"/>
      <c r="D14" s="140"/>
      <c r="E14" s="140"/>
      <c r="F14" s="140"/>
      <c r="G14" s="140"/>
      <c r="H14" s="141"/>
    </row>
    <row r="15" spans="1:14" x14ac:dyDescent="0.25">
      <c r="A15" s="1">
        <v>80801</v>
      </c>
      <c r="B15" s="1" t="s">
        <v>7</v>
      </c>
      <c r="C15" s="1" t="s">
        <v>32</v>
      </c>
      <c r="D15" s="3" t="s">
        <v>33</v>
      </c>
      <c r="E15" s="3" t="s">
        <v>29</v>
      </c>
      <c r="F15" s="4">
        <v>270</v>
      </c>
      <c r="G15" s="5">
        <f>5.5+40</f>
        <v>45.5</v>
      </c>
      <c r="H15" s="67">
        <f>G15*F15</f>
        <v>12285</v>
      </c>
    </row>
    <row r="16" spans="1:14" x14ac:dyDescent="0.25">
      <c r="A16" s="1">
        <v>50101</v>
      </c>
      <c r="B16" s="1" t="s">
        <v>26</v>
      </c>
      <c r="C16" s="1" t="s">
        <v>34</v>
      </c>
      <c r="D16" s="3" t="s">
        <v>35</v>
      </c>
      <c r="E16" s="3" t="s">
        <v>29</v>
      </c>
      <c r="F16" s="4">
        <v>896</v>
      </c>
      <c r="G16" s="5">
        <f>1.7+24</f>
        <v>25.7</v>
      </c>
      <c r="H16" s="67">
        <f t="shared" ref="H16:H20" si="1">G16*F16</f>
        <v>23027.200000000001</v>
      </c>
    </row>
    <row r="17" spans="1:9" x14ac:dyDescent="0.25">
      <c r="A17" s="1"/>
      <c r="B17" s="1" t="s">
        <v>7</v>
      </c>
      <c r="C17" s="1" t="s">
        <v>36</v>
      </c>
      <c r="D17" s="3" t="s">
        <v>33</v>
      </c>
      <c r="E17" s="3" t="s">
        <v>29</v>
      </c>
      <c r="F17" s="4">
        <v>50</v>
      </c>
      <c r="G17" s="5">
        <f>5.5+30</f>
        <v>35.5</v>
      </c>
      <c r="H17" s="67">
        <f t="shared" si="1"/>
        <v>1775</v>
      </c>
    </row>
    <row r="18" spans="1:9" x14ac:dyDescent="0.25">
      <c r="A18" s="1">
        <v>50202</v>
      </c>
      <c r="B18" s="1" t="s">
        <v>26</v>
      </c>
      <c r="C18" s="1" t="s">
        <v>37</v>
      </c>
      <c r="D18" s="3" t="s">
        <v>38</v>
      </c>
      <c r="E18" s="3" t="s">
        <v>39</v>
      </c>
      <c r="F18" s="4">
        <v>19</v>
      </c>
      <c r="G18" s="5">
        <f>60+70</f>
        <v>130</v>
      </c>
      <c r="H18" s="67">
        <f t="shared" si="1"/>
        <v>2470</v>
      </c>
    </row>
    <row r="19" spans="1:9" x14ac:dyDescent="0.25">
      <c r="A19" s="1"/>
      <c r="B19" s="1" t="s">
        <v>7</v>
      </c>
      <c r="C19" s="1" t="s">
        <v>40</v>
      </c>
      <c r="D19" s="3" t="s">
        <v>41</v>
      </c>
      <c r="E19" s="3" t="s">
        <v>39</v>
      </c>
      <c r="F19" s="4">
        <v>2</v>
      </c>
      <c r="G19" s="5">
        <f>100+80</f>
        <v>180</v>
      </c>
      <c r="H19" s="67">
        <f t="shared" si="1"/>
        <v>360</v>
      </c>
    </row>
    <row r="20" spans="1:9" x14ac:dyDescent="0.25">
      <c r="A20" s="1">
        <v>80802</v>
      </c>
      <c r="B20" s="1" t="s">
        <v>7</v>
      </c>
      <c r="C20" s="1" t="s">
        <v>42</v>
      </c>
      <c r="D20" s="3" t="s">
        <v>41</v>
      </c>
      <c r="E20" s="3" t="s">
        <v>39</v>
      </c>
      <c r="F20" s="4">
        <v>5</v>
      </c>
      <c r="G20" s="5">
        <f>100+80</f>
        <v>180</v>
      </c>
      <c r="H20" s="67">
        <f t="shared" si="1"/>
        <v>900</v>
      </c>
    </row>
    <row r="21" spans="1:9" ht="15.75" x14ac:dyDescent="0.25">
      <c r="A21" s="1"/>
      <c r="B21" s="1" t="s">
        <v>16</v>
      </c>
      <c r="C21" s="1" t="s">
        <v>17</v>
      </c>
      <c r="D21" s="3"/>
      <c r="E21" s="3" t="s">
        <v>9</v>
      </c>
      <c r="F21" s="4">
        <v>300</v>
      </c>
      <c r="G21" s="5">
        <v>12</v>
      </c>
      <c r="H21" s="67">
        <f>G21*F21</f>
        <v>3600</v>
      </c>
    </row>
    <row r="22" spans="1:9" ht="15.75" x14ac:dyDescent="0.25">
      <c r="A22" s="1">
        <v>50106</v>
      </c>
      <c r="B22" s="1"/>
      <c r="C22" s="1" t="s">
        <v>24</v>
      </c>
      <c r="D22" s="3" t="s">
        <v>25</v>
      </c>
      <c r="E22" s="3" t="s">
        <v>15</v>
      </c>
      <c r="F22" s="4">
        <v>2360</v>
      </c>
      <c r="G22" s="5">
        <v>0.5</v>
      </c>
      <c r="H22" s="67">
        <f>G22*F22</f>
        <v>1180</v>
      </c>
    </row>
    <row r="23" spans="1:9" x14ac:dyDescent="0.25">
      <c r="A23" s="145" t="s">
        <v>55</v>
      </c>
      <c r="B23" s="145"/>
      <c r="C23" s="145"/>
      <c r="D23" s="145"/>
      <c r="E23" s="145"/>
      <c r="F23" s="145"/>
      <c r="G23" s="145"/>
      <c r="H23" s="146"/>
    </row>
    <row r="24" spans="1:9" x14ac:dyDescent="0.25">
      <c r="A24" s="1">
        <v>80601</v>
      </c>
      <c r="B24" s="1" t="s">
        <v>26</v>
      </c>
      <c r="C24" s="1" t="s">
        <v>56</v>
      </c>
      <c r="D24" s="3" t="s">
        <v>35</v>
      </c>
      <c r="E24" s="3" t="s">
        <v>29</v>
      </c>
      <c r="F24" s="4">
        <v>15</v>
      </c>
      <c r="G24" s="5">
        <f>3.15+40</f>
        <v>43.15</v>
      </c>
      <c r="H24" s="67">
        <f t="shared" ref="H24:H29" si="2">G24*F24</f>
        <v>647.25</v>
      </c>
    </row>
    <row r="25" spans="1:9" x14ac:dyDescent="0.25">
      <c r="A25" s="1"/>
      <c r="B25" s="1" t="s">
        <v>7</v>
      </c>
      <c r="C25" s="1" t="s">
        <v>56</v>
      </c>
      <c r="D25" s="3" t="s">
        <v>57</v>
      </c>
      <c r="E25" s="3" t="s">
        <v>29</v>
      </c>
      <c r="F25" s="4">
        <v>109</v>
      </c>
      <c r="G25" s="5">
        <f>4.7+40</f>
        <v>44.7</v>
      </c>
      <c r="H25" s="67">
        <f t="shared" si="2"/>
        <v>4872.3</v>
      </c>
    </row>
    <row r="26" spans="1:9" x14ac:dyDescent="0.25">
      <c r="A26" s="1">
        <v>80701</v>
      </c>
      <c r="B26" s="1" t="s">
        <v>26</v>
      </c>
      <c r="C26" s="1" t="s">
        <v>58</v>
      </c>
      <c r="D26" s="3" t="s">
        <v>59</v>
      </c>
      <c r="E26" s="3" t="s">
        <v>29</v>
      </c>
      <c r="F26" s="4">
        <v>24</v>
      </c>
      <c r="G26" s="5">
        <f>1+30</f>
        <v>31</v>
      </c>
      <c r="H26" s="67">
        <f t="shared" si="2"/>
        <v>744</v>
      </c>
    </row>
    <row r="27" spans="1:9" x14ac:dyDescent="0.25">
      <c r="A27" s="1"/>
      <c r="B27" s="1" t="s">
        <v>7</v>
      </c>
      <c r="C27" s="1" t="s">
        <v>58</v>
      </c>
      <c r="D27" s="3" t="s">
        <v>60</v>
      </c>
      <c r="E27" s="3" t="s">
        <v>29</v>
      </c>
      <c r="F27" s="4">
        <v>106</v>
      </c>
      <c r="G27" s="5">
        <f>2.5+32</f>
        <v>34.5</v>
      </c>
      <c r="H27" s="67">
        <f t="shared" si="2"/>
        <v>3657</v>
      </c>
    </row>
    <row r="28" spans="1:9" x14ac:dyDescent="0.25">
      <c r="A28" s="1">
        <v>80602</v>
      </c>
      <c r="B28" s="1"/>
      <c r="C28" s="1" t="s">
        <v>61</v>
      </c>
      <c r="D28" s="3" t="s">
        <v>41</v>
      </c>
      <c r="E28" s="3" t="s">
        <v>39</v>
      </c>
      <c r="F28" s="4">
        <v>6</v>
      </c>
      <c r="G28" s="5">
        <f>100+80</f>
        <v>180</v>
      </c>
      <c r="H28" s="67">
        <f t="shared" si="2"/>
        <v>1080</v>
      </c>
    </row>
    <row r="29" spans="1:9" ht="15.75" thickBot="1" x14ac:dyDescent="0.3">
      <c r="A29" s="1">
        <v>51001</v>
      </c>
      <c r="B29" s="1"/>
      <c r="C29" s="1" t="s">
        <v>62</v>
      </c>
      <c r="D29" s="7" t="s">
        <v>63</v>
      </c>
      <c r="E29" s="3" t="s">
        <v>29</v>
      </c>
      <c r="F29" s="4">
        <v>12</v>
      </c>
      <c r="G29" s="8">
        <v>22</v>
      </c>
      <c r="H29" s="67">
        <f t="shared" si="2"/>
        <v>264</v>
      </c>
      <c r="I29" s="50"/>
    </row>
    <row r="30" spans="1:9" ht="15.75" thickBot="1" x14ac:dyDescent="0.3">
      <c r="A30" s="142" t="s">
        <v>195</v>
      </c>
      <c r="B30" s="143"/>
      <c r="C30" s="143"/>
      <c r="D30" s="143"/>
      <c r="E30" s="143"/>
      <c r="F30" s="143"/>
      <c r="G30" s="144"/>
      <c r="H30" s="87">
        <f>SUM(H15:H29)</f>
        <v>56861.75</v>
      </c>
      <c r="I30" s="50"/>
    </row>
    <row r="31" spans="1:9" ht="19.5" thickBot="1" x14ac:dyDescent="0.35">
      <c r="A31" s="122" t="s">
        <v>43</v>
      </c>
      <c r="B31" s="138"/>
      <c r="C31" s="138"/>
      <c r="D31" s="138"/>
      <c r="E31" s="138"/>
      <c r="F31" s="138"/>
      <c r="G31" s="138"/>
      <c r="H31" s="139"/>
      <c r="I31" s="50"/>
    </row>
    <row r="32" spans="1:9" x14ac:dyDescent="0.25">
      <c r="A32" s="36">
        <v>91501</v>
      </c>
      <c r="B32" s="36" t="s">
        <v>26</v>
      </c>
      <c r="C32" s="37" t="s">
        <v>44</v>
      </c>
      <c r="D32" s="38" t="s">
        <v>45</v>
      </c>
      <c r="E32" s="38" t="s">
        <v>46</v>
      </c>
      <c r="F32" s="51">
        <v>400</v>
      </c>
      <c r="G32" s="40">
        <v>0</v>
      </c>
      <c r="H32" s="66">
        <f t="shared" ref="H32:H37" si="3">G32*F32</f>
        <v>0</v>
      </c>
    </row>
    <row r="33" spans="1:9" x14ac:dyDescent="0.25">
      <c r="A33" s="1"/>
      <c r="B33" s="1" t="s">
        <v>7</v>
      </c>
      <c r="C33" s="2" t="s">
        <v>47</v>
      </c>
      <c r="D33" s="3" t="s">
        <v>48</v>
      </c>
      <c r="E33" s="3" t="s">
        <v>29</v>
      </c>
      <c r="F33" s="6">
        <v>231</v>
      </c>
      <c r="G33" s="5">
        <v>0</v>
      </c>
      <c r="H33" s="67">
        <f t="shared" si="3"/>
        <v>0</v>
      </c>
    </row>
    <row r="34" spans="1:9" x14ac:dyDescent="0.25">
      <c r="A34" s="1"/>
      <c r="B34" s="1" t="s">
        <v>22</v>
      </c>
      <c r="C34" s="2" t="s">
        <v>49</v>
      </c>
      <c r="D34" s="3" t="s">
        <v>50</v>
      </c>
      <c r="E34" s="3" t="s">
        <v>46</v>
      </c>
      <c r="F34" s="6">
        <v>97</v>
      </c>
      <c r="G34" s="5">
        <v>0</v>
      </c>
      <c r="H34" s="67">
        <f t="shared" si="3"/>
        <v>0</v>
      </c>
    </row>
    <row r="35" spans="1:9" x14ac:dyDescent="0.25">
      <c r="A35" s="1">
        <v>91505</v>
      </c>
      <c r="B35" s="1" t="s">
        <v>26</v>
      </c>
      <c r="C35" s="2" t="s">
        <v>51</v>
      </c>
      <c r="D35" s="3" t="s">
        <v>52</v>
      </c>
      <c r="E35" s="3" t="s">
        <v>39</v>
      </c>
      <c r="F35" s="6">
        <v>4</v>
      </c>
      <c r="G35" s="5">
        <v>0</v>
      </c>
      <c r="H35" s="67">
        <f t="shared" si="3"/>
        <v>0</v>
      </c>
    </row>
    <row r="36" spans="1:9" x14ac:dyDescent="0.25">
      <c r="A36" s="1"/>
      <c r="B36" s="1" t="s">
        <v>7</v>
      </c>
      <c r="C36" s="2" t="s">
        <v>51</v>
      </c>
      <c r="D36" s="3" t="s">
        <v>53</v>
      </c>
      <c r="E36" s="3" t="s">
        <v>39</v>
      </c>
      <c r="F36" s="6">
        <v>1</v>
      </c>
      <c r="G36" s="5">
        <v>0</v>
      </c>
      <c r="H36" s="67">
        <f t="shared" si="3"/>
        <v>0</v>
      </c>
    </row>
    <row r="37" spans="1:9" ht="15.75" thickBot="1" x14ac:dyDescent="0.3">
      <c r="A37" s="83">
        <v>91506</v>
      </c>
      <c r="B37" s="83"/>
      <c r="C37" s="84" t="s">
        <v>54</v>
      </c>
      <c r="D37" s="85"/>
      <c r="E37" s="85" t="s">
        <v>39</v>
      </c>
      <c r="F37" s="86">
        <v>3</v>
      </c>
      <c r="G37" s="8">
        <v>0</v>
      </c>
      <c r="H37" s="68">
        <f t="shared" si="3"/>
        <v>0</v>
      </c>
    </row>
    <row r="38" spans="1:9" ht="15.75" thickBot="1" x14ac:dyDescent="0.3">
      <c r="A38" s="125" t="s">
        <v>197</v>
      </c>
      <c r="B38" s="136"/>
      <c r="C38" s="136"/>
      <c r="D38" s="136"/>
      <c r="E38" s="136"/>
      <c r="F38" s="136"/>
      <c r="G38" s="137"/>
      <c r="H38" s="87">
        <v>14000</v>
      </c>
      <c r="I38" s="50"/>
    </row>
    <row r="39" spans="1:9" ht="19.5" thickBot="1" x14ac:dyDescent="0.35">
      <c r="A39" s="122" t="s">
        <v>200</v>
      </c>
      <c r="B39" s="138"/>
      <c r="C39" s="138"/>
      <c r="D39" s="138"/>
      <c r="E39" s="138"/>
      <c r="F39" s="138"/>
      <c r="G39" s="138"/>
      <c r="H39" s="139"/>
      <c r="I39" s="50"/>
    </row>
    <row r="40" spans="1:9" ht="25.5" x14ac:dyDescent="0.25">
      <c r="A40" s="52" t="s">
        <v>72</v>
      </c>
      <c r="B40" s="52" t="s">
        <v>26</v>
      </c>
      <c r="C40" s="52" t="s">
        <v>73</v>
      </c>
      <c r="D40" s="53"/>
      <c r="E40" s="53" t="s">
        <v>39</v>
      </c>
      <c r="F40" s="54">
        <v>1</v>
      </c>
      <c r="G40" s="55">
        <f>2080+3150+950-3900</f>
        <v>2280</v>
      </c>
      <c r="H40" s="69">
        <f t="shared" ref="H40:H47" si="4">G40*F40</f>
        <v>2280</v>
      </c>
    </row>
    <row r="41" spans="1:9" x14ac:dyDescent="0.25">
      <c r="A41" s="10"/>
      <c r="B41" s="10" t="s">
        <v>7</v>
      </c>
      <c r="C41" s="10" t="s">
        <v>74</v>
      </c>
      <c r="D41" s="10"/>
      <c r="E41" s="15" t="s">
        <v>39</v>
      </c>
      <c r="F41" s="10">
        <v>1</v>
      </c>
      <c r="G41" s="17">
        <v>2200</v>
      </c>
      <c r="H41" s="70">
        <f t="shared" si="4"/>
        <v>2200</v>
      </c>
    </row>
    <row r="42" spans="1:9" x14ac:dyDescent="0.25">
      <c r="A42" s="10"/>
      <c r="B42" s="10" t="s">
        <v>22</v>
      </c>
      <c r="C42" s="10" t="s">
        <v>75</v>
      </c>
      <c r="D42" s="10"/>
      <c r="E42" s="15" t="s">
        <v>39</v>
      </c>
      <c r="F42" s="10">
        <v>1</v>
      </c>
      <c r="G42" s="17">
        <v>300</v>
      </c>
      <c r="H42" s="70">
        <f t="shared" si="4"/>
        <v>300</v>
      </c>
    </row>
    <row r="43" spans="1:9" x14ac:dyDescent="0.25">
      <c r="A43" s="14" t="s">
        <v>76</v>
      </c>
      <c r="B43" s="14" t="s">
        <v>26</v>
      </c>
      <c r="C43" s="14" t="s">
        <v>77</v>
      </c>
      <c r="D43" s="15"/>
      <c r="E43" s="15" t="s">
        <v>78</v>
      </c>
      <c r="F43" s="16">
        <v>160</v>
      </c>
      <c r="G43" s="17">
        <v>130</v>
      </c>
      <c r="H43" s="70">
        <f t="shared" si="4"/>
        <v>20800</v>
      </c>
    </row>
    <row r="44" spans="1:9" x14ac:dyDescent="0.25">
      <c r="A44" s="10"/>
      <c r="B44" s="10" t="s">
        <v>7</v>
      </c>
      <c r="C44" s="10" t="s">
        <v>79</v>
      </c>
      <c r="D44" s="10"/>
      <c r="E44" s="15" t="s">
        <v>39</v>
      </c>
      <c r="F44" s="10">
        <v>1</v>
      </c>
      <c r="G44" s="17">
        <v>5000</v>
      </c>
      <c r="H44" s="70">
        <f t="shared" si="4"/>
        <v>5000</v>
      </c>
    </row>
    <row r="45" spans="1:9" x14ac:dyDescent="0.25">
      <c r="A45" s="10" t="s">
        <v>198</v>
      </c>
      <c r="B45" s="10"/>
      <c r="C45" s="10" t="s">
        <v>199</v>
      </c>
      <c r="D45" s="10"/>
      <c r="E45" s="15" t="s">
        <v>39</v>
      </c>
      <c r="F45" s="10">
        <v>1</v>
      </c>
      <c r="G45" s="17">
        <f>350</f>
        <v>350</v>
      </c>
      <c r="H45" s="70">
        <f t="shared" si="4"/>
        <v>350</v>
      </c>
    </row>
    <row r="46" spans="1:9" x14ac:dyDescent="0.25">
      <c r="A46" s="14" t="s">
        <v>69</v>
      </c>
      <c r="B46" s="14"/>
      <c r="C46" s="14" t="s">
        <v>70</v>
      </c>
      <c r="D46" s="15"/>
      <c r="E46" s="15" t="s">
        <v>39</v>
      </c>
      <c r="F46" s="16">
        <v>1</v>
      </c>
      <c r="G46" s="17">
        <v>12784</v>
      </c>
      <c r="H46" s="70">
        <f t="shared" si="4"/>
        <v>12784</v>
      </c>
    </row>
    <row r="47" spans="1:9" ht="16.5" thickBot="1" x14ac:dyDescent="0.3">
      <c r="A47" s="42"/>
      <c r="B47" s="42"/>
      <c r="C47" s="42" t="s">
        <v>201</v>
      </c>
      <c r="D47" s="42"/>
      <c r="E47" s="79" t="s">
        <v>71</v>
      </c>
      <c r="F47" s="42">
        <v>2017</v>
      </c>
      <c r="G47" s="80">
        <v>9</v>
      </c>
      <c r="H47" s="81">
        <f t="shared" si="4"/>
        <v>18153</v>
      </c>
    </row>
    <row r="48" spans="1:9" ht="15.75" thickBot="1" x14ac:dyDescent="0.3">
      <c r="A48" s="133" t="s">
        <v>202</v>
      </c>
      <c r="B48" s="134"/>
      <c r="C48" s="134"/>
      <c r="D48" s="134"/>
      <c r="E48" s="134"/>
      <c r="F48" s="134"/>
      <c r="G48" s="135"/>
      <c r="H48" s="82">
        <f>SUM(H40:H47)</f>
        <v>61867</v>
      </c>
      <c r="I48" s="50"/>
    </row>
    <row r="49" spans="1:14" s="19" customFormat="1" ht="13.5" thickBot="1" x14ac:dyDescent="0.25">
      <c r="A49" s="119" t="s">
        <v>203</v>
      </c>
      <c r="B49" s="120"/>
      <c r="C49" s="120"/>
      <c r="D49" s="120"/>
      <c r="E49" s="120"/>
      <c r="F49" s="120"/>
      <c r="G49" s="121"/>
      <c r="H49" s="71">
        <f>H48+H38+H30+H12</f>
        <v>290682.75</v>
      </c>
      <c r="I49" s="61"/>
      <c r="J49" s="18"/>
      <c r="K49" s="18"/>
      <c r="L49" s="18"/>
      <c r="M49" s="18"/>
      <c r="N49" s="18"/>
    </row>
    <row r="50" spans="1:14" x14ac:dyDescent="0.25">
      <c r="H50" s="72"/>
      <c r="I50" s="46"/>
    </row>
    <row r="51" spans="1:14" x14ac:dyDescent="0.25">
      <c r="H51" s="72"/>
      <c r="I51" s="46"/>
    </row>
    <row r="52" spans="1:14" x14ac:dyDescent="0.25">
      <c r="H52" s="72"/>
      <c r="I52" s="46"/>
    </row>
    <row r="53" spans="1:14" x14ac:dyDescent="0.25">
      <c r="H53" s="72"/>
      <c r="I53" s="46"/>
    </row>
    <row r="54" spans="1:14" x14ac:dyDescent="0.25">
      <c r="H54" s="72"/>
      <c r="I54" s="46"/>
    </row>
    <row r="55" spans="1:14" x14ac:dyDescent="0.25">
      <c r="H55" s="72"/>
      <c r="I55" s="46"/>
    </row>
    <row r="56" spans="1:14" x14ac:dyDescent="0.25">
      <c r="H56" s="72"/>
      <c r="I56" s="46"/>
    </row>
    <row r="57" spans="1:14" x14ac:dyDescent="0.25">
      <c r="H57" s="72"/>
      <c r="I57" s="46"/>
    </row>
    <row r="58" spans="1:14" x14ac:dyDescent="0.25">
      <c r="H58" s="72"/>
      <c r="I58" s="46"/>
    </row>
    <row r="59" spans="1:14" x14ac:dyDescent="0.25">
      <c r="H59" s="72"/>
      <c r="I59" s="46"/>
    </row>
    <row r="60" spans="1:14" x14ac:dyDescent="0.25">
      <c r="H60" s="72"/>
      <c r="I60" s="46"/>
    </row>
    <row r="61" spans="1:14" x14ac:dyDescent="0.25">
      <c r="H61" s="72"/>
      <c r="I61" s="46"/>
    </row>
    <row r="62" spans="1:14" x14ac:dyDescent="0.25">
      <c r="H62" s="72"/>
      <c r="I62" s="46"/>
    </row>
    <row r="63" spans="1:14" x14ac:dyDescent="0.25">
      <c r="H63" s="72"/>
      <c r="I63" s="46"/>
    </row>
    <row r="64" spans="1:14" x14ac:dyDescent="0.25">
      <c r="H64" s="72"/>
      <c r="I64" s="46"/>
    </row>
    <row r="65" spans="8:9" x14ac:dyDescent="0.25">
      <c r="H65" s="72"/>
      <c r="I65" s="46"/>
    </row>
    <row r="66" spans="8:9" x14ac:dyDescent="0.25">
      <c r="H66" s="72"/>
      <c r="I66" s="46"/>
    </row>
    <row r="67" spans="8:9" x14ac:dyDescent="0.25">
      <c r="H67" s="72"/>
      <c r="I67" s="46"/>
    </row>
    <row r="68" spans="8:9" x14ac:dyDescent="0.25">
      <c r="H68" s="72"/>
      <c r="I68" s="46"/>
    </row>
    <row r="69" spans="8:9" x14ac:dyDescent="0.25">
      <c r="H69" s="72"/>
      <c r="I69" s="46"/>
    </row>
    <row r="70" spans="8:9" x14ac:dyDescent="0.25">
      <c r="H70" s="72"/>
      <c r="I70" s="46"/>
    </row>
    <row r="71" spans="8:9" x14ac:dyDescent="0.25">
      <c r="H71" s="72"/>
      <c r="I71" s="46"/>
    </row>
    <row r="72" spans="8:9" x14ac:dyDescent="0.25">
      <c r="H72" s="72"/>
      <c r="I72" s="46"/>
    </row>
    <row r="73" spans="8:9" x14ac:dyDescent="0.25">
      <c r="H73" s="72"/>
      <c r="I73" s="46"/>
    </row>
    <row r="74" spans="8:9" x14ac:dyDescent="0.25">
      <c r="H74" s="72"/>
      <c r="I74" s="46"/>
    </row>
    <row r="75" spans="8:9" x14ac:dyDescent="0.25">
      <c r="H75" s="72"/>
      <c r="I75" s="46"/>
    </row>
    <row r="76" spans="8:9" x14ac:dyDescent="0.25">
      <c r="H76" s="72"/>
      <c r="I76" s="46"/>
    </row>
    <row r="77" spans="8:9" x14ac:dyDescent="0.25">
      <c r="H77" s="72"/>
      <c r="I77" s="46"/>
    </row>
    <row r="78" spans="8:9" x14ac:dyDescent="0.25">
      <c r="H78" s="72"/>
      <c r="I78" s="46"/>
    </row>
    <row r="79" spans="8:9" x14ac:dyDescent="0.25">
      <c r="H79" s="72"/>
      <c r="I79" s="46"/>
    </row>
    <row r="80" spans="8:9" x14ac:dyDescent="0.25">
      <c r="H80" s="72"/>
      <c r="I80" s="46"/>
    </row>
    <row r="81" spans="8:9" x14ac:dyDescent="0.25">
      <c r="H81" s="72"/>
      <c r="I81" s="46"/>
    </row>
    <row r="82" spans="8:9" x14ac:dyDescent="0.25">
      <c r="H82" s="72"/>
      <c r="I82" s="46"/>
    </row>
    <row r="83" spans="8:9" x14ac:dyDescent="0.25">
      <c r="H83" s="72"/>
      <c r="I83" s="46"/>
    </row>
    <row r="84" spans="8:9" x14ac:dyDescent="0.25">
      <c r="H84" s="72"/>
      <c r="I84" s="46"/>
    </row>
    <row r="85" spans="8:9" x14ac:dyDescent="0.25">
      <c r="H85" s="72"/>
      <c r="I85" s="46"/>
    </row>
    <row r="86" spans="8:9" x14ac:dyDescent="0.25">
      <c r="H86" s="72"/>
      <c r="I86" s="46"/>
    </row>
    <row r="87" spans="8:9" x14ac:dyDescent="0.25">
      <c r="H87" s="72"/>
      <c r="I87" s="46"/>
    </row>
    <row r="88" spans="8:9" x14ac:dyDescent="0.25">
      <c r="H88" s="72"/>
      <c r="I88" s="46"/>
    </row>
    <row r="89" spans="8:9" x14ac:dyDescent="0.25">
      <c r="H89" s="72"/>
      <c r="I89" s="46"/>
    </row>
    <row r="90" spans="8:9" x14ac:dyDescent="0.25">
      <c r="H90" s="72"/>
      <c r="I90" s="46"/>
    </row>
    <row r="91" spans="8:9" x14ac:dyDescent="0.25">
      <c r="H91" s="72"/>
      <c r="I91" s="46"/>
    </row>
    <row r="92" spans="8:9" x14ac:dyDescent="0.25">
      <c r="H92" s="72"/>
      <c r="I92" s="46"/>
    </row>
    <row r="93" spans="8:9" x14ac:dyDescent="0.25">
      <c r="H93" s="72"/>
      <c r="I93" s="46"/>
    </row>
    <row r="94" spans="8:9" x14ac:dyDescent="0.25">
      <c r="H94" s="72"/>
      <c r="I94" s="46"/>
    </row>
    <row r="95" spans="8:9" x14ac:dyDescent="0.25">
      <c r="H95" s="72"/>
      <c r="I95" s="46"/>
    </row>
    <row r="96" spans="8:9" x14ac:dyDescent="0.25">
      <c r="H96" s="72"/>
      <c r="I96" s="46"/>
    </row>
    <row r="97" spans="8:9" x14ac:dyDescent="0.25">
      <c r="H97" s="72"/>
      <c r="I97" s="46"/>
    </row>
    <row r="98" spans="8:9" x14ac:dyDescent="0.25">
      <c r="H98" s="72"/>
      <c r="I98" s="46"/>
    </row>
    <row r="99" spans="8:9" x14ac:dyDescent="0.25">
      <c r="H99" s="72"/>
      <c r="I99" s="46"/>
    </row>
    <row r="100" spans="8:9" x14ac:dyDescent="0.25">
      <c r="H100" s="72"/>
      <c r="I100" s="46"/>
    </row>
    <row r="101" spans="8:9" x14ac:dyDescent="0.25">
      <c r="H101" s="72"/>
      <c r="I101" s="46"/>
    </row>
    <row r="102" spans="8:9" x14ac:dyDescent="0.25">
      <c r="H102" s="72"/>
      <c r="I102" s="46"/>
    </row>
    <row r="103" spans="8:9" x14ac:dyDescent="0.25">
      <c r="H103" s="72"/>
      <c r="I103" s="46"/>
    </row>
    <row r="104" spans="8:9" x14ac:dyDescent="0.25">
      <c r="H104" s="72"/>
      <c r="I104" s="46"/>
    </row>
    <row r="105" spans="8:9" x14ac:dyDescent="0.25">
      <c r="H105" s="72"/>
      <c r="I105" s="46"/>
    </row>
    <row r="106" spans="8:9" x14ac:dyDescent="0.25">
      <c r="H106" s="72"/>
      <c r="I106" s="46"/>
    </row>
    <row r="107" spans="8:9" x14ac:dyDescent="0.25">
      <c r="H107" s="72"/>
      <c r="I107" s="46"/>
    </row>
    <row r="108" spans="8:9" x14ac:dyDescent="0.25">
      <c r="H108" s="72"/>
      <c r="I108" s="46"/>
    </row>
    <row r="109" spans="8:9" x14ac:dyDescent="0.25">
      <c r="H109" s="72"/>
      <c r="I109" s="46"/>
    </row>
    <row r="110" spans="8:9" x14ac:dyDescent="0.25">
      <c r="H110" s="72"/>
      <c r="I110" s="46"/>
    </row>
    <row r="111" spans="8:9" x14ac:dyDescent="0.25">
      <c r="H111" s="72"/>
      <c r="I111" s="46"/>
    </row>
    <row r="112" spans="8:9" x14ac:dyDescent="0.25">
      <c r="H112" s="72"/>
      <c r="I112" s="46"/>
    </row>
    <row r="113" spans="8:9" x14ac:dyDescent="0.25">
      <c r="H113" s="72"/>
      <c r="I113" s="46"/>
    </row>
    <row r="114" spans="8:9" x14ac:dyDescent="0.25">
      <c r="H114" s="72"/>
      <c r="I114" s="46"/>
    </row>
    <row r="115" spans="8:9" x14ac:dyDescent="0.25">
      <c r="H115" s="72"/>
      <c r="I115" s="46"/>
    </row>
    <row r="116" spans="8:9" x14ac:dyDescent="0.25">
      <c r="H116" s="72"/>
      <c r="I116" s="46"/>
    </row>
    <row r="117" spans="8:9" x14ac:dyDescent="0.25">
      <c r="H117" s="72"/>
      <c r="I117" s="46"/>
    </row>
    <row r="118" spans="8:9" x14ac:dyDescent="0.25">
      <c r="H118" s="72"/>
      <c r="I118" s="46"/>
    </row>
    <row r="119" spans="8:9" x14ac:dyDescent="0.25">
      <c r="H119" s="72"/>
      <c r="I119" s="46"/>
    </row>
    <row r="120" spans="8:9" x14ac:dyDescent="0.25">
      <c r="H120" s="72"/>
      <c r="I120" s="46"/>
    </row>
    <row r="121" spans="8:9" x14ac:dyDescent="0.25">
      <c r="H121" s="72"/>
      <c r="I121" s="46"/>
    </row>
    <row r="122" spans="8:9" x14ac:dyDescent="0.25">
      <c r="H122" s="72"/>
      <c r="I122" s="46"/>
    </row>
    <row r="123" spans="8:9" x14ac:dyDescent="0.25">
      <c r="H123" s="72"/>
      <c r="I123" s="46"/>
    </row>
    <row r="124" spans="8:9" x14ac:dyDescent="0.25">
      <c r="H124" s="72"/>
      <c r="I124" s="46"/>
    </row>
    <row r="125" spans="8:9" x14ac:dyDescent="0.25">
      <c r="H125" s="72"/>
      <c r="I125" s="46"/>
    </row>
    <row r="126" spans="8:9" x14ac:dyDescent="0.25">
      <c r="H126" s="72"/>
      <c r="I126" s="46"/>
    </row>
    <row r="127" spans="8:9" x14ac:dyDescent="0.25">
      <c r="H127" s="72"/>
      <c r="I127" s="46"/>
    </row>
    <row r="128" spans="8:9" x14ac:dyDescent="0.25">
      <c r="H128" s="72"/>
      <c r="I128" s="46"/>
    </row>
    <row r="129" spans="8:9" x14ac:dyDescent="0.25">
      <c r="H129" s="72"/>
      <c r="I129" s="46"/>
    </row>
    <row r="130" spans="8:9" x14ac:dyDescent="0.25">
      <c r="H130" s="72"/>
      <c r="I130" s="46"/>
    </row>
    <row r="131" spans="8:9" x14ac:dyDescent="0.25">
      <c r="H131" s="72"/>
      <c r="I131" s="46"/>
    </row>
    <row r="132" spans="8:9" x14ac:dyDescent="0.25">
      <c r="H132" s="72"/>
      <c r="I132" s="46"/>
    </row>
    <row r="133" spans="8:9" x14ac:dyDescent="0.25">
      <c r="H133" s="72"/>
      <c r="I133" s="46"/>
    </row>
    <row r="134" spans="8:9" x14ac:dyDescent="0.25">
      <c r="H134" s="72"/>
      <c r="I134" s="46"/>
    </row>
    <row r="135" spans="8:9" x14ac:dyDescent="0.25">
      <c r="H135" s="72"/>
      <c r="I135" s="46"/>
    </row>
    <row r="136" spans="8:9" x14ac:dyDescent="0.25">
      <c r="H136" s="72"/>
      <c r="I136" s="46"/>
    </row>
    <row r="137" spans="8:9" x14ac:dyDescent="0.25">
      <c r="H137" s="72"/>
      <c r="I137" s="46"/>
    </row>
    <row r="138" spans="8:9" x14ac:dyDescent="0.25">
      <c r="H138" s="72"/>
      <c r="I138" s="46"/>
    </row>
    <row r="139" spans="8:9" x14ac:dyDescent="0.25">
      <c r="H139" s="72"/>
      <c r="I139" s="46"/>
    </row>
    <row r="140" spans="8:9" x14ac:dyDescent="0.25">
      <c r="H140" s="72"/>
      <c r="I140" s="46"/>
    </row>
    <row r="141" spans="8:9" x14ac:dyDescent="0.25">
      <c r="H141" s="72"/>
      <c r="I141" s="46"/>
    </row>
    <row r="142" spans="8:9" x14ac:dyDescent="0.25">
      <c r="H142" s="72"/>
      <c r="I142" s="46"/>
    </row>
    <row r="143" spans="8:9" x14ac:dyDescent="0.25">
      <c r="H143" s="72"/>
      <c r="I143" s="46"/>
    </row>
    <row r="144" spans="8:9" x14ac:dyDescent="0.25">
      <c r="H144" s="72"/>
      <c r="I144" s="46"/>
    </row>
    <row r="145" spans="8:9" x14ac:dyDescent="0.25">
      <c r="H145" s="72"/>
      <c r="I145" s="46"/>
    </row>
    <row r="146" spans="8:9" x14ac:dyDescent="0.25">
      <c r="H146" s="72"/>
      <c r="I146" s="46"/>
    </row>
    <row r="147" spans="8:9" x14ac:dyDescent="0.25">
      <c r="H147" s="72"/>
      <c r="I147" s="46"/>
    </row>
    <row r="148" spans="8:9" x14ac:dyDescent="0.25">
      <c r="H148" s="72"/>
      <c r="I148" s="46"/>
    </row>
    <row r="149" spans="8:9" x14ac:dyDescent="0.25">
      <c r="H149" s="72"/>
      <c r="I149" s="46"/>
    </row>
    <row r="150" spans="8:9" x14ac:dyDescent="0.25">
      <c r="H150" s="72"/>
      <c r="I150" s="46"/>
    </row>
    <row r="151" spans="8:9" x14ac:dyDescent="0.25">
      <c r="H151" s="72"/>
      <c r="I151" s="46"/>
    </row>
    <row r="152" spans="8:9" x14ac:dyDescent="0.25">
      <c r="H152" s="72"/>
      <c r="I152" s="46"/>
    </row>
    <row r="153" spans="8:9" x14ac:dyDescent="0.25">
      <c r="H153" s="72"/>
      <c r="I153" s="46"/>
    </row>
    <row r="154" spans="8:9" x14ac:dyDescent="0.25">
      <c r="H154" s="72"/>
      <c r="I154" s="46"/>
    </row>
    <row r="155" spans="8:9" x14ac:dyDescent="0.25">
      <c r="H155" s="72"/>
      <c r="I155" s="46"/>
    </row>
    <row r="156" spans="8:9" x14ac:dyDescent="0.25">
      <c r="H156" s="72"/>
      <c r="I156" s="46"/>
    </row>
    <row r="157" spans="8:9" x14ac:dyDescent="0.25">
      <c r="H157" s="72"/>
      <c r="I157" s="46"/>
    </row>
    <row r="158" spans="8:9" x14ac:dyDescent="0.25">
      <c r="H158" s="72"/>
      <c r="I158" s="46"/>
    </row>
    <row r="159" spans="8:9" x14ac:dyDescent="0.25">
      <c r="H159" s="72"/>
      <c r="I159" s="46"/>
    </row>
    <row r="160" spans="8:9" x14ac:dyDescent="0.25">
      <c r="H160" s="72"/>
      <c r="I160" s="46"/>
    </row>
    <row r="161" spans="8:9" x14ac:dyDescent="0.25">
      <c r="H161" s="72"/>
      <c r="I161" s="46"/>
    </row>
    <row r="162" spans="8:9" x14ac:dyDescent="0.25">
      <c r="H162" s="72"/>
      <c r="I162" s="46"/>
    </row>
  </sheetData>
  <mergeCells count="11">
    <mergeCell ref="A38:G38"/>
    <mergeCell ref="A39:H39"/>
    <mergeCell ref="A48:G48"/>
    <mergeCell ref="A49:G49"/>
    <mergeCell ref="A2:H2"/>
    <mergeCell ref="A13:H13"/>
    <mergeCell ref="A14:H14"/>
    <mergeCell ref="A12:G12"/>
    <mergeCell ref="A30:G30"/>
    <mergeCell ref="A31:H31"/>
    <mergeCell ref="A23:H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G1" sqref="G1"/>
    </sheetView>
  </sheetViews>
  <sheetFormatPr defaultRowHeight="12.75" x14ac:dyDescent="0.2"/>
  <cols>
    <col min="1" max="1" width="9.42578125" style="32" bestFit="1" customWidth="1"/>
    <col min="2" max="2" width="28.140625" style="32" customWidth="1"/>
    <col min="3" max="3" width="4.85546875" style="32" bestFit="1" customWidth="1"/>
    <col min="4" max="4" width="8.85546875" style="32"/>
    <col min="5" max="5" width="10.7109375" style="32" bestFit="1" customWidth="1"/>
    <col min="6" max="6" width="12.28515625" style="34" bestFit="1" customWidth="1"/>
    <col min="7" max="7" width="50.7109375" style="19" customWidth="1"/>
    <col min="8" max="16384" width="9.140625" style="19"/>
  </cols>
  <sheetData>
    <row r="1" spans="1:7" ht="13.5" thickBot="1" x14ac:dyDescent="0.25">
      <c r="A1" s="147" t="s">
        <v>80</v>
      </c>
      <c r="B1" s="148"/>
      <c r="C1" s="148"/>
      <c r="D1" s="148"/>
      <c r="E1" s="148"/>
      <c r="F1" s="148"/>
      <c r="G1" s="42"/>
    </row>
    <row r="2" spans="1:7" ht="13.5" thickBot="1" x14ac:dyDescent="0.25">
      <c r="A2" s="20" t="s">
        <v>81</v>
      </c>
      <c r="B2" s="21" t="s">
        <v>82</v>
      </c>
      <c r="C2" s="21" t="s">
        <v>83</v>
      </c>
      <c r="D2" s="21" t="s">
        <v>84</v>
      </c>
      <c r="E2" s="22" t="s">
        <v>85</v>
      </c>
      <c r="F2" s="89" t="s">
        <v>86</v>
      </c>
      <c r="G2" s="98" t="s">
        <v>189</v>
      </c>
    </row>
    <row r="3" spans="1:7" ht="13.5" thickBot="1" x14ac:dyDescent="0.25">
      <c r="A3" s="23">
        <v>1</v>
      </c>
      <c r="B3" s="24" t="s">
        <v>87</v>
      </c>
      <c r="C3" s="24"/>
      <c r="D3" s="24"/>
      <c r="E3" s="25"/>
      <c r="F3" s="90"/>
      <c r="G3" s="97"/>
    </row>
    <row r="4" spans="1:7" x14ac:dyDescent="0.2">
      <c r="A4" s="26" t="s">
        <v>88</v>
      </c>
      <c r="B4" s="26" t="s">
        <v>89</v>
      </c>
      <c r="C4" s="26" t="s">
        <v>90</v>
      </c>
      <c r="D4" s="26" t="s">
        <v>91</v>
      </c>
      <c r="E4" s="26">
        <v>50</v>
      </c>
      <c r="F4" s="91">
        <f>D4*E4</f>
        <v>50</v>
      </c>
      <c r="G4" s="10"/>
    </row>
    <row r="5" spans="1:7" ht="25.5" x14ac:dyDescent="0.2">
      <c r="A5" s="27" t="s">
        <v>92</v>
      </c>
      <c r="B5" s="28" t="s">
        <v>93</v>
      </c>
      <c r="C5" s="27" t="s">
        <v>94</v>
      </c>
      <c r="D5" s="27" t="s">
        <v>95</v>
      </c>
      <c r="E5" s="27">
        <v>9.1</v>
      </c>
      <c r="F5" s="92">
        <f>D5*E5</f>
        <v>910</v>
      </c>
      <c r="G5" s="10"/>
    </row>
    <row r="6" spans="1:7" ht="13.5" thickBot="1" x14ac:dyDescent="0.25">
      <c r="A6" s="29" t="s">
        <v>96</v>
      </c>
      <c r="B6" s="30" t="s">
        <v>181</v>
      </c>
      <c r="C6" s="29" t="s">
        <v>97</v>
      </c>
      <c r="D6" s="29" t="s">
        <v>98</v>
      </c>
      <c r="E6" s="29">
        <v>9</v>
      </c>
      <c r="F6" s="93">
        <f>D6*E6</f>
        <v>927</v>
      </c>
      <c r="G6" s="10"/>
    </row>
    <row r="7" spans="1:7" ht="13.5" thickBot="1" x14ac:dyDescent="0.25">
      <c r="A7" s="23" t="s">
        <v>99</v>
      </c>
      <c r="B7" s="24" t="s">
        <v>100</v>
      </c>
      <c r="C7" s="24"/>
      <c r="D7" s="24"/>
      <c r="E7" s="25"/>
      <c r="F7" s="90"/>
      <c r="G7" s="10"/>
    </row>
    <row r="8" spans="1:7" x14ac:dyDescent="0.2">
      <c r="A8" s="26" t="s">
        <v>101</v>
      </c>
      <c r="B8" s="26" t="s">
        <v>102</v>
      </c>
      <c r="C8" s="26" t="s">
        <v>94</v>
      </c>
      <c r="D8" s="26" t="s">
        <v>103</v>
      </c>
      <c r="E8" s="26">
        <v>45</v>
      </c>
      <c r="F8" s="91">
        <f>D8*E8</f>
        <v>585</v>
      </c>
      <c r="G8" s="10"/>
    </row>
    <row r="9" spans="1:7" x14ac:dyDescent="0.2">
      <c r="A9" s="26" t="s">
        <v>104</v>
      </c>
      <c r="B9" s="26" t="s">
        <v>105</v>
      </c>
      <c r="C9" s="26" t="s">
        <v>97</v>
      </c>
      <c r="D9" s="26">
        <f>107.5+49</f>
        <v>156.5</v>
      </c>
      <c r="E9" s="26">
        <v>15</v>
      </c>
      <c r="F9" s="91">
        <f>D9*E9</f>
        <v>2347.5</v>
      </c>
      <c r="G9" s="10"/>
    </row>
    <row r="10" spans="1:7" ht="13.5" thickBot="1" x14ac:dyDescent="0.25">
      <c r="A10" s="26" t="s">
        <v>106</v>
      </c>
      <c r="B10" s="27" t="s">
        <v>107</v>
      </c>
      <c r="C10" s="27" t="s">
        <v>94</v>
      </c>
      <c r="D10" s="27" t="s">
        <v>108</v>
      </c>
      <c r="E10" s="27">
        <v>427</v>
      </c>
      <c r="F10" s="92">
        <f>D10*E10</f>
        <v>9692.9</v>
      </c>
      <c r="G10" s="10"/>
    </row>
    <row r="11" spans="1:7" ht="13.5" thickBot="1" x14ac:dyDescent="0.25">
      <c r="A11" s="23" t="s">
        <v>109</v>
      </c>
      <c r="B11" s="24" t="s">
        <v>110</v>
      </c>
      <c r="C11" s="24"/>
      <c r="D11" s="24"/>
      <c r="E11" s="25"/>
      <c r="F11" s="90"/>
      <c r="G11" s="10"/>
    </row>
    <row r="12" spans="1:7" x14ac:dyDescent="0.2">
      <c r="A12" s="27" t="s">
        <v>111</v>
      </c>
      <c r="B12" s="27" t="s">
        <v>112</v>
      </c>
      <c r="C12" s="27" t="s">
        <v>94</v>
      </c>
      <c r="D12" s="27" t="s">
        <v>113</v>
      </c>
      <c r="E12" s="27">
        <v>800</v>
      </c>
      <c r="F12" s="92">
        <f t="shared" ref="F12:F16" si="0">D12*E12</f>
        <v>17760</v>
      </c>
      <c r="G12" s="10"/>
    </row>
    <row r="13" spans="1:7" x14ac:dyDescent="0.2">
      <c r="A13" s="27" t="s">
        <v>114</v>
      </c>
      <c r="B13" s="27" t="s">
        <v>115</v>
      </c>
      <c r="C13" s="27" t="s">
        <v>94</v>
      </c>
      <c r="D13" s="27" t="s">
        <v>116</v>
      </c>
      <c r="E13" s="27">
        <v>800</v>
      </c>
      <c r="F13" s="92">
        <f t="shared" si="0"/>
        <v>9360</v>
      </c>
      <c r="G13" s="10"/>
    </row>
    <row r="14" spans="1:7" x14ac:dyDescent="0.2">
      <c r="A14" s="27" t="s">
        <v>117</v>
      </c>
      <c r="B14" s="27" t="s">
        <v>118</v>
      </c>
      <c r="C14" s="27" t="s">
        <v>94</v>
      </c>
      <c r="D14" s="27" t="s">
        <v>119</v>
      </c>
      <c r="E14" s="27">
        <v>800</v>
      </c>
      <c r="F14" s="92">
        <f t="shared" si="0"/>
        <v>4240</v>
      </c>
      <c r="G14" s="10"/>
    </row>
    <row r="15" spans="1:7" x14ac:dyDescent="0.2">
      <c r="A15" s="27" t="s">
        <v>120</v>
      </c>
      <c r="B15" s="27" t="s">
        <v>121</v>
      </c>
      <c r="C15" s="27" t="s">
        <v>94</v>
      </c>
      <c r="D15" s="27" t="s">
        <v>122</v>
      </c>
      <c r="E15" s="27">
        <v>800</v>
      </c>
      <c r="F15" s="92">
        <f t="shared" si="0"/>
        <v>1440</v>
      </c>
      <c r="G15" s="10"/>
    </row>
    <row r="16" spans="1:7" x14ac:dyDescent="0.2">
      <c r="A16" s="27" t="s">
        <v>123</v>
      </c>
      <c r="B16" s="27" t="s">
        <v>124</v>
      </c>
      <c r="C16" s="27" t="s">
        <v>94</v>
      </c>
      <c r="D16" s="27" t="s">
        <v>125</v>
      </c>
      <c r="E16" s="27">
        <v>800</v>
      </c>
      <c r="F16" s="92">
        <f t="shared" si="0"/>
        <v>32800</v>
      </c>
      <c r="G16" s="10"/>
    </row>
    <row r="17" spans="1:7" x14ac:dyDescent="0.2">
      <c r="A17" s="27" t="s">
        <v>126</v>
      </c>
      <c r="B17" s="27" t="s">
        <v>127</v>
      </c>
      <c r="C17" s="27" t="s">
        <v>128</v>
      </c>
      <c r="D17" s="27" t="s">
        <v>129</v>
      </c>
      <c r="E17" s="27"/>
      <c r="F17" s="92"/>
      <c r="G17" s="10"/>
    </row>
    <row r="18" spans="1:7" x14ac:dyDescent="0.2">
      <c r="A18" s="27" t="s">
        <v>130</v>
      </c>
      <c r="B18" s="27" t="s">
        <v>131</v>
      </c>
      <c r="C18" s="27" t="s">
        <v>128</v>
      </c>
      <c r="D18" s="27" t="s">
        <v>132</v>
      </c>
      <c r="E18" s="27"/>
      <c r="F18" s="92"/>
      <c r="G18" s="10"/>
    </row>
    <row r="19" spans="1:7" x14ac:dyDescent="0.2">
      <c r="A19" s="27"/>
      <c r="B19" s="27" t="s">
        <v>182</v>
      </c>
      <c r="C19" s="27" t="s">
        <v>94</v>
      </c>
      <c r="D19" s="27">
        <f>0.45+3.7</f>
        <v>4.1500000000000004</v>
      </c>
      <c r="E19" s="27">
        <v>500</v>
      </c>
      <c r="F19" s="92">
        <f>E19*D19</f>
        <v>2075</v>
      </c>
      <c r="G19" s="10"/>
    </row>
    <row r="20" spans="1:7" x14ac:dyDescent="0.2">
      <c r="A20" s="27" t="s">
        <v>133</v>
      </c>
      <c r="B20" s="27" t="s">
        <v>134</v>
      </c>
      <c r="C20" s="27"/>
      <c r="D20" s="27"/>
      <c r="E20" s="27"/>
      <c r="F20" s="92"/>
      <c r="G20" s="10"/>
    </row>
    <row r="21" spans="1:7" ht="25.5" x14ac:dyDescent="0.2">
      <c r="A21" s="27" t="s">
        <v>135</v>
      </c>
      <c r="B21" s="28" t="s">
        <v>136</v>
      </c>
      <c r="C21" s="27" t="s">
        <v>137</v>
      </c>
      <c r="D21" s="27" t="s">
        <v>138</v>
      </c>
      <c r="E21" s="27">
        <v>1.81</v>
      </c>
      <c r="F21" s="92">
        <f>D21*E21</f>
        <v>4525</v>
      </c>
      <c r="G21" s="10"/>
    </row>
    <row r="22" spans="1:7" x14ac:dyDescent="0.2">
      <c r="A22" s="27" t="s">
        <v>139</v>
      </c>
      <c r="B22" s="27" t="s">
        <v>140</v>
      </c>
      <c r="C22" s="27" t="s">
        <v>128</v>
      </c>
      <c r="D22" s="27" t="s">
        <v>141</v>
      </c>
      <c r="E22" s="27"/>
      <c r="F22" s="92"/>
      <c r="G22" s="10"/>
    </row>
    <row r="23" spans="1:7" x14ac:dyDescent="0.2">
      <c r="A23" s="27" t="s">
        <v>142</v>
      </c>
      <c r="B23" s="27" t="s">
        <v>143</v>
      </c>
      <c r="C23" s="27" t="s">
        <v>128</v>
      </c>
      <c r="D23" s="27" t="s">
        <v>144</v>
      </c>
      <c r="E23" s="27"/>
      <c r="F23" s="92"/>
      <c r="G23" s="10"/>
    </row>
    <row r="24" spans="1:7" x14ac:dyDescent="0.2">
      <c r="A24" s="27" t="s">
        <v>145</v>
      </c>
      <c r="B24" s="27" t="s">
        <v>146</v>
      </c>
      <c r="C24" s="27" t="s">
        <v>128</v>
      </c>
      <c r="D24" s="27" t="s">
        <v>147</v>
      </c>
      <c r="E24" s="27"/>
      <c r="F24" s="92"/>
      <c r="G24" s="10"/>
    </row>
    <row r="25" spans="1:7" x14ac:dyDescent="0.2">
      <c r="A25" s="27" t="s">
        <v>148</v>
      </c>
      <c r="B25" s="27" t="s">
        <v>149</v>
      </c>
      <c r="C25" s="27" t="s">
        <v>128</v>
      </c>
      <c r="D25" s="27" t="s">
        <v>147</v>
      </c>
      <c r="E25" s="27"/>
      <c r="F25" s="92"/>
      <c r="G25" s="10"/>
    </row>
    <row r="26" spans="1:7" x14ac:dyDescent="0.2">
      <c r="A26" s="27"/>
      <c r="B26" s="27" t="s">
        <v>183</v>
      </c>
      <c r="C26" s="27" t="s">
        <v>137</v>
      </c>
      <c r="D26" s="27">
        <v>11000</v>
      </c>
      <c r="E26" s="27">
        <v>1.6</v>
      </c>
      <c r="F26" s="92">
        <f>D26*E26</f>
        <v>17600</v>
      </c>
      <c r="G26" s="10" t="s">
        <v>207</v>
      </c>
    </row>
    <row r="27" spans="1:7" x14ac:dyDescent="0.2">
      <c r="A27" s="27" t="s">
        <v>150</v>
      </c>
      <c r="B27" s="27" t="s">
        <v>151</v>
      </c>
      <c r="C27" s="27" t="s">
        <v>97</v>
      </c>
      <c r="D27" s="27" t="s">
        <v>152</v>
      </c>
      <c r="E27" s="27">
        <f>8.8</f>
        <v>8.8000000000000007</v>
      </c>
      <c r="F27" s="92">
        <f>D27*E27</f>
        <v>5825.6</v>
      </c>
      <c r="G27" s="10" t="s">
        <v>206</v>
      </c>
    </row>
    <row r="28" spans="1:7" x14ac:dyDescent="0.2">
      <c r="A28" s="29"/>
      <c r="B28" s="29" t="s">
        <v>184</v>
      </c>
      <c r="C28" s="29" t="s">
        <v>97</v>
      </c>
      <c r="D28" s="29">
        <v>662</v>
      </c>
      <c r="E28" s="29">
        <f>8</f>
        <v>8</v>
      </c>
      <c r="F28" s="92">
        <f>D28*E28</f>
        <v>5296</v>
      </c>
      <c r="G28" s="10"/>
    </row>
    <row r="29" spans="1:7" ht="13.5" thickBot="1" x14ac:dyDescent="0.25">
      <c r="A29" s="29" t="s">
        <v>153</v>
      </c>
      <c r="B29" s="29" t="s">
        <v>154</v>
      </c>
      <c r="C29" s="33" t="s">
        <v>137</v>
      </c>
      <c r="D29" s="29">
        <v>1000</v>
      </c>
      <c r="E29" s="29">
        <v>1.81</v>
      </c>
      <c r="F29" s="93">
        <f>E29*D29</f>
        <v>1810</v>
      </c>
      <c r="G29" s="10"/>
    </row>
    <row r="30" spans="1:7" ht="13.5" thickBot="1" x14ac:dyDescent="0.25">
      <c r="A30" s="23" t="s">
        <v>155</v>
      </c>
      <c r="B30" s="24" t="s">
        <v>156</v>
      </c>
      <c r="C30" s="24"/>
      <c r="D30" s="24"/>
      <c r="E30" s="24"/>
      <c r="F30" s="90"/>
      <c r="G30" s="10"/>
    </row>
    <row r="31" spans="1:7" x14ac:dyDescent="0.2">
      <c r="A31" s="31" t="s">
        <v>157</v>
      </c>
      <c r="B31" s="31" t="s">
        <v>158</v>
      </c>
      <c r="C31" s="31"/>
      <c r="D31" s="31"/>
      <c r="E31" s="31"/>
      <c r="F31" s="94"/>
      <c r="G31" s="10"/>
    </row>
    <row r="32" spans="1:7" x14ac:dyDescent="0.2">
      <c r="A32" s="27" t="s">
        <v>159</v>
      </c>
      <c r="B32" s="27" t="s">
        <v>160</v>
      </c>
      <c r="C32" s="27" t="s">
        <v>97</v>
      </c>
      <c r="D32" s="27" t="s">
        <v>161</v>
      </c>
      <c r="E32" s="27">
        <v>59.26</v>
      </c>
      <c r="F32" s="92">
        <f>D32*E32</f>
        <v>29630</v>
      </c>
      <c r="G32" s="10"/>
    </row>
    <row r="33" spans="1:7" x14ac:dyDescent="0.2">
      <c r="A33" s="27" t="s">
        <v>162</v>
      </c>
      <c r="B33" s="27" t="s">
        <v>163</v>
      </c>
      <c r="C33" s="27" t="s">
        <v>128</v>
      </c>
      <c r="D33" s="27" t="s">
        <v>164</v>
      </c>
      <c r="E33" s="27">
        <v>1</v>
      </c>
      <c r="F33" s="92">
        <f>D33*E33</f>
        <v>1200</v>
      </c>
      <c r="G33" s="10"/>
    </row>
    <row r="34" spans="1:7" x14ac:dyDescent="0.2">
      <c r="A34" s="27" t="s">
        <v>165</v>
      </c>
      <c r="B34" s="27" t="s">
        <v>166</v>
      </c>
      <c r="C34" s="27"/>
      <c r="D34" s="27"/>
      <c r="E34" s="27"/>
      <c r="F34" s="92"/>
      <c r="G34" s="10"/>
    </row>
    <row r="35" spans="1:7" x14ac:dyDescent="0.2">
      <c r="A35" s="27" t="s">
        <v>167</v>
      </c>
      <c r="B35" s="27" t="s">
        <v>168</v>
      </c>
      <c r="C35" s="27" t="s">
        <v>97</v>
      </c>
      <c r="D35" s="27" t="s">
        <v>169</v>
      </c>
      <c r="E35" s="27">
        <v>25</v>
      </c>
      <c r="F35" s="92">
        <f>D35*E35</f>
        <v>14000</v>
      </c>
      <c r="G35" s="10"/>
    </row>
    <row r="36" spans="1:7" x14ac:dyDescent="0.2">
      <c r="A36" s="27" t="s">
        <v>170</v>
      </c>
      <c r="B36" s="27" t="s">
        <v>171</v>
      </c>
      <c r="C36" s="27"/>
      <c r="D36" s="27"/>
      <c r="E36" s="27"/>
      <c r="F36" s="92"/>
      <c r="G36" s="10"/>
    </row>
    <row r="37" spans="1:7" x14ac:dyDescent="0.2">
      <c r="A37" s="27" t="s">
        <v>172</v>
      </c>
      <c r="B37" s="27" t="s">
        <v>173</v>
      </c>
      <c r="C37" s="27" t="s">
        <v>97</v>
      </c>
      <c r="D37" s="27" t="s">
        <v>152</v>
      </c>
      <c r="E37" s="27">
        <v>18.37</v>
      </c>
      <c r="F37" s="92">
        <f>D37*E37</f>
        <v>12160.94</v>
      </c>
      <c r="G37" s="10"/>
    </row>
    <row r="38" spans="1:7" x14ac:dyDescent="0.2">
      <c r="A38" s="27" t="s">
        <v>174</v>
      </c>
      <c r="B38" s="27" t="s">
        <v>175</v>
      </c>
      <c r="C38" s="27" t="s">
        <v>97</v>
      </c>
      <c r="D38" s="27" t="s">
        <v>152</v>
      </c>
      <c r="E38" s="27">
        <v>17.54</v>
      </c>
      <c r="F38" s="92">
        <f>D38*E38</f>
        <v>11611.48</v>
      </c>
      <c r="G38" s="10"/>
    </row>
    <row r="39" spans="1:7" x14ac:dyDescent="0.2">
      <c r="A39" s="27" t="s">
        <v>176</v>
      </c>
      <c r="B39" s="27" t="s">
        <v>177</v>
      </c>
      <c r="C39" s="27" t="s">
        <v>128</v>
      </c>
      <c r="D39" s="27" t="s">
        <v>178</v>
      </c>
      <c r="E39" s="27">
        <v>20.2</v>
      </c>
      <c r="F39" s="92">
        <f>D39*E39</f>
        <v>1361.48</v>
      </c>
      <c r="G39" s="10"/>
    </row>
    <row r="40" spans="1:7" ht="13.5" thickBot="1" x14ac:dyDescent="0.25">
      <c r="A40" s="29" t="s">
        <v>179</v>
      </c>
      <c r="B40" s="29" t="s">
        <v>180</v>
      </c>
      <c r="C40" s="29" t="s">
        <v>128</v>
      </c>
      <c r="D40" s="29">
        <f>35.8+21</f>
        <v>56.8</v>
      </c>
      <c r="E40" s="29">
        <v>114.78</v>
      </c>
      <c r="F40" s="93">
        <f>D40*E40</f>
        <v>6519.5039999999999</v>
      </c>
      <c r="G40" s="10"/>
    </row>
    <row r="41" spans="1:7" ht="15.75" customHeight="1" thickBot="1" x14ac:dyDescent="0.25">
      <c r="A41" s="149" t="s">
        <v>185</v>
      </c>
      <c r="B41" s="150"/>
      <c r="C41" s="150"/>
      <c r="D41" s="150"/>
      <c r="E41" s="151"/>
      <c r="F41" s="95">
        <f>SUM(F3:F40)</f>
        <v>193727.40400000001</v>
      </c>
      <c r="G41" s="10"/>
    </row>
    <row r="42" spans="1:7" ht="13.5" thickBot="1" x14ac:dyDescent="0.25">
      <c r="A42" s="23">
        <v>5</v>
      </c>
      <c r="B42" s="24" t="s">
        <v>186</v>
      </c>
      <c r="C42" s="24"/>
      <c r="D42" s="24"/>
      <c r="E42" s="24"/>
      <c r="F42" s="90"/>
      <c r="G42" s="10"/>
    </row>
    <row r="43" spans="1:7" ht="13.5" thickBot="1" x14ac:dyDescent="0.25">
      <c r="A43" s="29"/>
      <c r="B43" s="32" t="s">
        <v>187</v>
      </c>
      <c r="C43" s="32" t="s">
        <v>97</v>
      </c>
      <c r="D43" s="32">
        <f>(3*5.2*5.75)+(3*5.2*7.25)</f>
        <v>202.8</v>
      </c>
      <c r="E43" s="32">
        <v>550</v>
      </c>
      <c r="F43" s="34">
        <f>D43*E43</f>
        <v>111540</v>
      </c>
      <c r="G43" s="10"/>
    </row>
    <row r="44" spans="1:7" ht="15.75" customHeight="1" thickBot="1" x14ac:dyDescent="0.25">
      <c r="A44" s="152" t="s">
        <v>188</v>
      </c>
      <c r="B44" s="153"/>
      <c r="C44" s="153"/>
      <c r="D44" s="153"/>
      <c r="E44" s="154"/>
      <c r="F44" s="96">
        <f>F43+F41</f>
        <v>305267.40399999998</v>
      </c>
      <c r="G44" s="10"/>
    </row>
  </sheetData>
  <mergeCells count="3">
    <mergeCell ref="A1:F1"/>
    <mergeCell ref="A41:E41"/>
    <mergeCell ref="A44:E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5" sqref="F5"/>
    </sheetView>
  </sheetViews>
  <sheetFormatPr defaultRowHeight="15" x14ac:dyDescent="0.25"/>
  <cols>
    <col min="1" max="1" width="22.42578125" customWidth="1"/>
    <col min="2" max="2" width="12.7109375" customWidth="1"/>
    <col min="3" max="3" width="12.140625" customWidth="1"/>
    <col min="4" max="4" width="12" customWidth="1"/>
    <col min="5" max="5" width="13.42578125" customWidth="1"/>
    <col min="6" max="6" width="16.5703125" style="77" customWidth="1"/>
  </cols>
  <sheetData>
    <row r="1" spans="1:11" ht="19.5" thickBot="1" x14ac:dyDescent="0.35">
      <c r="A1" s="138" t="s">
        <v>204</v>
      </c>
      <c r="B1" s="138"/>
      <c r="C1" s="138"/>
      <c r="D1" s="138"/>
      <c r="E1" s="138"/>
      <c r="F1" s="139"/>
      <c r="G1" s="46"/>
      <c r="H1" s="46"/>
      <c r="I1" s="46"/>
      <c r="J1" s="46"/>
      <c r="K1" s="46"/>
    </row>
    <row r="2" spans="1:11" x14ac:dyDescent="0.25">
      <c r="A2" s="11" t="s">
        <v>64</v>
      </c>
      <c r="B2" s="12"/>
      <c r="C2" s="13" t="s">
        <v>39</v>
      </c>
      <c r="D2" s="4">
        <v>1</v>
      </c>
      <c r="E2" s="5">
        <v>11800</v>
      </c>
      <c r="F2" s="74">
        <f>E2*D2</f>
        <v>11800</v>
      </c>
      <c r="G2" s="46"/>
      <c r="H2" s="46"/>
      <c r="I2" s="46"/>
      <c r="J2" s="46"/>
      <c r="K2" s="46"/>
    </row>
    <row r="3" spans="1:11" x14ac:dyDescent="0.25">
      <c r="A3" s="11" t="s">
        <v>65</v>
      </c>
      <c r="B3" s="12" t="s">
        <v>66</v>
      </c>
      <c r="C3" s="13" t="s">
        <v>39</v>
      </c>
      <c r="D3" s="4">
        <v>2</v>
      </c>
      <c r="E3" s="5">
        <v>2400</v>
      </c>
      <c r="F3" s="75">
        <f>E3*D3</f>
        <v>4800</v>
      </c>
      <c r="G3" s="46"/>
      <c r="H3" s="46"/>
      <c r="I3" s="46"/>
      <c r="J3" s="46"/>
      <c r="K3" s="46"/>
    </row>
    <row r="4" spans="1:11" ht="15.75" thickBot="1" x14ac:dyDescent="0.3">
      <c r="A4" s="62" t="s">
        <v>67</v>
      </c>
      <c r="B4" s="63" t="s">
        <v>68</v>
      </c>
      <c r="C4" s="43" t="s">
        <v>39</v>
      </c>
      <c r="D4" s="64">
        <v>4</v>
      </c>
      <c r="E4" s="9">
        <v>2100</v>
      </c>
      <c r="F4" s="76">
        <f>E4*D4</f>
        <v>8400</v>
      </c>
      <c r="G4" s="46"/>
      <c r="H4" s="46"/>
      <c r="I4" s="46"/>
      <c r="J4" s="46"/>
      <c r="K4" s="46"/>
    </row>
    <row r="5" spans="1:11" ht="15.75" thickBot="1" x14ac:dyDescent="0.3">
      <c r="A5" s="155" t="s">
        <v>205</v>
      </c>
      <c r="B5" s="156"/>
      <c r="C5" s="156"/>
      <c r="D5" s="156"/>
      <c r="E5" s="157"/>
      <c r="F5" s="78">
        <f>SUM(F2:F4)</f>
        <v>25000</v>
      </c>
      <c r="G5" s="46"/>
      <c r="H5" s="46"/>
      <c r="I5" s="46"/>
      <c r="J5" s="46"/>
      <c r="K5" s="46"/>
    </row>
  </sheetData>
  <mergeCells count="2">
    <mergeCell ref="A1:F1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1.1 Parkla eelarve</vt:lpstr>
      <vt:lpstr>1.2 Väljaku eelarve</vt:lpstr>
      <vt:lpstr>1.3 Staadionihoone eelarve</vt:lpstr>
      <vt:lpstr>1.4 Muud rajatised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 Raamat</dc:creator>
  <cp:lastModifiedBy>Mart Raamat</cp:lastModifiedBy>
  <dcterms:created xsi:type="dcterms:W3CDTF">2019-08-10T08:02:11Z</dcterms:created>
  <dcterms:modified xsi:type="dcterms:W3CDTF">2019-09-12T11:10:29Z</dcterms:modified>
</cp:coreProperties>
</file>