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345" yWindow="1020" windowWidth="14175" windowHeight="11115" tabRatio="915"/>
  </bookViews>
  <sheets>
    <sheet name="lisa 1(koond)" sheetId="1" r:id="rId1"/>
    <sheet name="lisa 2 (Tulubaas)" sheetId="2" r:id="rId2"/>
    <sheet name="lisa 3 (põhitegevus)" sheetId="4" r:id="rId3"/>
    <sheet name="Lisa 4 (invest)" sheetId="12" r:id="rId4"/>
  </sheets>
  <definedNames>
    <definedName name="_xlnm._FilterDatabase" localSheetId="2" hidden="1">'lisa 3 (põhitegevus)'!$B$1:$C$94</definedName>
    <definedName name="Prinditiitlid" localSheetId="2">'lisa 3 (põhitegevus)'!$4:$4</definedName>
    <definedName name="_xlnm.Print_Titles" localSheetId="2">'lisa 3 (põhitegevus)'!$4:$4</definedName>
    <definedName name="_xlnm.Print_Titles" localSheetId="3">'Lisa 4 (invest)'!$11:$12</definedName>
  </definedNames>
  <calcPr calcId="125725"/>
</workbook>
</file>

<file path=xl/calcChain.xml><?xml version="1.0" encoding="utf-8"?>
<calcChain xmlns="http://schemas.openxmlformats.org/spreadsheetml/2006/main">
  <c r="C37" i="12"/>
  <c r="E36"/>
  <c r="C27" i="4"/>
  <c r="C13"/>
  <c r="C87"/>
  <c r="B24" i="2"/>
  <c r="B7"/>
  <c r="E40" i="12"/>
  <c r="E41"/>
  <c r="C40"/>
  <c r="C35"/>
  <c r="C51" i="4"/>
  <c r="D53"/>
  <c r="C53"/>
  <c r="C11"/>
  <c r="C28" i="12" l="1"/>
  <c r="C31"/>
  <c r="E31" s="1"/>
  <c r="E32"/>
  <c r="C21" i="4"/>
  <c r="E17" i="12"/>
  <c r="D17"/>
  <c r="C17"/>
  <c r="E22"/>
  <c r="C22"/>
  <c r="E20"/>
  <c r="E21"/>
  <c r="E23"/>
  <c r="B30" i="2" l="1"/>
  <c r="C17"/>
  <c r="E39" i="12" l="1"/>
  <c r="D38"/>
  <c r="C38"/>
  <c r="E38" s="1"/>
  <c r="B25" i="2"/>
  <c r="C65" i="4"/>
  <c r="C72"/>
  <c r="B8" i="1"/>
  <c r="C101" i="4"/>
  <c r="C97"/>
  <c r="C89"/>
  <c r="C80"/>
  <c r="C78"/>
  <c r="C76"/>
  <c r="C74"/>
  <c r="C57"/>
  <c r="F57" i="12"/>
  <c r="D16" l="1"/>
  <c r="D18"/>
  <c r="C16"/>
  <c r="D57"/>
  <c r="C57"/>
  <c r="D53"/>
  <c r="D45"/>
  <c r="D67"/>
  <c r="C67"/>
  <c r="D64"/>
  <c r="E65"/>
  <c r="C64"/>
  <c r="E61"/>
  <c r="E63"/>
  <c r="D62"/>
  <c r="C62"/>
  <c r="E62" s="1"/>
  <c r="E59"/>
  <c r="E56"/>
  <c r="E55"/>
  <c r="C53"/>
  <c r="E51"/>
  <c r="E48"/>
  <c r="D24"/>
  <c r="E25"/>
  <c r="C24"/>
  <c r="D44" l="1"/>
  <c r="E24"/>
  <c r="E64"/>
  <c r="B16" i="2" l="1"/>
  <c r="D52" i="4"/>
  <c r="D72"/>
  <c r="D71"/>
  <c r="C71"/>
  <c r="D90"/>
  <c r="C90"/>
  <c r="C66"/>
  <c r="D37"/>
  <c r="D36" s="1"/>
  <c r="C36"/>
  <c r="B15" i="1" s="1"/>
  <c r="C37" i="4"/>
  <c r="C38"/>
  <c r="F7" i="12"/>
  <c r="F6"/>
  <c r="F44"/>
  <c r="D7"/>
  <c r="D6"/>
  <c r="C6"/>
  <c r="D94" i="4"/>
  <c r="D93"/>
  <c r="C93"/>
  <c r="D84"/>
  <c r="C84"/>
  <c r="D86"/>
  <c r="C86"/>
  <c r="C81"/>
  <c r="D81"/>
  <c r="D51"/>
  <c r="D48"/>
  <c r="D44" s="1"/>
  <c r="C48"/>
  <c r="D46"/>
  <c r="C46"/>
  <c r="D45"/>
  <c r="C45"/>
  <c r="D42"/>
  <c r="C42"/>
  <c r="C40"/>
  <c r="D40"/>
  <c r="D29"/>
  <c r="D28" s="1"/>
  <c r="D30"/>
  <c r="D32"/>
  <c r="D34"/>
  <c r="C34"/>
  <c r="C29"/>
  <c r="C28" s="1"/>
  <c r="B14" i="1" s="1"/>
  <c r="D26" i="4"/>
  <c r="D24"/>
  <c r="D22"/>
  <c r="D19"/>
  <c r="D20"/>
  <c r="C19"/>
  <c r="D16"/>
  <c r="D15"/>
  <c r="D14" s="1"/>
  <c r="C15"/>
  <c r="C14" s="1"/>
  <c r="B12" i="1" s="1"/>
  <c r="C16" i="4"/>
  <c r="F14" i="12"/>
  <c r="F13" s="1"/>
  <c r="D14"/>
  <c r="D13" s="1"/>
  <c r="C14"/>
  <c r="C13" s="1"/>
  <c r="E15"/>
  <c r="C24" i="2"/>
  <c r="C30" i="4"/>
  <c r="C32"/>
  <c r="C10"/>
  <c r="C26" i="2"/>
  <c r="B26"/>
  <c r="B24" i="1" s="1"/>
  <c r="C22" i="2"/>
  <c r="C21" s="1"/>
  <c r="B22"/>
  <c r="B22" i="1" s="1"/>
  <c r="C6" i="2"/>
  <c r="B6"/>
  <c r="B5" i="1" s="1"/>
  <c r="E13" i="12" l="1"/>
  <c r="B27" i="1" s="1"/>
  <c r="E14" i="12"/>
  <c r="E6"/>
  <c r="B21" i="2"/>
  <c r="F5" i="12"/>
  <c r="D92" i="4"/>
  <c r="C70"/>
  <c r="D70"/>
  <c r="D6"/>
  <c r="C44"/>
  <c r="B16" i="1" s="1"/>
  <c r="D104" i="4" l="1"/>
  <c r="D102"/>
  <c r="D100"/>
  <c r="D98"/>
  <c r="D75"/>
  <c r="D77"/>
  <c r="D79"/>
  <c r="D88"/>
  <c r="D95"/>
  <c r="D55"/>
  <c r="D58"/>
  <c r="D60"/>
  <c r="D62"/>
  <c r="D64"/>
  <c r="D68"/>
  <c r="D73"/>
  <c r="D12"/>
  <c r="D10"/>
  <c r="D9"/>
  <c r="B18" i="2"/>
  <c r="C18"/>
  <c r="C16"/>
  <c r="C29"/>
  <c r="C9"/>
  <c r="D34" i="12"/>
  <c r="D33" s="1"/>
  <c r="C34"/>
  <c r="C33" s="1"/>
  <c r="C106" i="4"/>
  <c r="C104" s="1"/>
  <c r="C99"/>
  <c r="C95"/>
  <c r="C94" l="1"/>
  <c r="D8"/>
  <c r="C5" i="2"/>
  <c r="C32" s="1"/>
  <c r="B12"/>
  <c r="E47" i="12" l="1"/>
  <c r="E68" l="1"/>
  <c r="C102" i="4" l="1"/>
  <c r="C9"/>
  <c r="E49" i="12"/>
  <c r="C92" i="4" l="1"/>
  <c r="D66" i="12" l="1"/>
  <c r="C66"/>
  <c r="E58"/>
  <c r="E60"/>
  <c r="C45"/>
  <c r="C44" s="1"/>
  <c r="E52"/>
  <c r="E46"/>
  <c r="E50"/>
  <c r="E54"/>
  <c r="D42"/>
  <c r="D37" s="1"/>
  <c r="C42"/>
  <c r="E43"/>
  <c r="D29"/>
  <c r="D28" s="1"/>
  <c r="C29"/>
  <c r="E30"/>
  <c r="E27"/>
  <c r="D26"/>
  <c r="C26"/>
  <c r="C26" i="4"/>
  <c r="C12"/>
  <c r="C18" i="12"/>
  <c r="E19"/>
  <c r="C7"/>
  <c r="E7" s="1"/>
  <c r="E35"/>
  <c r="B29" i="2"/>
  <c r="B37" i="1" s="1"/>
  <c r="C100" i="4"/>
  <c r="C98"/>
  <c r="C88"/>
  <c r="C79"/>
  <c r="C77"/>
  <c r="C75"/>
  <c r="C73"/>
  <c r="C52"/>
  <c r="C6"/>
  <c r="C68"/>
  <c r="C64"/>
  <c r="C62"/>
  <c r="C60"/>
  <c r="C58"/>
  <c r="C55"/>
  <c r="C24"/>
  <c r="C22"/>
  <c r="C20"/>
  <c r="D7" l="1"/>
  <c r="D18"/>
  <c r="E29" i="12"/>
  <c r="E53"/>
  <c r="E45"/>
  <c r="E42"/>
  <c r="E57"/>
  <c r="E67"/>
  <c r="E18"/>
  <c r="E34"/>
  <c r="E26"/>
  <c r="D5"/>
  <c r="C50" i="4"/>
  <c r="C18"/>
  <c r="E44" i="12" l="1"/>
  <c r="B32" i="1"/>
  <c r="D50" i="4"/>
  <c r="E37" i="12"/>
  <c r="B31" i="1" s="1"/>
  <c r="E33" i="12"/>
  <c r="B30" i="1" s="1"/>
  <c r="E66" i="12"/>
  <c r="B33" i="1" s="1"/>
  <c r="E28" i="12"/>
  <c r="B29" i="1" s="1"/>
  <c r="E16" i="12"/>
  <c r="B28" i="1" s="1"/>
  <c r="B19"/>
  <c r="B18"/>
  <c r="B17"/>
  <c r="B13"/>
  <c r="B23"/>
  <c r="B21" s="1"/>
  <c r="B7"/>
  <c r="B9" i="2"/>
  <c r="C7" i="4"/>
  <c r="C8"/>
  <c r="B26" i="1" l="1"/>
  <c r="B5" i="2"/>
  <c r="D5" i="4"/>
  <c r="B6" i="1"/>
  <c r="B4" s="1"/>
  <c r="C5" i="4"/>
  <c r="B11" i="1"/>
  <c r="B10" s="1"/>
  <c r="B32" i="2" l="1"/>
  <c r="B35" i="1"/>
  <c r="C5" i="12"/>
  <c r="E5" s="1"/>
  <c r="B39" i="1" l="1"/>
</calcChain>
</file>

<file path=xl/sharedStrings.xml><?xml version="1.0" encoding="utf-8"?>
<sst xmlns="http://schemas.openxmlformats.org/spreadsheetml/2006/main" count="315" uniqueCount="204">
  <si>
    <t>Kaupade ja teenuste müük</t>
  </si>
  <si>
    <t>Üldised valitsussektori teenused</t>
  </si>
  <si>
    <t>Majandus</t>
  </si>
  <si>
    <t>Keskkonnakaitse</t>
  </si>
  <si>
    <t>Elamu- ja kommunaalmajandus</t>
  </si>
  <si>
    <t>Haridus</t>
  </si>
  <si>
    <t>Sotsiaalne kaitse</t>
  </si>
  <si>
    <t>EELARVE KOGUMAHT</t>
  </si>
  <si>
    <t>T U L U B A A S</t>
  </si>
  <si>
    <t xml:space="preserve">LINNA TULUBAAS  </t>
  </si>
  <si>
    <t>Vaba aeg ja kultuur</t>
  </si>
  <si>
    <t>Finantseerimisallikad</t>
  </si>
  <si>
    <t>Kokku</t>
  </si>
  <si>
    <t>linn</t>
  </si>
  <si>
    <t>Vabaaeg ja kultuur</t>
  </si>
  <si>
    <t xml:space="preserve">   Lasteaiad</t>
  </si>
  <si>
    <t>Elamu ja kommunaalmajandus</t>
  </si>
  <si>
    <t xml:space="preserve">   Elamumajanduse arendamine</t>
  </si>
  <si>
    <t xml:space="preserve">Linnale kuuluvate elamute remont </t>
  </si>
  <si>
    <t>KOKKU</t>
  </si>
  <si>
    <t>PÕHITEGEVUSE TULUD</t>
  </si>
  <si>
    <t>Saadavad toetused jooksvateks kuludeks</t>
  </si>
  <si>
    <t>PÕHITEGEVUSE KULUD</t>
  </si>
  <si>
    <t>INVESTEERIMISTEGEVUSE TULUD</t>
  </si>
  <si>
    <t>INVESTEERIMISTEGEVUSE KULUD</t>
  </si>
  <si>
    <t xml:space="preserve">PÕHITEGEVUSE TULUD </t>
  </si>
  <si>
    <t>Saadavad toetused</t>
  </si>
  <si>
    <t>LIKVIIDSETE VARADE MUUTUS</t>
  </si>
  <si>
    <t>EELARVE TULEM (ülejääk (+), puudujääk (-))</t>
  </si>
  <si>
    <t>eurodes</t>
  </si>
  <si>
    <t>toetused</t>
  </si>
  <si>
    <t xml:space="preserve">    Gümnaasiumid</t>
  </si>
  <si>
    <t xml:space="preserve">   Põhikoolid</t>
  </si>
  <si>
    <t>Põhivara soetus</t>
  </si>
  <si>
    <t>Põhivara soetuseks antav sihtfinantseerimine</t>
  </si>
  <si>
    <t xml:space="preserve">  Muu majandus</t>
  </si>
  <si>
    <t>Investeerimistegevuse kulud  kokku</t>
  </si>
  <si>
    <t>Üldised valitsussektori teenused, sh:</t>
  </si>
  <si>
    <t>Linnavalitsus, sh:</t>
  </si>
  <si>
    <t xml:space="preserve">   antavad toetused</t>
  </si>
  <si>
    <t xml:space="preserve">   muud tegevuskulud</t>
  </si>
  <si>
    <t>Linna teed ja tänavad, sh:</t>
  </si>
  <si>
    <t>Ühistranspordi korraldus, sh:</t>
  </si>
  <si>
    <t>Üldmajanduslikud arendusprojektid, sh:</t>
  </si>
  <si>
    <t>Muu majandus, sh:</t>
  </si>
  <si>
    <t>Majandus, sh:</t>
  </si>
  <si>
    <t>Vaba aeg ja kultuur, sh:</t>
  </si>
  <si>
    <t>Laste huvialamajad ja keskused, sh:</t>
  </si>
  <si>
    <t>Raamatukogud, sh:</t>
  </si>
  <si>
    <t>Rahva- ja kultuurimajad, sh:</t>
  </si>
  <si>
    <t>Muuseumid, sh:</t>
  </si>
  <si>
    <t>Haridus, sh:</t>
  </si>
  <si>
    <t>Koolieelsed lasteasutused, sh:</t>
  </si>
  <si>
    <t>Põhikoolid, sh:</t>
  </si>
  <si>
    <t>Gümnaasiumid, sh:</t>
  </si>
  <si>
    <t>Täiskasvanute gümnaasiumid, sh:</t>
  </si>
  <si>
    <t>Hariduse abiteenused, sh</t>
  </si>
  <si>
    <t>Eakate sotsiaalhoolekande asutused, sh:</t>
  </si>
  <si>
    <t>Muu sotsiaalsete riskirühmade kaitse, sh:</t>
  </si>
  <si>
    <t>Üür ja rent</t>
  </si>
  <si>
    <t>Põhivara soetuseks saadav sihtfinantseerimine</t>
  </si>
  <si>
    <t>PÕHITEGEVUSE KULUD KOKKU, sh:</t>
  </si>
  <si>
    <t>Investeerimistegevuse kulud objektide ja finantseerimisallikate lõikes</t>
  </si>
  <si>
    <t>TEGEVUSALADE  JA MAJANDUSLIKU SISU JÄRGI</t>
  </si>
  <si>
    <t>Tulud haridusalasest tegevusest</t>
  </si>
  <si>
    <t>Tulud kultuuri- ja kunstialasest tegevusest</t>
  </si>
  <si>
    <t>Tulud sotsiaalabialasest tegevusest</t>
  </si>
  <si>
    <t>Raha ja pangakontode saldo muutus</t>
  </si>
  <si>
    <t xml:space="preserve">     muud tegevuskulud</t>
  </si>
  <si>
    <t xml:space="preserve">     antavad toetused</t>
  </si>
  <si>
    <r>
      <t>LIKVIIDSETE VARADE MUUTUS</t>
    </r>
    <r>
      <rPr>
        <sz val="11"/>
        <rFont val="Times New Roman"/>
        <family val="1"/>
        <charset val="186"/>
      </rPr>
      <t xml:space="preserve">
suurenemine (+), vähenemine (-)</t>
    </r>
  </si>
  <si>
    <t>PVS</t>
  </si>
  <si>
    <t>ASF</t>
  </si>
  <si>
    <t>Korteriühistute remondifond</t>
  </si>
  <si>
    <r>
      <t xml:space="preserve">   </t>
    </r>
    <r>
      <rPr>
        <b/>
        <i/>
        <sz val="11"/>
        <rFont val="Times New Roman"/>
        <family val="1"/>
        <charset val="186"/>
      </rPr>
      <t>Haljastus</t>
    </r>
  </si>
  <si>
    <t>Tegevusala ja investeerimisobjekti nimetus</t>
  </si>
  <si>
    <t>tegevus-
ala
kood</t>
  </si>
  <si>
    <t>01</t>
  </si>
  <si>
    <t>01112</t>
  </si>
  <si>
    <t>04</t>
  </si>
  <si>
    <t>04510</t>
  </si>
  <si>
    <t>04512</t>
  </si>
  <si>
    <t>04740</t>
  </si>
  <si>
    <t>04900</t>
  </si>
  <si>
    <t>08</t>
  </si>
  <si>
    <t>Laste ja noorte sotsiaalhoolekande asutused, sh:</t>
  </si>
  <si>
    <t>08105</t>
  </si>
  <si>
    <t>08106</t>
  </si>
  <si>
    <t>08201</t>
  </si>
  <si>
    <t>08202</t>
  </si>
  <si>
    <t>08203</t>
  </si>
  <si>
    <t>09</t>
  </si>
  <si>
    <t>09110</t>
  </si>
  <si>
    <t>09220</t>
  </si>
  <si>
    <t>09212</t>
  </si>
  <si>
    <t>09221</t>
  </si>
  <si>
    <t>09601</t>
  </si>
  <si>
    <t>Laste huvikoolid, sh:</t>
  </si>
  <si>
    <r>
      <t xml:space="preserve">   </t>
    </r>
    <r>
      <rPr>
        <b/>
        <i/>
        <sz val="11"/>
        <rFont val="Times New Roman"/>
        <family val="1"/>
        <charset val="186"/>
      </rPr>
      <t>Laste ja noorte sotsiaalhoolekande asutused</t>
    </r>
  </si>
  <si>
    <t>Lasteaed Pääsupesa (Sõpruse pst 12)</t>
  </si>
  <si>
    <t>Lasteaed Mõmmik (Mõisavahe 32)</t>
  </si>
  <si>
    <t>Veeriku Kool (Veeriku 41)</t>
  </si>
  <si>
    <t>tegevusala nimetus</t>
  </si>
  <si>
    <t>Ventilatsioonisüsteemide korrastamine lasteaedades</t>
  </si>
  <si>
    <t>TARTU LINNA 2013. a 
 II LISAEELARVE</t>
  </si>
  <si>
    <t>TARTU LINNA 2013. a II LISAEELARVE</t>
  </si>
  <si>
    <t>TARTU LINNA 2013. a II LISAEELARVE PÕHITEGEVUSE KULUD</t>
  </si>
  <si>
    <t>TARTU LINNA 2013. a II LISAEELARVE 
 INVESTEERIMISTEGEVUSE KULUD</t>
  </si>
  <si>
    <t>Põhivara müük</t>
  </si>
  <si>
    <t>Materiaalsete varade müük</t>
  </si>
  <si>
    <t>Tartu Hooldekodule eriotstarbelise voodi soetamine</t>
  </si>
  <si>
    <t>Muu puuetega inimeste sotsiaalne kaitse</t>
  </si>
  <si>
    <t>Muu perede ja laste sotsiaalne kaitse, sh:</t>
  </si>
  <si>
    <t>Korterite ost elanike ümberpaigutamiseks</t>
  </si>
  <si>
    <t>sh avatud 
KOFS §26
alusel</t>
  </si>
  <si>
    <t>sh avatud KOFS § 26 alusel</t>
  </si>
  <si>
    <t>Saadud sihtotstarbelised toetused</t>
  </si>
  <si>
    <t>Muud tegevustulud</t>
  </si>
  <si>
    <t>Muud eespool nimetamata tulud</t>
  </si>
  <si>
    <t>Maksud</t>
  </si>
  <si>
    <t>Füüsilise isiku tulumaks</t>
  </si>
  <si>
    <t>Parkimistasu</t>
  </si>
  <si>
    <t>Maa müük</t>
  </si>
  <si>
    <t>Finantstulud</t>
  </si>
  <si>
    <t>Omanikutulud (dividendid)</t>
  </si>
  <si>
    <t>01600</t>
  </si>
  <si>
    <t>Ühistegevuskulud, sh:</t>
  </si>
  <si>
    <t>05</t>
  </si>
  <si>
    <t>Keskkonnakaitse, sh:</t>
  </si>
  <si>
    <t>05100</t>
  </si>
  <si>
    <t>05400</t>
  </si>
  <si>
    <t>Haljastus, sh:</t>
  </si>
  <si>
    <t>Jäätmekäitlus, sh:</t>
  </si>
  <si>
    <t>Linnavalitsus</t>
  </si>
  <si>
    <t>Infotehnoloogiaseadmete ja tarkvara soetamine</t>
  </si>
  <si>
    <t>03</t>
  </si>
  <si>
    <t>Avalik kord</t>
  </si>
  <si>
    <t>03600</t>
  </si>
  <si>
    <t>Muu avalik kord</t>
  </si>
  <si>
    <t>05600</t>
  </si>
  <si>
    <t>Muu keskkonnakaitse</t>
  </si>
  <si>
    <t>06</t>
  </si>
  <si>
    <t>Elamu- ja kommunaakmajandus, sh:</t>
  </si>
  <si>
    <t>06400</t>
  </si>
  <si>
    <t>Tänavavalgustus, sh:</t>
  </si>
  <si>
    <t>06605</t>
  </si>
  <si>
    <t>Muu elamu- ja kommunaalmajandus, sh:</t>
  </si>
  <si>
    <t>07</t>
  </si>
  <si>
    <t>Tervishoid, sh:</t>
  </si>
  <si>
    <t>07400</t>
  </si>
  <si>
    <t>Avalikud tervishoiuteenused, sh:</t>
  </si>
  <si>
    <t>07600</t>
  </si>
  <si>
    <t>Muu tervishoid, sh:</t>
  </si>
  <si>
    <t>08600</t>
  </si>
  <si>
    <t>Muu vaba aeg, sh:</t>
  </si>
  <si>
    <t>09222</t>
  </si>
  <si>
    <t>Kutsehariduskeskus, sh:</t>
  </si>
  <si>
    <t>Koolitoit, sh:</t>
  </si>
  <si>
    <t>09609</t>
  </si>
  <si>
    <t>09600</t>
  </si>
  <si>
    <t>Taseme alusel mittemääratletav haridus</t>
  </si>
  <si>
    <t>06100</t>
  </si>
  <si>
    <t>Elamumajanduse arendamine, sh:</t>
  </si>
  <si>
    <t>08208</t>
  </si>
  <si>
    <t>Kultuuriüritused</t>
  </si>
  <si>
    <t>09800</t>
  </si>
  <si>
    <t>Muu haridus, sh:</t>
  </si>
  <si>
    <t>Üldvalitsemise tulud</t>
  </si>
  <si>
    <t>Sildade rekonstrueerimine</t>
  </si>
  <si>
    <t>Sõpruse sild</t>
  </si>
  <si>
    <t>Sõpruse silla paadisadam</t>
  </si>
  <si>
    <t>Projekt "Green Man"</t>
  </si>
  <si>
    <t xml:space="preserve">   Rahva- ja kultuurimajad</t>
  </si>
  <si>
    <t>Toetus Tartu Kunstimaja katuse remondiks</t>
  </si>
  <si>
    <t>Lasteaed Meelespea (Ilmatsalu 24a)</t>
  </si>
  <si>
    <t>Lasteaed Kelluke (Kaunase pst 69)</t>
  </si>
  <si>
    <t>Lasteaed Ristikhein (Ropka tee 25)</t>
  </si>
  <si>
    <t>Lasteaed Rukkilill (Sepa 18)</t>
  </si>
  <si>
    <t>Mart Reiniku Kool (Riia 25)</t>
  </si>
  <si>
    <t>Mart Reiniku Kool (Vanemuise 48)</t>
  </si>
  <si>
    <t>Descartes'i Lütseum (Anne 65) (Kaunase pst 68)</t>
  </si>
  <si>
    <t>Kunstigümnaasium (Aianduse 4)</t>
  </si>
  <si>
    <t>Raatuse Gümnaasium (Raatuse 88a)</t>
  </si>
  <si>
    <t>Tamme Gümnaasium (Nooruse 9)</t>
  </si>
  <si>
    <r>
      <t xml:space="preserve">   </t>
    </r>
    <r>
      <rPr>
        <b/>
        <i/>
        <sz val="11"/>
        <color indexed="8"/>
        <rFont val="Times New Roman"/>
        <family val="1"/>
        <charset val="186"/>
      </rPr>
      <t>Täiskasvanute Gümnaasium</t>
    </r>
  </si>
  <si>
    <t>Nooruse 9 rekonstrueerimise projekteerimine ja remont</t>
  </si>
  <si>
    <r>
      <t xml:space="preserve">   </t>
    </r>
    <r>
      <rPr>
        <b/>
        <i/>
        <sz val="11"/>
        <color indexed="8"/>
        <rFont val="Times New Roman"/>
        <family val="1"/>
        <charset val="186"/>
      </rPr>
      <t>Muu haridus</t>
    </r>
  </si>
  <si>
    <t>Ettekirjutuste täitmine</t>
  </si>
  <si>
    <t>Tervishoid</t>
  </si>
  <si>
    <t xml:space="preserve">   Spordibaasid</t>
  </si>
  <si>
    <t>Toetus Spordiseltsile "Kalev" vehklemisradade uuendamiseks</t>
  </si>
  <si>
    <t>Tulud tervishoiualasest tegevusest</t>
  </si>
  <si>
    <t>Ülekatted ja pindamised</t>
  </si>
  <si>
    <t xml:space="preserve">   Veetransport</t>
  </si>
  <si>
    <r>
      <t xml:space="preserve">   </t>
    </r>
    <r>
      <rPr>
        <b/>
        <i/>
        <sz val="11"/>
        <rFont val="Times New Roman"/>
        <family val="1"/>
        <charset val="186"/>
      </rPr>
      <t>Linna teed, tänavad, sillad</t>
    </r>
  </si>
  <si>
    <t>Kõnniteed</t>
  </si>
  <si>
    <t>Infrastruktuuri arenduste kompensatsioonid</t>
  </si>
  <si>
    <t>Kvissentali elamurajoon</t>
  </si>
  <si>
    <t xml:space="preserve">   Muu keskkonnakaitse</t>
  </si>
  <si>
    <t>Projekt "Säästva ja jätkusuutliku harrastuskalapüügi arendamine Emajõel"</t>
  </si>
  <si>
    <t>08103</t>
  </si>
  <si>
    <t>Puhkepargid, sh:</t>
  </si>
  <si>
    <r>
      <t xml:space="preserve">   </t>
    </r>
    <r>
      <rPr>
        <b/>
        <i/>
        <sz val="11"/>
        <rFont val="Times New Roman"/>
        <family val="1"/>
        <charset val="186"/>
      </rPr>
      <t>Puhkepargid</t>
    </r>
  </si>
  <si>
    <t>Toetus Sihtasutusele Tähtvere Puhkepark lumekahurite soetuseks</t>
  </si>
</sst>
</file>

<file path=xl/styles.xml><?xml version="1.0" encoding="utf-8"?>
<styleSheet xmlns="http://schemas.openxmlformats.org/spreadsheetml/2006/main">
  <numFmts count="1">
    <numFmt numFmtId="164" formatCode="#,##0.0"/>
  </numFmts>
  <fonts count="18">
    <font>
      <sz val="10"/>
      <name val="Arial"/>
    </font>
    <font>
      <b/>
      <sz val="10"/>
      <name val="Arial"/>
      <family val="2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b/>
      <i/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i/>
      <sz val="11"/>
      <color indexed="8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b/>
      <i/>
      <sz val="9"/>
      <color indexed="8"/>
      <name val="Times New Roman"/>
      <family val="1"/>
      <charset val="186"/>
    </font>
    <font>
      <i/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111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Fill="1" applyBorder="1"/>
    <xf numFmtId="0" fontId="4" fillId="0" borderId="0" xfId="0" applyFont="1"/>
    <xf numFmtId="0" fontId="5" fillId="0" borderId="0" xfId="0" applyFont="1"/>
    <xf numFmtId="3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3" fillId="0" borderId="3" xfId="0" applyFont="1" applyBorder="1"/>
    <xf numFmtId="0" fontId="4" fillId="0" borderId="2" xfId="0" applyFont="1" applyFill="1" applyBorder="1" applyAlignment="1">
      <alignment wrapText="1"/>
    </xf>
    <xf numFmtId="0" fontId="6" fillId="0" borderId="0" xfId="0" applyFont="1"/>
    <xf numFmtId="3" fontId="3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0" xfId="0" applyNumberFormat="1" applyFont="1"/>
    <xf numFmtId="0" fontId="4" fillId="0" borderId="0" xfId="0" applyFont="1" applyFill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0" fontId="4" fillId="0" borderId="0" xfId="0" applyFont="1" applyFill="1" applyAlignment="1"/>
    <xf numFmtId="3" fontId="3" fillId="0" borderId="2" xfId="0" applyNumberFormat="1" applyFont="1" applyFill="1" applyBorder="1" applyAlignment="1">
      <alignment horizontal="right"/>
    </xf>
    <xf numFmtId="3" fontId="3" fillId="0" borderId="2" xfId="0" applyNumberFormat="1" applyFont="1" applyFill="1" applyBorder="1"/>
    <xf numFmtId="3" fontId="4" fillId="0" borderId="2" xfId="0" applyNumberFormat="1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3" fontId="4" fillId="0" borderId="0" xfId="0" applyNumberFormat="1" applyFont="1" applyFill="1" applyBorder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wrapText="1"/>
    </xf>
    <xf numFmtId="49" fontId="7" fillId="0" borderId="2" xfId="0" applyNumberFormat="1" applyFont="1" applyFill="1" applyBorder="1" applyAlignment="1">
      <alignment wrapText="1"/>
    </xf>
    <xf numFmtId="49" fontId="4" fillId="0" borderId="2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3" fontId="8" fillId="0" borderId="2" xfId="0" applyNumberFormat="1" applyFont="1" applyFill="1" applyBorder="1"/>
    <xf numFmtId="3" fontId="7" fillId="0" borderId="2" xfId="0" applyNumberFormat="1" applyFont="1" applyFill="1" applyBorder="1"/>
    <xf numFmtId="3" fontId="9" fillId="0" borderId="2" xfId="0" applyNumberFormat="1" applyFont="1" applyFill="1" applyBorder="1"/>
    <xf numFmtId="0" fontId="9" fillId="0" borderId="2" xfId="0" applyFont="1" applyFill="1" applyBorder="1" applyAlignment="1">
      <alignment wrapText="1"/>
    </xf>
    <xf numFmtId="3" fontId="10" fillId="0" borderId="2" xfId="0" applyNumberFormat="1" applyFont="1" applyFill="1" applyBorder="1"/>
    <xf numFmtId="164" fontId="4" fillId="0" borderId="0" xfId="0" applyNumberFormat="1" applyFont="1" applyFill="1" applyBorder="1"/>
    <xf numFmtId="0" fontId="4" fillId="0" borderId="0" xfId="0" applyFont="1" applyFill="1" applyAlignment="1">
      <alignment wrapText="1"/>
    </xf>
    <xf numFmtId="0" fontId="11" fillId="0" borderId="2" xfId="0" applyFont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2" xfId="0" applyFont="1" applyFill="1" applyBorder="1" applyAlignment="1">
      <alignment wrapText="1"/>
    </xf>
    <xf numFmtId="0" fontId="11" fillId="0" borderId="2" xfId="0" applyFont="1" applyBorder="1" applyAlignment="1"/>
    <xf numFmtId="0" fontId="12" fillId="0" borderId="2" xfId="0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wrapText="1"/>
    </xf>
    <xf numFmtId="49" fontId="13" fillId="0" borderId="2" xfId="0" applyNumberFormat="1" applyFont="1" applyFill="1" applyBorder="1" applyAlignment="1">
      <alignment wrapText="1"/>
    </xf>
    <xf numFmtId="49" fontId="11" fillId="0" borderId="2" xfId="0" applyNumberFormat="1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14" fillId="0" borderId="2" xfId="0" applyFont="1" applyFill="1" applyBorder="1" applyAlignment="1">
      <alignment wrapText="1"/>
    </xf>
    <xf numFmtId="0" fontId="4" fillId="0" borderId="2" xfId="1" applyFont="1" applyBorder="1" applyAlignment="1">
      <alignment horizontal="left" wrapText="1"/>
    </xf>
    <xf numFmtId="0" fontId="15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2" xfId="0" quotePrefix="1" applyFont="1" applyBorder="1" applyAlignment="1">
      <alignment horizontal="left"/>
    </xf>
    <xf numFmtId="0" fontId="4" fillId="0" borderId="2" xfId="0" quotePrefix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/>
    <xf numFmtId="0" fontId="4" fillId="0" borderId="1" xfId="0" applyFont="1" applyFill="1" applyBorder="1"/>
    <xf numFmtId="0" fontId="4" fillId="0" borderId="1" xfId="0" applyFont="1" applyBorder="1" applyAlignment="1">
      <alignment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left" wrapText="1"/>
    </xf>
    <xf numFmtId="0" fontId="16" fillId="0" borderId="2" xfId="0" applyFont="1" applyFill="1" applyBorder="1" applyAlignment="1">
      <alignment wrapText="1"/>
    </xf>
    <xf numFmtId="3" fontId="7" fillId="0" borderId="2" xfId="0" applyNumberFormat="1" applyFont="1" applyFill="1" applyBorder="1" applyAlignment="1">
      <alignment horizontal="right"/>
    </xf>
    <xf numFmtId="3" fontId="17" fillId="0" borderId="2" xfId="0" applyNumberFormat="1" applyFont="1" applyFill="1" applyBorder="1"/>
    <xf numFmtId="0" fontId="17" fillId="0" borderId="0" xfId="0" applyFont="1" applyFill="1"/>
    <xf numFmtId="0" fontId="13" fillId="0" borderId="2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/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4" fillId="0" borderId="2" xfId="0" applyFont="1" applyBorder="1" applyAlignment="1"/>
  </cellXfs>
  <cellStyles count="2">
    <cellStyle name="Normaallaad_Leht1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topLeftCell="A10" workbookViewId="0">
      <selection activeCell="A7" sqref="A7"/>
    </sheetView>
  </sheetViews>
  <sheetFormatPr defaultRowHeight="12.75"/>
  <cols>
    <col min="1" max="1" width="47.140625" customWidth="1"/>
    <col min="2" max="2" width="14" customWidth="1"/>
    <col min="3" max="3" width="9.7109375" bestFit="1" customWidth="1"/>
  </cols>
  <sheetData>
    <row r="1" spans="1:2" ht="28.5" customHeight="1">
      <c r="A1" s="95" t="s">
        <v>104</v>
      </c>
      <c r="B1" s="96"/>
    </row>
    <row r="2" spans="1:2" ht="15">
      <c r="A2" s="8"/>
      <c r="B2" s="8"/>
    </row>
    <row r="3" spans="1:2" ht="15">
      <c r="A3" s="75"/>
      <c r="B3" s="76" t="s">
        <v>29</v>
      </c>
    </row>
    <row r="4" spans="1:2" ht="14.25">
      <c r="A4" s="62" t="s">
        <v>20</v>
      </c>
      <c r="B4" s="63">
        <f>SUM(B5:B8)</f>
        <v>1390840</v>
      </c>
    </row>
    <row r="5" spans="1:2" ht="15">
      <c r="A5" s="75" t="s">
        <v>119</v>
      </c>
      <c r="B5" s="77">
        <f>SUM('lisa 2 (Tulubaas)'!B6)</f>
        <v>520000</v>
      </c>
    </row>
    <row r="6" spans="1:2" ht="15">
      <c r="A6" s="75" t="s">
        <v>0</v>
      </c>
      <c r="B6" s="77">
        <f>'lisa 2 (Tulubaas)'!B9</f>
        <v>84881</v>
      </c>
    </row>
    <row r="7" spans="1:2" ht="15">
      <c r="A7" s="75" t="s">
        <v>21</v>
      </c>
      <c r="B7" s="77">
        <f>'lisa 2 (Tulubaas)'!B16</f>
        <v>782159</v>
      </c>
    </row>
    <row r="8" spans="1:2" ht="15">
      <c r="A8" s="75" t="s">
        <v>117</v>
      </c>
      <c r="B8" s="77">
        <f>'lisa 2 (Tulubaas)'!B18</f>
        <v>3800</v>
      </c>
    </row>
    <row r="9" spans="1:2" ht="15">
      <c r="A9" s="75"/>
      <c r="B9" s="77"/>
    </row>
    <row r="10" spans="1:2" ht="14.25">
      <c r="A10" s="62" t="s">
        <v>22</v>
      </c>
      <c r="B10" s="63">
        <f>SUM(B11:B19)</f>
        <v>1922382</v>
      </c>
    </row>
    <row r="11" spans="1:2" ht="15">
      <c r="A11" s="75" t="s">
        <v>1</v>
      </c>
      <c r="B11" s="77">
        <f>'lisa 3 (põhitegevus)'!C8</f>
        <v>49671</v>
      </c>
    </row>
    <row r="12" spans="1:2" ht="15">
      <c r="A12" s="75" t="s">
        <v>136</v>
      </c>
      <c r="B12" s="77">
        <f>'lisa 3 (põhitegevus)'!C14</f>
        <v>2034</v>
      </c>
    </row>
    <row r="13" spans="1:2" ht="15">
      <c r="A13" s="75" t="s">
        <v>2</v>
      </c>
      <c r="B13" s="77">
        <f>'lisa 3 (põhitegevus)'!C18</f>
        <v>308004</v>
      </c>
    </row>
    <row r="14" spans="1:2" ht="15">
      <c r="A14" s="75" t="s">
        <v>3</v>
      </c>
      <c r="B14" s="77">
        <f>SUM('lisa 3 (põhitegevus)'!C28)</f>
        <v>129102</v>
      </c>
    </row>
    <row r="15" spans="1:2" ht="15">
      <c r="A15" s="75" t="s">
        <v>4</v>
      </c>
      <c r="B15" s="77">
        <f>SUM('lisa 3 (põhitegevus)'!C36)</f>
        <v>27267</v>
      </c>
    </row>
    <row r="16" spans="1:2" ht="15">
      <c r="A16" s="75" t="s">
        <v>188</v>
      </c>
      <c r="B16" s="77">
        <f>'lisa 3 (põhitegevus)'!C44</f>
        <v>18382</v>
      </c>
    </row>
    <row r="17" spans="1:2" ht="15">
      <c r="A17" s="75" t="s">
        <v>10</v>
      </c>
      <c r="B17" s="77">
        <f>'lisa 3 (põhitegevus)'!C50</f>
        <v>122421</v>
      </c>
    </row>
    <row r="18" spans="1:2" ht="15">
      <c r="A18" s="75" t="s">
        <v>5</v>
      </c>
      <c r="B18" s="77">
        <f>'lisa 3 (põhitegevus)'!C70</f>
        <v>1291025</v>
      </c>
    </row>
    <row r="19" spans="1:2" ht="15">
      <c r="A19" s="75" t="s">
        <v>6</v>
      </c>
      <c r="B19" s="77">
        <f>'lisa 3 (põhitegevus)'!C92</f>
        <v>-25524</v>
      </c>
    </row>
    <row r="20" spans="1:2" ht="15">
      <c r="A20" s="75"/>
      <c r="B20" s="77"/>
    </row>
    <row r="21" spans="1:2" ht="14.25">
      <c r="A21" s="62" t="s">
        <v>23</v>
      </c>
      <c r="B21" s="63">
        <f>SUM(B22:B24)</f>
        <v>-462408</v>
      </c>
    </row>
    <row r="22" spans="1:2" ht="15">
      <c r="A22" s="75" t="s">
        <v>108</v>
      </c>
      <c r="B22" s="77">
        <f>SUM('lisa 2 (Tulubaas)'!B22)</f>
        <v>-154150</v>
      </c>
    </row>
    <row r="23" spans="1:2" ht="15">
      <c r="A23" s="78" t="s">
        <v>60</v>
      </c>
      <c r="B23" s="77">
        <f>'lisa 2 (Tulubaas)'!B25</f>
        <v>-278258</v>
      </c>
    </row>
    <row r="24" spans="1:2" ht="15">
      <c r="A24" s="78" t="s">
        <v>123</v>
      </c>
      <c r="B24" s="77">
        <f>SUM('lisa 2 (Tulubaas)'!B26)</f>
        <v>-30000</v>
      </c>
    </row>
    <row r="25" spans="1:2" ht="15">
      <c r="A25" s="75"/>
      <c r="B25" s="77"/>
    </row>
    <row r="26" spans="1:2" ht="14.25">
      <c r="A26" s="62" t="s">
        <v>24</v>
      </c>
      <c r="B26" s="63">
        <f>SUM(B27:B33)</f>
        <v>-593073</v>
      </c>
    </row>
    <row r="27" spans="1:2" ht="15">
      <c r="A27" s="75" t="s">
        <v>1</v>
      </c>
      <c r="B27" s="77">
        <f>SUM('Lisa 4 (invest)'!E13)</f>
        <v>3575</v>
      </c>
    </row>
    <row r="28" spans="1:2" ht="15">
      <c r="A28" s="75" t="s">
        <v>2</v>
      </c>
      <c r="B28" s="77">
        <f>'Lisa 4 (invest)'!E16</f>
        <v>-881600</v>
      </c>
    </row>
    <row r="29" spans="1:2" ht="15">
      <c r="A29" s="75" t="s">
        <v>3</v>
      </c>
      <c r="B29" s="77">
        <f>'Lisa 4 (invest)'!E28</f>
        <v>4050</v>
      </c>
    </row>
    <row r="30" spans="1:2" ht="15">
      <c r="A30" s="75" t="s">
        <v>4</v>
      </c>
      <c r="B30" s="77">
        <f>'Lisa 4 (invest)'!E33</f>
        <v>-222000</v>
      </c>
    </row>
    <row r="31" spans="1:2" ht="15">
      <c r="A31" s="75" t="s">
        <v>10</v>
      </c>
      <c r="B31" s="77">
        <f>'Lisa 4 (invest)'!E37</f>
        <v>31600</v>
      </c>
    </row>
    <row r="32" spans="1:2" ht="15">
      <c r="A32" s="75" t="s">
        <v>5</v>
      </c>
      <c r="B32" s="77">
        <f>'Lisa 4 (invest)'!E44</f>
        <v>462542</v>
      </c>
    </row>
    <row r="33" spans="1:3" ht="15">
      <c r="A33" s="75" t="s">
        <v>6</v>
      </c>
      <c r="B33" s="77">
        <f>'Lisa 4 (invest)'!E66</f>
        <v>8760</v>
      </c>
    </row>
    <row r="34" spans="1:3" ht="15">
      <c r="A34" s="75"/>
      <c r="B34" s="77"/>
    </row>
    <row r="35" spans="1:3" ht="14.25">
      <c r="A35" s="64" t="s">
        <v>28</v>
      </c>
      <c r="B35" s="63">
        <f>B4-B10+B21-B26</f>
        <v>-400877</v>
      </c>
    </row>
    <row r="36" spans="1:3" ht="15">
      <c r="A36" s="75"/>
      <c r="B36" s="63"/>
    </row>
    <row r="37" spans="1:3" ht="30">
      <c r="A37" s="64" t="s">
        <v>70</v>
      </c>
      <c r="B37" s="63">
        <f>SUM('lisa 2 (Tulubaas)'!B29)</f>
        <v>-401177</v>
      </c>
    </row>
    <row r="38" spans="1:3" ht="15">
      <c r="A38" s="75"/>
      <c r="B38" s="77"/>
      <c r="C38" s="1"/>
    </row>
    <row r="39" spans="1:3" ht="14.25">
      <c r="A39" s="62" t="s">
        <v>7</v>
      </c>
      <c r="B39" s="63">
        <f>B4+B21+-B37</f>
        <v>1329609</v>
      </c>
    </row>
    <row r="40" spans="1:3">
      <c r="B40" s="2"/>
    </row>
  </sheetData>
  <mergeCells count="1">
    <mergeCell ref="A1:B1"/>
  </mergeCells>
  <phoneticPr fontId="0" type="noConversion"/>
  <pageMargins left="1.496062992125984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>
    <oddHeader>&amp;RLisa 1
Tartu Linnavolikogu
.2013. a määruse
 nr  juurde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showZeros="0" topLeftCell="A4" workbookViewId="0">
      <selection activeCell="B24" sqref="B24"/>
    </sheetView>
  </sheetViews>
  <sheetFormatPr defaultRowHeight="14.25"/>
  <cols>
    <col min="1" max="1" width="44.85546875" style="9" customWidth="1"/>
    <col min="2" max="2" width="14.7109375" style="9" customWidth="1"/>
    <col min="3" max="3" width="11.140625" style="9" customWidth="1"/>
    <col min="4" max="16384" width="9.140625" style="9"/>
  </cols>
  <sheetData>
    <row r="1" spans="1:3" ht="15">
      <c r="A1" s="96" t="s">
        <v>105</v>
      </c>
      <c r="B1" s="96"/>
    </row>
    <row r="2" spans="1:3" ht="15">
      <c r="A2" s="96" t="s">
        <v>8</v>
      </c>
      <c r="B2" s="96"/>
    </row>
    <row r="3" spans="1:3" ht="15">
      <c r="A3" s="8"/>
      <c r="B3" s="10"/>
    </row>
    <row r="4" spans="1:3" ht="38.25">
      <c r="A4" s="11"/>
      <c r="B4" s="12" t="s">
        <v>29</v>
      </c>
      <c r="C4" s="82" t="s">
        <v>114</v>
      </c>
    </row>
    <row r="5" spans="1:3" ht="19.5" customHeight="1">
      <c r="A5" s="62" t="s">
        <v>25</v>
      </c>
      <c r="B5" s="63">
        <f>SUM(B6,B9,B16,B18)</f>
        <v>1390840</v>
      </c>
      <c r="C5" s="63">
        <f>SUM(C9,C16,C18)</f>
        <v>793475</v>
      </c>
    </row>
    <row r="6" spans="1:3">
      <c r="A6" s="62" t="s">
        <v>119</v>
      </c>
      <c r="B6" s="63">
        <f>SUM(B7:B8)</f>
        <v>520000</v>
      </c>
      <c r="C6" s="63">
        <f>SUM(C7:C8)</f>
        <v>0</v>
      </c>
    </row>
    <row r="7" spans="1:3" ht="15">
      <c r="A7" s="75" t="s">
        <v>120</v>
      </c>
      <c r="B7" s="77">
        <f>400000+70000</f>
        <v>470000</v>
      </c>
      <c r="C7" s="77"/>
    </row>
    <row r="8" spans="1:3" ht="15">
      <c r="A8" s="75" t="s">
        <v>121</v>
      </c>
      <c r="B8" s="77">
        <v>50000</v>
      </c>
      <c r="C8" s="77"/>
    </row>
    <row r="9" spans="1:3">
      <c r="A9" s="62" t="s">
        <v>0</v>
      </c>
      <c r="B9" s="63">
        <f>SUM(B10:B15)</f>
        <v>84881</v>
      </c>
      <c r="C9" s="63">
        <f>SUM(C10:C15)</f>
        <v>7516</v>
      </c>
    </row>
    <row r="10" spans="1:3" ht="15">
      <c r="A10" s="79" t="s">
        <v>64</v>
      </c>
      <c r="B10" s="77">
        <v>50000</v>
      </c>
      <c r="C10" s="77"/>
    </row>
    <row r="11" spans="1:3" ht="15">
      <c r="A11" s="79" t="s">
        <v>65</v>
      </c>
      <c r="B11" s="77">
        <v>26365</v>
      </c>
      <c r="C11" s="77"/>
    </row>
    <row r="12" spans="1:3" ht="15">
      <c r="A12" s="79" t="s">
        <v>66</v>
      </c>
      <c r="B12" s="77">
        <f>-10000-3000+1200+10000</f>
        <v>-1800</v>
      </c>
      <c r="C12" s="77"/>
    </row>
    <row r="13" spans="1:3" ht="15">
      <c r="A13" s="79" t="s">
        <v>191</v>
      </c>
      <c r="B13" s="77">
        <v>7516</v>
      </c>
      <c r="C13" s="77">
        <v>7516</v>
      </c>
    </row>
    <row r="14" spans="1:3" ht="15">
      <c r="A14" s="79" t="s">
        <v>167</v>
      </c>
      <c r="B14" s="77">
        <v>2300</v>
      </c>
      <c r="C14" s="77"/>
    </row>
    <row r="15" spans="1:3" ht="15">
      <c r="A15" s="79" t="s">
        <v>59</v>
      </c>
      <c r="B15" s="77">
        <v>500</v>
      </c>
      <c r="C15" s="77"/>
    </row>
    <row r="16" spans="1:3">
      <c r="A16" s="62" t="s">
        <v>26</v>
      </c>
      <c r="B16" s="63">
        <f>SUM(B17)</f>
        <v>782159</v>
      </c>
      <c r="C16" s="63">
        <f>SUM(C17:C17)</f>
        <v>782159</v>
      </c>
    </row>
    <row r="17" spans="1:3" ht="15">
      <c r="A17" s="79" t="s">
        <v>116</v>
      </c>
      <c r="B17" s="77">
        <v>782159</v>
      </c>
      <c r="C17" s="77">
        <f>755553+34122-7516</f>
        <v>782159</v>
      </c>
    </row>
    <row r="18" spans="1:3">
      <c r="A18" s="64" t="s">
        <v>117</v>
      </c>
      <c r="B18" s="63">
        <f>SUM(B19)</f>
        <v>3800</v>
      </c>
      <c r="C18" s="63">
        <f>SUM(C19)</f>
        <v>3800</v>
      </c>
    </row>
    <row r="19" spans="1:3" ht="15">
      <c r="A19" s="79" t="s">
        <v>118</v>
      </c>
      <c r="B19" s="77">
        <v>3800</v>
      </c>
      <c r="C19" s="77">
        <v>3800</v>
      </c>
    </row>
    <row r="20" spans="1:3" ht="15">
      <c r="A20" s="79"/>
      <c r="B20" s="63"/>
      <c r="C20" s="63"/>
    </row>
    <row r="21" spans="1:3" ht="18" customHeight="1">
      <c r="A21" s="62" t="s">
        <v>23</v>
      </c>
      <c r="B21" s="63">
        <f>SUM(B22,B25,B26)</f>
        <v>-462408</v>
      </c>
      <c r="C21" s="63">
        <f>SUM(C22,C25,C26)</f>
        <v>427792</v>
      </c>
    </row>
    <row r="22" spans="1:3" ht="18" customHeight="1">
      <c r="A22" s="62" t="s">
        <v>108</v>
      </c>
      <c r="B22" s="63">
        <f>SUM(B23:B24)</f>
        <v>-154150</v>
      </c>
      <c r="C22" s="63">
        <f>SUM(C23:C24)</f>
        <v>6050</v>
      </c>
    </row>
    <row r="23" spans="1:3" ht="18" customHeight="1">
      <c r="A23" s="75" t="s">
        <v>122</v>
      </c>
      <c r="B23" s="77">
        <v>-265000</v>
      </c>
      <c r="C23" s="77"/>
    </row>
    <row r="24" spans="1:3" ht="18" customHeight="1">
      <c r="A24" s="75" t="s">
        <v>109</v>
      </c>
      <c r="B24" s="77">
        <f>92800+6050+4600+7400</f>
        <v>110850</v>
      </c>
      <c r="C24" s="77">
        <f>1000+5050</f>
        <v>6050</v>
      </c>
    </row>
    <row r="25" spans="1:3">
      <c r="A25" s="80" t="s">
        <v>60</v>
      </c>
      <c r="B25" s="63">
        <f>421742-700000</f>
        <v>-278258</v>
      </c>
      <c r="C25" s="63">
        <v>421742</v>
      </c>
    </row>
    <row r="26" spans="1:3">
      <c r="A26" s="80" t="s">
        <v>123</v>
      </c>
      <c r="B26" s="63">
        <f>SUM(B27)</f>
        <v>-30000</v>
      </c>
      <c r="C26" s="63">
        <f>SUM(C27)</f>
        <v>0</v>
      </c>
    </row>
    <row r="27" spans="1:3" ht="15">
      <c r="A27" s="78" t="s">
        <v>124</v>
      </c>
      <c r="B27" s="77">
        <v>-30000</v>
      </c>
      <c r="C27" s="77"/>
    </row>
    <row r="28" spans="1:3" ht="15">
      <c r="A28" s="81"/>
      <c r="B28" s="63"/>
      <c r="C28" s="63"/>
    </row>
    <row r="29" spans="1:3">
      <c r="A29" s="62" t="s">
        <v>27</v>
      </c>
      <c r="B29" s="63">
        <f>SUM(B30:B30)</f>
        <v>-401177</v>
      </c>
      <c r="C29" s="63">
        <f>SUM(C30:C30)</f>
        <v>-117918</v>
      </c>
    </row>
    <row r="30" spans="1:3" ht="15">
      <c r="A30" s="79" t="s">
        <v>67</v>
      </c>
      <c r="B30" s="77">
        <f>-182664-100595-117918</f>
        <v>-401177</v>
      </c>
      <c r="C30" s="77">
        <v>-117918</v>
      </c>
    </row>
    <row r="31" spans="1:3" ht="15">
      <c r="A31" s="75"/>
      <c r="B31" s="63"/>
      <c r="C31" s="63"/>
    </row>
    <row r="32" spans="1:3">
      <c r="A32" s="62" t="s">
        <v>9</v>
      </c>
      <c r="B32" s="63">
        <f>B5+B21+-B29</f>
        <v>1329609</v>
      </c>
      <c r="C32" s="63">
        <f>C5+C21+-C29</f>
        <v>1339185</v>
      </c>
    </row>
    <row r="33" spans="1:2" ht="15">
      <c r="A33" s="15"/>
      <c r="B33" s="15"/>
    </row>
    <row r="34" spans="1:2" ht="27.75" customHeight="1">
      <c r="A34" s="97"/>
      <c r="B34" s="97"/>
    </row>
  </sheetData>
  <mergeCells count="3">
    <mergeCell ref="A1:B1"/>
    <mergeCell ref="A2:B2"/>
    <mergeCell ref="A34:B34"/>
  </mergeCells>
  <phoneticPr fontId="0" type="noConversion"/>
  <pageMargins left="0.98425196850393704" right="0.74803149606299213" top="0.98425196850393704" bottom="0.98425196850393704" header="0.51181102362204722" footer="0.51181102362204722"/>
  <pageSetup paperSize="9" scale="85" orientation="portrait" horizontalDpi="300" verticalDpi="300" r:id="rId1"/>
  <headerFooter alignWithMargins="0">
    <oddHeader>&amp;RLisa 2
Tartu Linnavolikogu
.2013. a määruse
nr  juurde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8"/>
  <sheetViews>
    <sheetView showZeros="0" zoomScaleNormal="100" workbookViewId="0">
      <selection activeCell="E11" sqref="E11"/>
    </sheetView>
  </sheetViews>
  <sheetFormatPr defaultRowHeight="15"/>
  <cols>
    <col min="1" max="1" width="8.140625" style="65" bestFit="1" customWidth="1"/>
    <col min="2" max="2" width="44.7109375" style="8" bestFit="1" customWidth="1"/>
    <col min="3" max="3" width="12.7109375" style="18" customWidth="1"/>
    <col min="4" max="4" width="14" style="8" customWidth="1"/>
    <col min="5" max="16384" width="9.140625" style="8"/>
  </cols>
  <sheetData>
    <row r="1" spans="1:4" ht="15" customHeight="1">
      <c r="A1" s="96" t="s">
        <v>106</v>
      </c>
      <c r="B1" s="100"/>
      <c r="C1" s="100"/>
      <c r="D1" s="100"/>
    </row>
    <row r="2" spans="1:4">
      <c r="B2" s="96" t="s">
        <v>63</v>
      </c>
      <c r="C2" s="96"/>
    </row>
    <row r="3" spans="1:4">
      <c r="C3" s="10"/>
    </row>
    <row r="4" spans="1:4" ht="45">
      <c r="A4" s="60" t="s">
        <v>76</v>
      </c>
      <c r="B4" s="11" t="s">
        <v>102</v>
      </c>
      <c r="C4" s="12" t="s">
        <v>29</v>
      </c>
      <c r="D4" s="82" t="s">
        <v>114</v>
      </c>
    </row>
    <row r="5" spans="1:4">
      <c r="A5" s="66"/>
      <c r="B5" s="13" t="s">
        <v>61</v>
      </c>
      <c r="C5" s="61">
        <f>SUM(C6:C7)</f>
        <v>1922382</v>
      </c>
      <c r="D5" s="61">
        <f>SUM(D6:D7)</f>
        <v>913868</v>
      </c>
    </row>
    <row r="6" spans="1:4">
      <c r="A6" s="67"/>
      <c r="B6" s="3" t="s">
        <v>39</v>
      </c>
      <c r="C6" s="16">
        <f>SUMIF(B$9:B$120,B6,C$9:C$120)</f>
        <v>-6551</v>
      </c>
      <c r="D6" s="16">
        <f>SUMIF(B$9:B$120,B6,D$9:D$120)</f>
        <v>949</v>
      </c>
    </row>
    <row r="7" spans="1:4">
      <c r="A7" s="67"/>
      <c r="B7" s="3" t="s">
        <v>40</v>
      </c>
      <c r="C7" s="16">
        <f>SUMIF(B$9:B$120,B9,C$9:C$120)</f>
        <v>1928933</v>
      </c>
      <c r="D7" s="16">
        <f>SUMIF(B$9:B$120,B9,D$9:D$120)</f>
        <v>912919</v>
      </c>
    </row>
    <row r="8" spans="1:4">
      <c r="A8" s="68" t="s">
        <v>77</v>
      </c>
      <c r="B8" s="3" t="s">
        <v>37</v>
      </c>
      <c r="C8" s="16">
        <f>SUM(C10,C12)</f>
        <v>49671</v>
      </c>
      <c r="D8" s="16">
        <f>SUM(D10,D12)</f>
        <v>14861</v>
      </c>
    </row>
    <row r="9" spans="1:4">
      <c r="A9" s="67"/>
      <c r="B9" s="3" t="s">
        <v>40</v>
      </c>
      <c r="C9" s="16">
        <f>SUM(C11,C13)</f>
        <v>49671</v>
      </c>
      <c r="D9" s="16">
        <f>SUM(D11,D13)</f>
        <v>14861</v>
      </c>
    </row>
    <row r="10" spans="1:4">
      <c r="A10" s="69" t="s">
        <v>78</v>
      </c>
      <c r="B10" s="5" t="s">
        <v>38</v>
      </c>
      <c r="C10" s="17">
        <f>C11</f>
        <v>27811</v>
      </c>
      <c r="D10" s="17">
        <f>D11</f>
        <v>14861</v>
      </c>
    </row>
    <row r="11" spans="1:4">
      <c r="A11" s="67"/>
      <c r="B11" s="5" t="s">
        <v>68</v>
      </c>
      <c r="C11" s="17">
        <f>1880+5800+7126+24+14861-1880</f>
        <v>27811</v>
      </c>
      <c r="D11" s="17">
        <v>14861</v>
      </c>
    </row>
    <row r="12" spans="1:4">
      <c r="A12" s="69" t="s">
        <v>125</v>
      </c>
      <c r="B12" s="5" t="s">
        <v>126</v>
      </c>
      <c r="C12" s="17">
        <f>C13</f>
        <v>21860</v>
      </c>
      <c r="D12" s="17">
        <f>D13</f>
        <v>0</v>
      </c>
    </row>
    <row r="13" spans="1:4">
      <c r="A13" s="67"/>
      <c r="B13" s="5" t="s">
        <v>68</v>
      </c>
      <c r="C13" s="17">
        <f>-2444+2444+14860+7000</f>
        <v>21860</v>
      </c>
      <c r="D13" s="17"/>
    </row>
    <row r="14" spans="1:4">
      <c r="A14" s="68" t="s">
        <v>135</v>
      </c>
      <c r="B14" s="3" t="s">
        <v>136</v>
      </c>
      <c r="C14" s="16">
        <f>SUM(C15)</f>
        <v>2034</v>
      </c>
      <c r="D14" s="16">
        <f>SUM(D15)</f>
        <v>2034</v>
      </c>
    </row>
    <row r="15" spans="1:4">
      <c r="A15" s="68"/>
      <c r="B15" s="3" t="s">
        <v>40</v>
      </c>
      <c r="C15" s="16">
        <f>SUM(C17)</f>
        <v>2034</v>
      </c>
      <c r="D15" s="16">
        <f>SUM(D17)</f>
        <v>2034</v>
      </c>
    </row>
    <row r="16" spans="1:4">
      <c r="A16" s="69" t="s">
        <v>137</v>
      </c>
      <c r="B16" s="5" t="s">
        <v>138</v>
      </c>
      <c r="C16" s="17">
        <f>SUM(C17)</f>
        <v>2034</v>
      </c>
      <c r="D16" s="17">
        <f>SUM(D17)</f>
        <v>2034</v>
      </c>
    </row>
    <row r="17" spans="1:4">
      <c r="A17" s="67"/>
      <c r="B17" s="5" t="s">
        <v>68</v>
      </c>
      <c r="C17" s="17">
        <v>2034</v>
      </c>
      <c r="D17" s="17">
        <v>2034</v>
      </c>
    </row>
    <row r="18" spans="1:4">
      <c r="A18" s="68" t="s">
        <v>79</v>
      </c>
      <c r="B18" s="3" t="s">
        <v>45</v>
      </c>
      <c r="C18" s="16">
        <f>SUM(C19:C19)</f>
        <v>308004</v>
      </c>
      <c r="D18" s="16">
        <f>SUM(D19:D19)</f>
        <v>6304</v>
      </c>
    </row>
    <row r="19" spans="1:4">
      <c r="A19" s="67"/>
      <c r="B19" s="3" t="s">
        <v>40</v>
      </c>
      <c r="C19" s="16">
        <f>SUMIF($B20:$B$27,$B21,$C20:$C27)</f>
        <v>308004</v>
      </c>
      <c r="D19" s="16">
        <f>SUMIF($B20:$B$27,$B21,D20:D27)</f>
        <v>6304</v>
      </c>
    </row>
    <row r="20" spans="1:4">
      <c r="A20" s="69" t="s">
        <v>80</v>
      </c>
      <c r="B20" s="5" t="s">
        <v>41</v>
      </c>
      <c r="C20" s="17">
        <f>SUM(C21:C21)</f>
        <v>356904</v>
      </c>
      <c r="D20" s="17">
        <f>SUM(D21:D21)</f>
        <v>2504</v>
      </c>
    </row>
    <row r="21" spans="1:4">
      <c r="A21" s="67"/>
      <c r="B21" s="5" t="s">
        <v>68</v>
      </c>
      <c r="C21" s="17">
        <f>2504+358000-3600</f>
        <v>356904</v>
      </c>
      <c r="D21" s="17">
        <v>2504</v>
      </c>
    </row>
    <row r="22" spans="1:4">
      <c r="A22" s="69" t="s">
        <v>81</v>
      </c>
      <c r="B22" s="5" t="s">
        <v>42</v>
      </c>
      <c r="C22" s="17">
        <f>SUM(C23:C23)</f>
        <v>-200000</v>
      </c>
      <c r="D22" s="17">
        <f>SUM(D23:D23)</f>
        <v>0</v>
      </c>
    </row>
    <row r="23" spans="1:4">
      <c r="A23" s="67"/>
      <c r="B23" s="5" t="s">
        <v>68</v>
      </c>
      <c r="C23" s="17">
        <v>-200000</v>
      </c>
      <c r="D23" s="17"/>
    </row>
    <row r="24" spans="1:4">
      <c r="A24" s="69" t="s">
        <v>82</v>
      </c>
      <c r="B24" s="5" t="s">
        <v>43</v>
      </c>
      <c r="C24" s="17">
        <f>SUM(C25:C25)</f>
        <v>2300</v>
      </c>
      <c r="D24" s="17">
        <f>SUM(D25:D25)</f>
        <v>0</v>
      </c>
    </row>
    <row r="25" spans="1:4">
      <c r="A25" s="67"/>
      <c r="B25" s="5" t="s">
        <v>68</v>
      </c>
      <c r="C25" s="17">
        <v>2300</v>
      </c>
      <c r="D25" s="17"/>
    </row>
    <row r="26" spans="1:4">
      <c r="A26" s="69" t="s">
        <v>83</v>
      </c>
      <c r="B26" s="5" t="s">
        <v>44</v>
      </c>
      <c r="C26" s="17">
        <f>SUM(C27:C27)</f>
        <v>148800</v>
      </c>
      <c r="D26" s="17">
        <f>SUM(D27:D27)</f>
        <v>3800</v>
      </c>
    </row>
    <row r="27" spans="1:4">
      <c r="A27" s="67"/>
      <c r="B27" s="5" t="s">
        <v>68</v>
      </c>
      <c r="C27" s="17">
        <f>60000+12000+3800+80000-7000</f>
        <v>148800</v>
      </c>
      <c r="D27" s="17">
        <v>3800</v>
      </c>
    </row>
    <row r="28" spans="1:4">
      <c r="A28" s="68" t="s">
        <v>127</v>
      </c>
      <c r="B28" s="3" t="s">
        <v>128</v>
      </c>
      <c r="C28" s="16">
        <f>SUM(C29)</f>
        <v>129102</v>
      </c>
      <c r="D28" s="16">
        <f>SUM(D29)</f>
        <v>11772</v>
      </c>
    </row>
    <row r="29" spans="1:4">
      <c r="A29" s="70"/>
      <c r="B29" s="3" t="s">
        <v>40</v>
      </c>
      <c r="C29" s="16">
        <f>SUM(C31+C33+C35)</f>
        <v>129102</v>
      </c>
      <c r="D29" s="16">
        <f>SUM(D31+D33+D35)</f>
        <v>11772</v>
      </c>
    </row>
    <row r="30" spans="1:4">
      <c r="A30" s="69" t="s">
        <v>129</v>
      </c>
      <c r="B30" s="5" t="s">
        <v>132</v>
      </c>
      <c r="C30" s="17">
        <f>SUM(C31)</f>
        <v>95000</v>
      </c>
      <c r="D30" s="17">
        <f>SUM(D31)</f>
        <v>0</v>
      </c>
    </row>
    <row r="31" spans="1:4">
      <c r="A31" s="67"/>
      <c r="B31" s="5" t="s">
        <v>68</v>
      </c>
      <c r="C31" s="17">
        <v>95000</v>
      </c>
      <c r="D31" s="17"/>
    </row>
    <row r="32" spans="1:4">
      <c r="A32" s="69" t="s">
        <v>130</v>
      </c>
      <c r="B32" s="5" t="s">
        <v>131</v>
      </c>
      <c r="C32" s="17">
        <f>SUM(C33)</f>
        <v>22330</v>
      </c>
      <c r="D32" s="17">
        <f>SUM(D33)</f>
        <v>0</v>
      </c>
    </row>
    <row r="33" spans="1:4">
      <c r="A33" s="67"/>
      <c r="B33" s="5" t="s">
        <v>68</v>
      </c>
      <c r="C33" s="17">
        <v>22330</v>
      </c>
      <c r="D33" s="17"/>
    </row>
    <row r="34" spans="1:4">
      <c r="A34" s="69" t="s">
        <v>139</v>
      </c>
      <c r="B34" s="5" t="s">
        <v>140</v>
      </c>
      <c r="C34" s="17">
        <f>SUM(C35)</f>
        <v>11772</v>
      </c>
      <c r="D34" s="17">
        <f>SUM(D35)</f>
        <v>11772</v>
      </c>
    </row>
    <row r="35" spans="1:4">
      <c r="A35" s="67"/>
      <c r="B35" s="5" t="s">
        <v>68</v>
      </c>
      <c r="C35" s="17">
        <v>11772</v>
      </c>
      <c r="D35" s="17">
        <v>11772</v>
      </c>
    </row>
    <row r="36" spans="1:4">
      <c r="A36" s="68" t="s">
        <v>141</v>
      </c>
      <c r="B36" s="3" t="s">
        <v>142</v>
      </c>
      <c r="C36" s="16">
        <f>SUM(C37)</f>
        <v>27267</v>
      </c>
      <c r="D36" s="16">
        <f>SUM(D37)</f>
        <v>767</v>
      </c>
    </row>
    <row r="37" spans="1:4">
      <c r="A37" s="67"/>
      <c r="B37" s="3" t="s">
        <v>40</v>
      </c>
      <c r="C37" s="16">
        <f>SUM(C39,C41,C43)</f>
        <v>27267</v>
      </c>
      <c r="D37" s="16">
        <f>SUM(D39,D41,D43)</f>
        <v>767</v>
      </c>
    </row>
    <row r="38" spans="1:4">
      <c r="A38" s="69" t="s">
        <v>161</v>
      </c>
      <c r="B38" s="5" t="s">
        <v>162</v>
      </c>
      <c r="C38" s="17">
        <f>SUM(C39)</f>
        <v>26500</v>
      </c>
      <c r="D38" s="17"/>
    </row>
    <row r="39" spans="1:4">
      <c r="A39" s="67"/>
      <c r="B39" s="5" t="s">
        <v>68</v>
      </c>
      <c r="C39" s="17">
        <v>26500</v>
      </c>
      <c r="D39" s="17"/>
    </row>
    <row r="40" spans="1:4">
      <c r="A40" s="69" t="s">
        <v>143</v>
      </c>
      <c r="B40" s="5" t="s">
        <v>144</v>
      </c>
      <c r="C40" s="17">
        <f>C41</f>
        <v>192</v>
      </c>
      <c r="D40" s="17">
        <f>D41</f>
        <v>192</v>
      </c>
    </row>
    <row r="41" spans="1:4">
      <c r="A41" s="67"/>
      <c r="B41" s="5" t="s">
        <v>68</v>
      </c>
      <c r="C41" s="17">
        <v>192</v>
      </c>
      <c r="D41" s="17">
        <v>192</v>
      </c>
    </row>
    <row r="42" spans="1:4">
      <c r="A42" s="69" t="s">
        <v>145</v>
      </c>
      <c r="B42" s="5" t="s">
        <v>146</v>
      </c>
      <c r="C42" s="17">
        <f>C43</f>
        <v>575</v>
      </c>
      <c r="D42" s="17">
        <f>D43</f>
        <v>575</v>
      </c>
    </row>
    <row r="43" spans="1:4">
      <c r="A43" s="67"/>
      <c r="B43" s="5" t="s">
        <v>68</v>
      </c>
      <c r="C43" s="17">
        <v>575</v>
      </c>
      <c r="D43" s="17">
        <v>575</v>
      </c>
    </row>
    <row r="44" spans="1:4">
      <c r="A44" s="68" t="s">
        <v>147</v>
      </c>
      <c r="B44" s="3" t="s">
        <v>148</v>
      </c>
      <c r="C44" s="16">
        <f>SUM(C46,C48)</f>
        <v>18382</v>
      </c>
      <c r="D44" s="16">
        <f>SUM(D46,D48)</f>
        <v>18382</v>
      </c>
    </row>
    <row r="45" spans="1:4">
      <c r="A45" s="67"/>
      <c r="B45" s="3" t="s">
        <v>40</v>
      </c>
      <c r="C45" s="16">
        <f>SUM(C47,C49)</f>
        <v>18382</v>
      </c>
      <c r="D45" s="16">
        <f>SUM(D47,D49)</f>
        <v>18382</v>
      </c>
    </row>
    <row r="46" spans="1:4">
      <c r="A46" s="69" t="s">
        <v>149</v>
      </c>
      <c r="B46" s="5" t="s">
        <v>150</v>
      </c>
      <c r="C46" s="17">
        <f>C47</f>
        <v>10866</v>
      </c>
      <c r="D46" s="17">
        <f>D47</f>
        <v>10866</v>
      </c>
    </row>
    <row r="47" spans="1:4">
      <c r="A47" s="67"/>
      <c r="B47" s="5" t="s">
        <v>68</v>
      </c>
      <c r="C47" s="17">
        <v>10866</v>
      </c>
      <c r="D47" s="17">
        <v>10866</v>
      </c>
    </row>
    <row r="48" spans="1:4">
      <c r="A48" s="69" t="s">
        <v>151</v>
      </c>
      <c r="B48" s="5" t="s">
        <v>152</v>
      </c>
      <c r="C48" s="17">
        <f>C49</f>
        <v>7516</v>
      </c>
      <c r="D48" s="17">
        <f>D49</f>
        <v>7516</v>
      </c>
    </row>
    <row r="49" spans="1:4">
      <c r="A49" s="67"/>
      <c r="B49" s="5" t="s">
        <v>68</v>
      </c>
      <c r="C49" s="17">
        <v>7516</v>
      </c>
      <c r="D49" s="17">
        <v>7516</v>
      </c>
    </row>
    <row r="50" spans="1:4">
      <c r="A50" s="68" t="s">
        <v>84</v>
      </c>
      <c r="B50" s="3" t="s">
        <v>46</v>
      </c>
      <c r="C50" s="16">
        <f>SUM(C51:C52)</f>
        <v>122421</v>
      </c>
      <c r="D50" s="16">
        <f>SUM(D51:D52)</f>
        <v>52556</v>
      </c>
    </row>
    <row r="51" spans="1:4">
      <c r="A51" s="67"/>
      <c r="B51" s="3" t="s">
        <v>39</v>
      </c>
      <c r="C51" s="16">
        <f>SUMIF($B$53:$B$69,$B$56,C$53:C$69)</f>
        <v>43000</v>
      </c>
      <c r="D51" s="16">
        <f>SUMIF($B$55:$B$69,$B$56,D$55:D$69)</f>
        <v>0</v>
      </c>
    </row>
    <row r="52" spans="1:4">
      <c r="A52" s="67"/>
      <c r="B52" s="3" t="s">
        <v>40</v>
      </c>
      <c r="C52" s="16">
        <f>SUMIF(B55:B69,B57,C55:C69)</f>
        <v>79421</v>
      </c>
      <c r="D52" s="16">
        <f>SUMIF(B55:B69,B57,D55:D69)</f>
        <v>52556</v>
      </c>
    </row>
    <row r="53" spans="1:4">
      <c r="A53" s="69" t="s">
        <v>200</v>
      </c>
      <c r="B53" s="5" t="s">
        <v>201</v>
      </c>
      <c r="C53" s="17">
        <f>SUM(C54)</f>
        <v>3000</v>
      </c>
      <c r="D53" s="17">
        <f>SUM(D54)</f>
        <v>0</v>
      </c>
    </row>
    <row r="54" spans="1:4">
      <c r="A54" s="67"/>
      <c r="B54" s="5" t="s">
        <v>69</v>
      </c>
      <c r="C54" s="17">
        <v>3000</v>
      </c>
      <c r="D54" s="17"/>
    </row>
    <row r="55" spans="1:4">
      <c r="A55" s="69" t="s">
        <v>86</v>
      </c>
      <c r="B55" s="5" t="s">
        <v>97</v>
      </c>
      <c r="C55" s="17">
        <f>SUM(C56:C57)</f>
        <v>64321</v>
      </c>
      <c r="D55" s="17">
        <f>SUM(D56:D57)</f>
        <v>2956</v>
      </c>
    </row>
    <row r="56" spans="1:4">
      <c r="A56" s="67"/>
      <c r="B56" s="5" t="s">
        <v>69</v>
      </c>
      <c r="C56" s="17">
        <v>35000</v>
      </c>
      <c r="D56" s="17"/>
    </row>
    <row r="57" spans="1:4">
      <c r="A57" s="67"/>
      <c r="B57" s="5" t="s">
        <v>68</v>
      </c>
      <c r="C57" s="17">
        <f>26365+2956</f>
        <v>29321</v>
      </c>
      <c r="D57" s="17">
        <v>2956</v>
      </c>
    </row>
    <row r="58" spans="1:4">
      <c r="A58" s="69" t="s">
        <v>87</v>
      </c>
      <c r="B58" s="5" t="s">
        <v>47</v>
      </c>
      <c r="C58" s="17">
        <f>SUM(C59:C59)</f>
        <v>26530</v>
      </c>
      <c r="D58" s="17">
        <f>SUM(D59:D59)</f>
        <v>26530</v>
      </c>
    </row>
    <row r="59" spans="1:4">
      <c r="A59" s="67"/>
      <c r="B59" s="5" t="s">
        <v>68</v>
      </c>
      <c r="C59" s="17">
        <v>26530</v>
      </c>
      <c r="D59" s="17">
        <v>26530</v>
      </c>
    </row>
    <row r="60" spans="1:4">
      <c r="A60" s="69" t="s">
        <v>88</v>
      </c>
      <c r="B60" s="5" t="s">
        <v>48</v>
      </c>
      <c r="C60" s="17">
        <f>SUM(C61:C61)</f>
        <v>5740</v>
      </c>
      <c r="D60" s="17">
        <f>SUM(D61:D61)</f>
        <v>5740</v>
      </c>
    </row>
    <row r="61" spans="1:4">
      <c r="A61" s="67"/>
      <c r="B61" s="5" t="s">
        <v>68</v>
      </c>
      <c r="C61" s="17">
        <v>5740</v>
      </c>
      <c r="D61" s="17">
        <v>5740</v>
      </c>
    </row>
    <row r="62" spans="1:4">
      <c r="A62" s="69" t="s">
        <v>89</v>
      </c>
      <c r="B62" s="5" t="s">
        <v>49</v>
      </c>
      <c r="C62" s="17">
        <f>SUM(C63:C63)</f>
        <v>5870</v>
      </c>
      <c r="D62" s="17">
        <f>SUM(D63:D63)</f>
        <v>5870</v>
      </c>
    </row>
    <row r="63" spans="1:4">
      <c r="A63" s="67"/>
      <c r="B63" s="5" t="s">
        <v>68</v>
      </c>
      <c r="C63" s="17">
        <v>5870</v>
      </c>
      <c r="D63" s="17">
        <v>5870</v>
      </c>
    </row>
    <row r="64" spans="1:4">
      <c r="A64" s="69" t="s">
        <v>90</v>
      </c>
      <c r="B64" s="5" t="s">
        <v>50</v>
      </c>
      <c r="C64" s="17">
        <f>SUM(C65:C65)</f>
        <v>8819</v>
      </c>
      <c r="D64" s="17">
        <f>SUM(D65:D65)</f>
        <v>8319</v>
      </c>
    </row>
    <row r="65" spans="1:4">
      <c r="A65" s="67"/>
      <c r="B65" s="5" t="s">
        <v>68</v>
      </c>
      <c r="C65" s="17">
        <f>500+8319</f>
        <v>8819</v>
      </c>
      <c r="D65" s="17">
        <v>8319</v>
      </c>
    </row>
    <row r="66" spans="1:4">
      <c r="A66" s="69" t="s">
        <v>163</v>
      </c>
      <c r="B66" s="5" t="s">
        <v>164</v>
      </c>
      <c r="C66" s="17">
        <f>SUM(C67)</f>
        <v>5000</v>
      </c>
      <c r="D66" s="17"/>
    </row>
    <row r="67" spans="1:4">
      <c r="A67" s="67"/>
      <c r="B67" s="5" t="s">
        <v>69</v>
      </c>
      <c r="C67" s="17">
        <v>5000</v>
      </c>
      <c r="D67" s="17"/>
    </row>
    <row r="68" spans="1:4">
      <c r="A68" s="69" t="s">
        <v>153</v>
      </c>
      <c r="B68" s="5" t="s">
        <v>154</v>
      </c>
      <c r="C68" s="17">
        <f>SUM(C69:C69)</f>
        <v>3141</v>
      </c>
      <c r="D68" s="17">
        <f>SUM(D69:D69)</f>
        <v>3141</v>
      </c>
    </row>
    <row r="69" spans="1:4">
      <c r="A69" s="67"/>
      <c r="B69" s="5" t="s">
        <v>68</v>
      </c>
      <c r="C69" s="17">
        <v>3141</v>
      </c>
      <c r="D69" s="17">
        <v>3141</v>
      </c>
    </row>
    <row r="70" spans="1:4">
      <c r="A70" s="68" t="s">
        <v>91</v>
      </c>
      <c r="B70" s="3" t="s">
        <v>51</v>
      </c>
      <c r="C70" s="16">
        <f>SUM(C71:C72)</f>
        <v>1291025</v>
      </c>
      <c r="D70" s="16">
        <f>SUM(D71:D72)</f>
        <v>820276</v>
      </c>
    </row>
    <row r="71" spans="1:4">
      <c r="A71" s="68"/>
      <c r="B71" s="3" t="s">
        <v>39</v>
      </c>
      <c r="C71" s="16">
        <f>SUMIF($B$73:$B$91,$B$82,C$73:C$91)</f>
        <v>949</v>
      </c>
      <c r="D71" s="16">
        <f>SUMIF($B$73:$B$91,$B$82,D$73:D$91)</f>
        <v>949</v>
      </c>
    </row>
    <row r="72" spans="1:4">
      <c r="A72" s="67"/>
      <c r="B72" s="3" t="s">
        <v>40</v>
      </c>
      <c r="C72" s="16">
        <f>SUMIF($B$73:$B$91,$B$74,C$73:C$91)</f>
        <v>1290076</v>
      </c>
      <c r="D72" s="16">
        <f>SUMIF($B$73:$B$91,$B$74,D$73:D$91)</f>
        <v>819327</v>
      </c>
    </row>
    <row r="73" spans="1:4">
      <c r="A73" s="69" t="s">
        <v>92</v>
      </c>
      <c r="B73" s="5" t="s">
        <v>52</v>
      </c>
      <c r="C73" s="17">
        <f>SUM(C74:C74)</f>
        <v>161514</v>
      </c>
      <c r="D73" s="17">
        <f>SUM(D74:D74)</f>
        <v>49434</v>
      </c>
    </row>
    <row r="74" spans="1:4">
      <c r="A74" s="67"/>
      <c r="B74" s="5" t="s">
        <v>68</v>
      </c>
      <c r="C74" s="17">
        <f>11485+100595+49434</f>
        <v>161514</v>
      </c>
      <c r="D74" s="17">
        <v>49434</v>
      </c>
    </row>
    <row r="75" spans="1:4">
      <c r="A75" s="69" t="s">
        <v>94</v>
      </c>
      <c r="B75" s="5" t="s">
        <v>53</v>
      </c>
      <c r="C75" s="17">
        <f>SUM(C76:C76)</f>
        <v>59938</v>
      </c>
      <c r="D75" s="17">
        <f>SUM(D76:D76)</f>
        <v>31293</v>
      </c>
    </row>
    <row r="76" spans="1:4">
      <c r="A76" s="67"/>
      <c r="B76" s="5" t="s">
        <v>68</v>
      </c>
      <c r="C76" s="17">
        <f>28645+31293</f>
        <v>59938</v>
      </c>
      <c r="D76" s="17">
        <v>31293</v>
      </c>
    </row>
    <row r="77" spans="1:4">
      <c r="A77" s="69" t="s">
        <v>93</v>
      </c>
      <c r="B77" s="5" t="s">
        <v>54</v>
      </c>
      <c r="C77" s="17">
        <f>SUM(C78:C78)</f>
        <v>496519</v>
      </c>
      <c r="D77" s="17">
        <f>SUM(D78:D78)</f>
        <v>346254</v>
      </c>
    </row>
    <row r="78" spans="1:4">
      <c r="A78" s="67"/>
      <c r="B78" s="5" t="s">
        <v>68</v>
      </c>
      <c r="C78" s="17">
        <f>139198+11067+346254</f>
        <v>496519</v>
      </c>
      <c r="D78" s="17">
        <v>346254</v>
      </c>
    </row>
    <row r="79" spans="1:4">
      <c r="A79" s="69" t="s">
        <v>95</v>
      </c>
      <c r="B79" s="5" t="s">
        <v>55</v>
      </c>
      <c r="C79" s="17">
        <f>SUM(C80:C80)</f>
        <v>5869</v>
      </c>
      <c r="D79" s="17">
        <f>SUM(D80:D80)</f>
        <v>4637</v>
      </c>
    </row>
    <row r="80" spans="1:4">
      <c r="A80" s="67"/>
      <c r="B80" s="5" t="s">
        <v>68</v>
      </c>
      <c r="C80" s="17">
        <f>1232+4637</f>
        <v>5869</v>
      </c>
      <c r="D80" s="17">
        <v>4637</v>
      </c>
    </row>
    <row r="81" spans="1:4">
      <c r="A81" s="69" t="s">
        <v>155</v>
      </c>
      <c r="B81" s="5" t="s">
        <v>156</v>
      </c>
      <c r="C81" s="17">
        <f>SUM(C82:C83)</f>
        <v>91774</v>
      </c>
      <c r="D81" s="17">
        <f>SUM(D82:D83)</f>
        <v>91774</v>
      </c>
    </row>
    <row r="82" spans="1:4">
      <c r="A82" s="67"/>
      <c r="B82" s="5" t="s">
        <v>69</v>
      </c>
      <c r="C82" s="17">
        <v>949</v>
      </c>
      <c r="D82" s="17">
        <v>949</v>
      </c>
    </row>
    <row r="83" spans="1:4">
      <c r="A83" s="67"/>
      <c r="B83" s="5" t="s">
        <v>68</v>
      </c>
      <c r="C83" s="17">
        <v>90825</v>
      </c>
      <c r="D83" s="17">
        <v>90825</v>
      </c>
    </row>
    <row r="84" spans="1:4">
      <c r="A84" s="69" t="s">
        <v>159</v>
      </c>
      <c r="B84" s="5" t="s">
        <v>160</v>
      </c>
      <c r="C84" s="17">
        <f>SUM(C85)</f>
        <v>168555</v>
      </c>
      <c r="D84" s="17">
        <f>SUM(D85)</f>
        <v>168555</v>
      </c>
    </row>
    <row r="85" spans="1:4">
      <c r="A85" s="67"/>
      <c r="B85" s="5" t="s">
        <v>68</v>
      </c>
      <c r="C85" s="17">
        <v>168555</v>
      </c>
      <c r="D85" s="17">
        <v>168555</v>
      </c>
    </row>
    <row r="86" spans="1:4">
      <c r="A86" s="69" t="s">
        <v>96</v>
      </c>
      <c r="B86" s="5" t="s">
        <v>157</v>
      </c>
      <c r="C86" s="17">
        <f>SUM(C87:C87)</f>
        <v>59048</v>
      </c>
      <c r="D86" s="17">
        <f>SUM(D87:D87)</f>
        <v>86</v>
      </c>
    </row>
    <row r="87" spans="1:4">
      <c r="A87" s="67"/>
      <c r="B87" s="5" t="s">
        <v>68</v>
      </c>
      <c r="C87" s="17">
        <f>58962+86</f>
        <v>59048</v>
      </c>
      <c r="D87" s="17">
        <v>86</v>
      </c>
    </row>
    <row r="88" spans="1:4">
      <c r="A88" s="69" t="s">
        <v>158</v>
      </c>
      <c r="B88" s="5" t="s">
        <v>56</v>
      </c>
      <c r="C88" s="17">
        <f>SUM(C89:C89)</f>
        <v>141808</v>
      </c>
      <c r="D88" s="17">
        <f>SUM(D89:D89)</f>
        <v>128243</v>
      </c>
    </row>
    <row r="89" spans="1:4">
      <c r="A89" s="67"/>
      <c r="B89" s="5" t="s">
        <v>68</v>
      </c>
      <c r="C89" s="17">
        <f>13565+128243</f>
        <v>141808</v>
      </c>
      <c r="D89" s="17">
        <v>128243</v>
      </c>
    </row>
    <row r="90" spans="1:4">
      <c r="A90" s="69" t="s">
        <v>165</v>
      </c>
      <c r="B90" s="5" t="s">
        <v>166</v>
      </c>
      <c r="C90" s="17">
        <f>SUM(C91)</f>
        <v>106000</v>
      </c>
      <c r="D90" s="17">
        <f>SUM(D91)</f>
        <v>0</v>
      </c>
    </row>
    <row r="91" spans="1:4">
      <c r="A91" s="67"/>
      <c r="B91" s="5" t="s">
        <v>68</v>
      </c>
      <c r="C91" s="17">
        <v>106000</v>
      </c>
      <c r="D91" s="17"/>
    </row>
    <row r="92" spans="1:4">
      <c r="A92" s="70">
        <v>10</v>
      </c>
      <c r="B92" s="3" t="s">
        <v>6</v>
      </c>
      <c r="C92" s="16">
        <f>SUM(C93:C94)</f>
        <v>-25524</v>
      </c>
      <c r="D92" s="16">
        <f>SUM(D93:D94)</f>
        <v>-13084</v>
      </c>
    </row>
    <row r="93" spans="1:4">
      <c r="A93" s="70"/>
      <c r="B93" s="3" t="s">
        <v>39</v>
      </c>
      <c r="C93" s="16">
        <f>SUMIF($B95:$B106,$B$96,C$95:C$106)</f>
        <v>-50500</v>
      </c>
      <c r="D93" s="16">
        <f>SUMIF($B95:$B106,$B$96,D$95:D$106)</f>
        <v>0</v>
      </c>
    </row>
    <row r="94" spans="1:4">
      <c r="A94" s="67"/>
      <c r="B94" s="3" t="s">
        <v>40</v>
      </c>
      <c r="C94" s="16">
        <f>C97+C99+C101+C103+C106</f>
        <v>24976</v>
      </c>
      <c r="D94" s="16">
        <f>D97+D99+D101+D103+D106</f>
        <v>-13084</v>
      </c>
    </row>
    <row r="95" spans="1:4">
      <c r="A95" s="67">
        <v>10121</v>
      </c>
      <c r="B95" s="5" t="s">
        <v>111</v>
      </c>
      <c r="C95" s="17">
        <f>SUM(C96:C97)</f>
        <v>-50367</v>
      </c>
      <c r="D95" s="17">
        <f>SUM(D96:D97)</f>
        <v>-13367</v>
      </c>
    </row>
    <row r="96" spans="1:4">
      <c r="A96" s="67"/>
      <c r="B96" s="5" t="s">
        <v>69</v>
      </c>
      <c r="C96" s="17">
        <v>-57000</v>
      </c>
      <c r="D96" s="17"/>
    </row>
    <row r="97" spans="1:5">
      <c r="A97" s="67"/>
      <c r="B97" s="5" t="s">
        <v>68</v>
      </c>
      <c r="C97" s="17">
        <f>20000-13367</f>
        <v>6633</v>
      </c>
      <c r="D97" s="17">
        <v>-13367</v>
      </c>
    </row>
    <row r="98" spans="1:5">
      <c r="A98" s="67">
        <v>10200</v>
      </c>
      <c r="B98" s="5" t="s">
        <v>57</v>
      </c>
      <c r="C98" s="17">
        <f>SUM(C99:C99)</f>
        <v>28740</v>
      </c>
      <c r="D98" s="17">
        <f>SUM(D99:D99)</f>
        <v>0</v>
      </c>
    </row>
    <row r="99" spans="1:5">
      <c r="A99" s="67"/>
      <c r="B99" s="5" t="s">
        <v>68</v>
      </c>
      <c r="C99" s="17">
        <f>-10000+1240-3000+40000+500</f>
        <v>28740</v>
      </c>
      <c r="D99" s="17"/>
      <c r="E99" s="18"/>
    </row>
    <row r="100" spans="1:5">
      <c r="A100" s="67">
        <v>10400</v>
      </c>
      <c r="B100" s="5" t="s">
        <v>85</v>
      </c>
      <c r="C100" s="17">
        <f>SUM(C101:C101)</f>
        <v>1483</v>
      </c>
      <c r="D100" s="17">
        <f>SUM(D101:D101)</f>
        <v>283</v>
      </c>
    </row>
    <row r="101" spans="1:5">
      <c r="A101" s="67"/>
      <c r="B101" s="5" t="s">
        <v>68</v>
      </c>
      <c r="C101" s="17">
        <f>1200+283</f>
        <v>1483</v>
      </c>
      <c r="D101" s="17">
        <v>283</v>
      </c>
    </row>
    <row r="102" spans="1:5">
      <c r="A102" s="67">
        <v>10402</v>
      </c>
      <c r="B102" s="5" t="s">
        <v>112</v>
      </c>
      <c r="C102" s="17">
        <f>SUM(C103)</f>
        <v>8750</v>
      </c>
      <c r="D102" s="17">
        <f>SUM(D103)</f>
        <v>0</v>
      </c>
      <c r="E102" s="18"/>
    </row>
    <row r="103" spans="1:5">
      <c r="A103" s="67"/>
      <c r="B103" s="5" t="s">
        <v>68</v>
      </c>
      <c r="C103" s="17">
        <v>8750</v>
      </c>
      <c r="D103" s="17"/>
    </row>
    <row r="104" spans="1:5">
      <c r="A104" s="67">
        <v>10702</v>
      </c>
      <c r="B104" s="5" t="s">
        <v>58</v>
      </c>
      <c r="C104" s="17">
        <f>SUM(C105:C106)</f>
        <v>-14130</v>
      </c>
      <c r="D104" s="17">
        <f>SUM(D105:D106)</f>
        <v>0</v>
      </c>
    </row>
    <row r="105" spans="1:5">
      <c r="A105" s="67"/>
      <c r="B105" s="5" t="s">
        <v>69</v>
      </c>
      <c r="C105" s="17">
        <v>6500</v>
      </c>
      <c r="D105" s="17"/>
    </row>
    <row r="106" spans="1:5">
      <c r="A106" s="67"/>
      <c r="B106" s="5" t="s">
        <v>68</v>
      </c>
      <c r="C106" s="17">
        <f>-14130-6500</f>
        <v>-20630</v>
      </c>
      <c r="D106" s="17"/>
    </row>
    <row r="108" spans="1:5" ht="34.5" customHeight="1">
      <c r="B108" s="98"/>
      <c r="C108" s="99"/>
    </row>
  </sheetData>
  <mergeCells count="3">
    <mergeCell ref="B2:C2"/>
    <mergeCell ref="B108:C108"/>
    <mergeCell ref="A1:D1"/>
  </mergeCells>
  <phoneticPr fontId="0" type="noConversion"/>
  <pageMargins left="0.94488188976377963" right="0.74803149606299213" top="0.98425196850393704" bottom="0.98425196850393704" header="0.51181102362204722" footer="0.51181102362204722"/>
  <pageSetup paperSize="9" scale="85" orientation="portrait" horizontalDpi="300" verticalDpi="300" r:id="rId1"/>
  <headerFooter alignWithMargins="0">
    <oddHeader xml:space="preserve">&amp;RLisa  3
Tartu Linnavolikogu
2013.a määruse
 nr  juurde 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9"/>
  <sheetViews>
    <sheetView showZeros="0" topLeftCell="A46" workbookViewId="0">
      <selection activeCell="C55" sqref="C55"/>
    </sheetView>
  </sheetViews>
  <sheetFormatPr defaultRowHeight="15"/>
  <cols>
    <col min="1" max="1" width="43.5703125" style="42" customWidth="1"/>
    <col min="2" max="2" width="5.5703125" style="55" customWidth="1"/>
    <col min="3" max="3" width="11.28515625" style="41" bestFit="1" customWidth="1"/>
    <col min="4" max="5" width="11.28515625" style="19" bestFit="1" customWidth="1"/>
    <col min="6" max="6" width="11.42578125" style="19" customWidth="1"/>
    <col min="7" max="16384" width="9.140625" style="19"/>
  </cols>
  <sheetData>
    <row r="1" spans="1:6" ht="31.5" customHeight="1">
      <c r="A1" s="103" t="s">
        <v>107</v>
      </c>
      <c r="B1" s="104"/>
      <c r="C1" s="104"/>
      <c r="D1" s="104"/>
      <c r="E1" s="104"/>
    </row>
    <row r="2" spans="1:6">
      <c r="A2" s="20"/>
      <c r="B2" s="45"/>
      <c r="C2" s="21"/>
      <c r="E2" s="22" t="s">
        <v>29</v>
      </c>
    </row>
    <row r="3" spans="1:6">
      <c r="A3" s="109"/>
      <c r="B3" s="46"/>
      <c r="C3" s="107" t="s">
        <v>11</v>
      </c>
      <c r="D3" s="107"/>
      <c r="E3" s="108" t="s">
        <v>12</v>
      </c>
      <c r="F3" s="101" t="s">
        <v>115</v>
      </c>
    </row>
    <row r="4" spans="1:6" ht="31.5" customHeight="1">
      <c r="A4" s="110"/>
      <c r="B4" s="47"/>
      <c r="C4" s="72" t="s">
        <v>13</v>
      </c>
      <c r="D4" s="73" t="s">
        <v>30</v>
      </c>
      <c r="E4" s="108"/>
      <c r="F4" s="102"/>
    </row>
    <row r="5" spans="1:6">
      <c r="A5" s="4" t="s">
        <v>36</v>
      </c>
      <c r="B5" s="48"/>
      <c r="C5" s="23">
        <f>SUM(C6:C7)</f>
        <v>-318390</v>
      </c>
      <c r="D5" s="23">
        <f>SUM(D6:D7)</f>
        <v>-274683</v>
      </c>
      <c r="E5" s="24">
        <f>SUM(C5:D5)</f>
        <v>-593073</v>
      </c>
      <c r="F5" s="24">
        <f>SUM(F6:F7)</f>
        <v>425317</v>
      </c>
    </row>
    <row r="6" spans="1:6">
      <c r="A6" s="6" t="s">
        <v>33</v>
      </c>
      <c r="B6" s="43" t="s">
        <v>71</v>
      </c>
      <c r="C6" s="25">
        <f>SUMIF($B13:$B68,$B6,C13:C68)</f>
        <v>-342190</v>
      </c>
      <c r="D6" s="25">
        <f>SUMIF($B$13:$B$68,$B$6,$D$13:$D$68)</f>
        <v>-274683</v>
      </c>
      <c r="E6" s="25">
        <f>SUM(C6:D6)</f>
        <v>-616873</v>
      </c>
      <c r="F6" s="25">
        <f>SUMIF($B$13:$B$68,$B$6,$F$13:$F$68)</f>
        <v>425317</v>
      </c>
    </row>
    <row r="7" spans="1:6">
      <c r="A7" s="14" t="s">
        <v>34</v>
      </c>
      <c r="B7" s="44" t="s">
        <v>72</v>
      </c>
      <c r="C7" s="25">
        <f>SUMIF($B16:$B67,$B7,C16:C67)</f>
        <v>23800</v>
      </c>
      <c r="D7" s="25">
        <f>SUMIF($B$13:$B$68,$B$7,$D$13:$D$68)</f>
        <v>0</v>
      </c>
      <c r="E7" s="25">
        <f>SUM(C7:D7)</f>
        <v>23800</v>
      </c>
      <c r="F7" s="25">
        <f>SUMIF($B$13:$B$68,$B$7,$F$13:$F$68)</f>
        <v>0</v>
      </c>
    </row>
    <row r="8" spans="1:6">
      <c r="A8" s="26"/>
      <c r="B8" s="49"/>
      <c r="C8" s="27"/>
      <c r="E8" s="28"/>
    </row>
    <row r="9" spans="1:6">
      <c r="A9" s="105" t="s">
        <v>62</v>
      </c>
      <c r="B9" s="105"/>
      <c r="C9" s="105"/>
      <c r="D9" s="105"/>
      <c r="E9" s="105"/>
    </row>
    <row r="10" spans="1:6">
      <c r="A10" s="29"/>
      <c r="B10" s="50"/>
      <c r="C10" s="30"/>
      <c r="E10" s="22"/>
    </row>
    <row r="11" spans="1:6" ht="12.75" customHeight="1">
      <c r="A11" s="101" t="s">
        <v>75</v>
      </c>
      <c r="B11" s="51"/>
      <c r="C11" s="106" t="s">
        <v>11</v>
      </c>
      <c r="D11" s="106"/>
      <c r="E11" s="106" t="s">
        <v>19</v>
      </c>
      <c r="F11" s="101" t="s">
        <v>115</v>
      </c>
    </row>
    <row r="12" spans="1:6" ht="30" customHeight="1">
      <c r="A12" s="101"/>
      <c r="B12" s="51"/>
      <c r="C12" s="71" t="s">
        <v>13</v>
      </c>
      <c r="D12" s="31" t="s">
        <v>30</v>
      </c>
      <c r="E12" s="106"/>
      <c r="F12" s="101"/>
    </row>
    <row r="13" spans="1:6" ht="28.5" customHeight="1">
      <c r="A13" s="89" t="s">
        <v>1</v>
      </c>
      <c r="B13" s="51"/>
      <c r="C13" s="86">
        <f>SUM(C14)</f>
        <v>0</v>
      </c>
      <c r="D13" s="23">
        <f>SUM(D14)</f>
        <v>3575</v>
      </c>
      <c r="E13" s="24">
        <f t="shared" ref="E13:E15" si="0">SUM(C13:D13)</f>
        <v>3575</v>
      </c>
      <c r="F13" s="88">
        <f>SUM(F14)</f>
        <v>3575</v>
      </c>
    </row>
    <row r="14" spans="1:6">
      <c r="A14" s="83" t="s">
        <v>133</v>
      </c>
      <c r="B14" s="51"/>
      <c r="C14" s="86">
        <f>SUM(C15)</f>
        <v>0</v>
      </c>
      <c r="D14" s="91">
        <f>SUM(D15)</f>
        <v>3575</v>
      </c>
      <c r="E14" s="37">
        <f t="shared" si="0"/>
        <v>3575</v>
      </c>
      <c r="F14" s="37">
        <f>SUM(F15)</f>
        <v>3575</v>
      </c>
    </row>
    <row r="15" spans="1:6">
      <c r="A15" s="85" t="s">
        <v>134</v>
      </c>
      <c r="B15" s="51" t="s">
        <v>71</v>
      </c>
      <c r="C15" s="86"/>
      <c r="D15" s="87">
        <v>3575</v>
      </c>
      <c r="E15" s="24">
        <f t="shared" si="0"/>
        <v>3575</v>
      </c>
      <c r="F15" s="84">
        <v>3575</v>
      </c>
    </row>
    <row r="16" spans="1:6" ht="23.25" customHeight="1">
      <c r="A16" s="32" t="s">
        <v>2</v>
      </c>
      <c r="B16" s="52"/>
      <c r="C16" s="24">
        <f>SUM(C18,C24,C26)</f>
        <v>-181600</v>
      </c>
      <c r="D16" s="24">
        <f>SUM(D18,D24,D26)</f>
        <v>-700000</v>
      </c>
      <c r="E16" s="24">
        <f t="shared" ref="E16:E68" si="1">SUM(C16:D16)</f>
        <v>-881600</v>
      </c>
      <c r="F16" s="25"/>
    </row>
    <row r="17" spans="1:6">
      <c r="A17" s="32" t="s">
        <v>194</v>
      </c>
      <c r="B17" s="52"/>
      <c r="C17" s="24">
        <f>SUM(C18,C20,C21,C22)</f>
        <v>-158000</v>
      </c>
      <c r="D17" s="24">
        <f>SUM(D18,D20,D21,D22)</f>
        <v>0</v>
      </c>
      <c r="E17" s="24">
        <f t="shared" si="1"/>
        <v>-158000</v>
      </c>
      <c r="F17" s="25"/>
    </row>
    <row r="18" spans="1:6">
      <c r="A18" s="32" t="s">
        <v>168</v>
      </c>
      <c r="B18" s="52"/>
      <c r="C18" s="24">
        <f>SUM(C19:C19)</f>
        <v>-158000</v>
      </c>
      <c r="D18" s="24">
        <f>SUM(D19:D19)</f>
        <v>0</v>
      </c>
      <c r="E18" s="24">
        <f t="shared" si="1"/>
        <v>-158000</v>
      </c>
      <c r="F18" s="25"/>
    </row>
    <row r="19" spans="1:6">
      <c r="A19" s="34" t="s">
        <v>169</v>
      </c>
      <c r="B19" s="54" t="s">
        <v>71</v>
      </c>
      <c r="C19" s="25">
        <v>-158000</v>
      </c>
      <c r="D19" s="25"/>
      <c r="E19" s="25">
        <f t="shared" si="1"/>
        <v>-158000</v>
      </c>
      <c r="F19" s="25"/>
    </row>
    <row r="20" spans="1:6">
      <c r="A20" s="32" t="s">
        <v>192</v>
      </c>
      <c r="B20" s="54" t="s">
        <v>71</v>
      </c>
      <c r="C20" s="24">
        <v>-17200</v>
      </c>
      <c r="D20" s="24"/>
      <c r="E20" s="24">
        <f t="shared" si="1"/>
        <v>-17200</v>
      </c>
      <c r="F20" s="25"/>
    </row>
    <row r="21" spans="1:6">
      <c r="A21" s="32" t="s">
        <v>195</v>
      </c>
      <c r="B21" s="52" t="s">
        <v>71</v>
      </c>
      <c r="C21" s="24">
        <v>25000</v>
      </c>
      <c r="D21" s="24"/>
      <c r="E21" s="24">
        <f t="shared" si="1"/>
        <v>25000</v>
      </c>
      <c r="F21" s="25"/>
    </row>
    <row r="22" spans="1:6">
      <c r="A22" s="32" t="s">
        <v>196</v>
      </c>
      <c r="B22" s="52"/>
      <c r="C22" s="24">
        <f>SUM(C23)</f>
        <v>-7800</v>
      </c>
      <c r="D22" s="24"/>
      <c r="E22" s="24">
        <f t="shared" si="1"/>
        <v>-7800</v>
      </c>
      <c r="F22" s="25"/>
    </row>
    <row r="23" spans="1:6">
      <c r="A23" s="34" t="s">
        <v>197</v>
      </c>
      <c r="B23" s="54" t="s">
        <v>72</v>
      </c>
      <c r="C23" s="25">
        <v>-7800</v>
      </c>
      <c r="D23" s="25"/>
      <c r="E23" s="25">
        <f t="shared" si="1"/>
        <v>-7800</v>
      </c>
      <c r="F23" s="25"/>
    </row>
    <row r="24" spans="1:6" s="93" customFormat="1">
      <c r="A24" s="33" t="s">
        <v>193</v>
      </c>
      <c r="B24" s="53"/>
      <c r="C24" s="37">
        <f>SUM(C25)</f>
        <v>-40000</v>
      </c>
      <c r="D24" s="37">
        <f>SUM(D25)</f>
        <v>-700000</v>
      </c>
      <c r="E24" s="37">
        <f t="shared" si="1"/>
        <v>-740000</v>
      </c>
      <c r="F24" s="92"/>
    </row>
    <row r="25" spans="1:6">
      <c r="A25" s="34" t="s">
        <v>170</v>
      </c>
      <c r="B25" s="54" t="s">
        <v>71</v>
      </c>
      <c r="C25" s="25">
        <v>-40000</v>
      </c>
      <c r="D25" s="25">
        <v>-700000</v>
      </c>
      <c r="E25" s="25">
        <f t="shared" si="1"/>
        <v>-740000</v>
      </c>
      <c r="F25" s="25"/>
    </row>
    <row r="26" spans="1:6">
      <c r="A26" s="33" t="s">
        <v>35</v>
      </c>
      <c r="B26" s="52"/>
      <c r="C26" s="37">
        <f>SUM(C27:C27)</f>
        <v>16400</v>
      </c>
      <c r="D26" s="37">
        <f>SUM(D27:D27)</f>
        <v>0</v>
      </c>
      <c r="E26" s="37">
        <f t="shared" si="1"/>
        <v>16400</v>
      </c>
      <c r="F26" s="25"/>
    </row>
    <row r="27" spans="1:6">
      <c r="A27" s="34" t="s">
        <v>73</v>
      </c>
      <c r="B27" s="54" t="s">
        <v>71</v>
      </c>
      <c r="C27" s="25">
        <v>16400</v>
      </c>
      <c r="D27" s="25"/>
      <c r="E27" s="25">
        <f t="shared" si="1"/>
        <v>16400</v>
      </c>
      <c r="F27" s="25"/>
    </row>
    <row r="28" spans="1:6" ht="25.5" customHeight="1">
      <c r="A28" s="74" t="s">
        <v>3</v>
      </c>
      <c r="B28" s="46"/>
      <c r="C28" s="24">
        <f>SUM(C29,C31)</f>
        <v>4050</v>
      </c>
      <c r="D28" s="24">
        <f>SUM(D29)</f>
        <v>0</v>
      </c>
      <c r="E28" s="24">
        <f t="shared" si="1"/>
        <v>4050</v>
      </c>
      <c r="F28" s="25"/>
    </row>
    <row r="29" spans="1:6">
      <c r="A29" s="74" t="s">
        <v>74</v>
      </c>
      <c r="B29" s="44"/>
      <c r="C29" s="37">
        <f>SUM(C30:C30)</f>
        <v>450</v>
      </c>
      <c r="D29" s="37">
        <f>SUM(D30:D30)</f>
        <v>0</v>
      </c>
      <c r="E29" s="37">
        <f t="shared" si="1"/>
        <v>450</v>
      </c>
      <c r="F29" s="25"/>
    </row>
    <row r="30" spans="1:6">
      <c r="A30" s="14" t="s">
        <v>171</v>
      </c>
      <c r="B30" s="44" t="s">
        <v>71</v>
      </c>
      <c r="C30" s="25">
        <v>450</v>
      </c>
      <c r="D30" s="25"/>
      <c r="E30" s="25">
        <f t="shared" si="1"/>
        <v>450</v>
      </c>
      <c r="F30" s="25"/>
    </row>
    <row r="31" spans="1:6">
      <c r="A31" s="35" t="s">
        <v>198</v>
      </c>
      <c r="B31" s="94"/>
      <c r="C31" s="37">
        <f>SUM(C32)</f>
        <v>3600</v>
      </c>
      <c r="D31" s="37"/>
      <c r="E31" s="37">
        <f t="shared" si="1"/>
        <v>3600</v>
      </c>
      <c r="F31" s="37"/>
    </row>
    <row r="32" spans="1:6" ht="30">
      <c r="A32" s="14" t="s">
        <v>199</v>
      </c>
      <c r="B32" s="44" t="s">
        <v>71</v>
      </c>
      <c r="C32" s="25">
        <v>3600</v>
      </c>
      <c r="D32" s="25"/>
      <c r="E32" s="25">
        <f t="shared" si="1"/>
        <v>3600</v>
      </c>
      <c r="F32" s="25"/>
    </row>
    <row r="33" spans="1:6" ht="25.5" customHeight="1">
      <c r="A33" s="74" t="s">
        <v>16</v>
      </c>
      <c r="B33" s="46"/>
      <c r="C33" s="24">
        <f>SUM(C34)</f>
        <v>-222000</v>
      </c>
      <c r="D33" s="24">
        <f>SUM(D34)</f>
        <v>0</v>
      </c>
      <c r="E33" s="24">
        <f t="shared" si="1"/>
        <v>-222000</v>
      </c>
      <c r="F33" s="25"/>
    </row>
    <row r="34" spans="1:6">
      <c r="A34" s="33" t="s">
        <v>17</v>
      </c>
      <c r="B34" s="52"/>
      <c r="C34" s="37">
        <f>SUM(C35:C36)</f>
        <v>-222000</v>
      </c>
      <c r="D34" s="37">
        <f>SUM(D35:D36)</f>
        <v>0</v>
      </c>
      <c r="E34" s="37">
        <f t="shared" si="1"/>
        <v>-222000</v>
      </c>
      <c r="F34" s="25"/>
    </row>
    <row r="35" spans="1:6">
      <c r="A35" s="34" t="s">
        <v>18</v>
      </c>
      <c r="B35" s="54" t="s">
        <v>71</v>
      </c>
      <c r="C35" s="25">
        <f>65000+20000-35000</f>
        <v>50000</v>
      </c>
      <c r="D35" s="24"/>
      <c r="E35" s="25">
        <f t="shared" si="1"/>
        <v>50000</v>
      </c>
      <c r="F35" s="25"/>
    </row>
    <row r="36" spans="1:6">
      <c r="A36" s="34" t="s">
        <v>113</v>
      </c>
      <c r="B36" s="54" t="s">
        <v>71</v>
      </c>
      <c r="C36" s="25">
        <v>-272000</v>
      </c>
      <c r="D36" s="24"/>
      <c r="E36" s="25">
        <f t="shared" si="1"/>
        <v>-272000</v>
      </c>
      <c r="F36" s="25"/>
    </row>
    <row r="37" spans="1:6" ht="28.5" customHeight="1">
      <c r="A37" s="74" t="s">
        <v>14</v>
      </c>
      <c r="B37" s="46"/>
      <c r="C37" s="24">
        <f>SUM(C38,C40,C42)</f>
        <v>31600</v>
      </c>
      <c r="D37" s="24">
        <f>SUM(D42)</f>
        <v>0</v>
      </c>
      <c r="E37" s="24">
        <f t="shared" si="1"/>
        <v>31600</v>
      </c>
      <c r="F37" s="25"/>
    </row>
    <row r="38" spans="1:6">
      <c r="A38" s="33" t="s">
        <v>189</v>
      </c>
      <c r="B38" s="53"/>
      <c r="C38" s="37">
        <f>SUM(C39:C39)</f>
        <v>4600</v>
      </c>
      <c r="D38" s="37">
        <f>SUM(D39:D39)</f>
        <v>0</v>
      </c>
      <c r="E38" s="37">
        <f t="shared" ref="E38:E41" si="2">SUM(C38:D38)</f>
        <v>4600</v>
      </c>
      <c r="F38" s="25"/>
    </row>
    <row r="39" spans="1:6" ht="30">
      <c r="A39" s="57" t="s">
        <v>190</v>
      </c>
      <c r="B39" s="54" t="s">
        <v>72</v>
      </c>
      <c r="C39" s="25">
        <v>4600</v>
      </c>
      <c r="D39" s="25"/>
      <c r="E39" s="25">
        <f t="shared" si="2"/>
        <v>4600</v>
      </c>
      <c r="F39" s="25"/>
    </row>
    <row r="40" spans="1:6">
      <c r="A40" s="57" t="s">
        <v>202</v>
      </c>
      <c r="B40" s="54"/>
      <c r="C40" s="37">
        <f>SUM(C41)</f>
        <v>17000</v>
      </c>
      <c r="D40" s="37"/>
      <c r="E40" s="37">
        <f t="shared" si="2"/>
        <v>17000</v>
      </c>
      <c r="F40" s="25"/>
    </row>
    <row r="41" spans="1:6" ht="30">
      <c r="A41" s="57" t="s">
        <v>203</v>
      </c>
      <c r="B41" s="54" t="s">
        <v>72</v>
      </c>
      <c r="C41" s="25">
        <v>17000</v>
      </c>
      <c r="D41" s="25"/>
      <c r="E41" s="25">
        <f t="shared" si="2"/>
        <v>17000</v>
      </c>
      <c r="F41" s="25"/>
    </row>
    <row r="42" spans="1:6">
      <c r="A42" s="33" t="s">
        <v>172</v>
      </c>
      <c r="B42" s="53"/>
      <c r="C42" s="37">
        <f>SUM(C43:C43)</f>
        <v>10000</v>
      </c>
      <c r="D42" s="37">
        <f>SUM(D43:D43)</f>
        <v>0</v>
      </c>
      <c r="E42" s="37">
        <f t="shared" si="1"/>
        <v>10000</v>
      </c>
      <c r="F42" s="25"/>
    </row>
    <row r="43" spans="1:6">
      <c r="A43" s="57" t="s">
        <v>173</v>
      </c>
      <c r="B43" s="54" t="s">
        <v>72</v>
      </c>
      <c r="C43" s="25">
        <v>10000</v>
      </c>
      <c r="D43" s="25"/>
      <c r="E43" s="25">
        <f t="shared" si="1"/>
        <v>10000</v>
      </c>
      <c r="F43" s="25"/>
    </row>
    <row r="44" spans="1:6" ht="24" customHeight="1">
      <c r="A44" s="74" t="s">
        <v>5</v>
      </c>
      <c r="B44" s="46"/>
      <c r="C44" s="24">
        <f>SUM(C45,C53,C57,C62,C64)</f>
        <v>40800</v>
      </c>
      <c r="D44" s="24">
        <f>SUM(D45,D53,D57,D62,D64)</f>
        <v>421742</v>
      </c>
      <c r="E44" s="24">
        <f>SUM(E45,E53,E57,E62,E64)</f>
        <v>462542</v>
      </c>
      <c r="F44" s="24">
        <f>SUM(F45,F53,F57)</f>
        <v>421742</v>
      </c>
    </row>
    <row r="45" spans="1:6">
      <c r="A45" s="35" t="s">
        <v>15</v>
      </c>
      <c r="B45" s="46"/>
      <c r="C45" s="37">
        <f>SUM(C46:C52)</f>
        <v>209500</v>
      </c>
      <c r="D45" s="37">
        <f>SUM(D46:D52)</f>
        <v>0</v>
      </c>
      <c r="E45" s="37">
        <f t="shared" si="1"/>
        <v>209500</v>
      </c>
      <c r="F45" s="25"/>
    </row>
    <row r="46" spans="1:6" ht="30">
      <c r="A46" s="14" t="s">
        <v>103</v>
      </c>
      <c r="B46" s="44" t="s">
        <v>71</v>
      </c>
      <c r="C46" s="25">
        <v>115000</v>
      </c>
      <c r="D46" s="25"/>
      <c r="E46" s="25">
        <f t="shared" si="1"/>
        <v>115000</v>
      </c>
      <c r="F46" s="25"/>
    </row>
    <row r="47" spans="1:6">
      <c r="A47" s="14" t="s">
        <v>175</v>
      </c>
      <c r="B47" s="44" t="s">
        <v>71</v>
      </c>
      <c r="C47" s="25">
        <v>-47000</v>
      </c>
      <c r="D47" s="25"/>
      <c r="E47" s="25">
        <f t="shared" si="1"/>
        <v>-47000</v>
      </c>
      <c r="F47" s="25"/>
    </row>
    <row r="48" spans="1:6">
      <c r="A48" s="14" t="s">
        <v>174</v>
      </c>
      <c r="B48" s="44" t="s">
        <v>71</v>
      </c>
      <c r="C48" s="25">
        <v>37000</v>
      </c>
      <c r="D48" s="25"/>
      <c r="E48" s="25">
        <f t="shared" si="1"/>
        <v>37000</v>
      </c>
      <c r="F48" s="25"/>
    </row>
    <row r="49" spans="1:6">
      <c r="A49" s="14" t="s">
        <v>100</v>
      </c>
      <c r="B49" s="44" t="s">
        <v>71</v>
      </c>
      <c r="C49" s="25">
        <v>-46500</v>
      </c>
      <c r="D49" s="25"/>
      <c r="E49" s="25">
        <f t="shared" si="1"/>
        <v>-46500</v>
      </c>
      <c r="F49" s="25"/>
    </row>
    <row r="50" spans="1:6">
      <c r="A50" s="14" t="s">
        <v>99</v>
      </c>
      <c r="B50" s="44" t="s">
        <v>71</v>
      </c>
      <c r="C50" s="25">
        <v>115000</v>
      </c>
      <c r="D50" s="25"/>
      <c r="E50" s="25">
        <f t="shared" si="1"/>
        <v>115000</v>
      </c>
      <c r="F50" s="25"/>
    </row>
    <row r="51" spans="1:6">
      <c r="A51" s="14" t="s">
        <v>176</v>
      </c>
      <c r="B51" s="44" t="s">
        <v>71</v>
      </c>
      <c r="C51" s="25">
        <v>41000</v>
      </c>
      <c r="D51" s="25"/>
      <c r="E51" s="25">
        <f t="shared" si="1"/>
        <v>41000</v>
      </c>
      <c r="F51" s="25"/>
    </row>
    <row r="52" spans="1:6">
      <c r="A52" s="14" t="s">
        <v>177</v>
      </c>
      <c r="B52" s="44" t="s">
        <v>71</v>
      </c>
      <c r="C52" s="25">
        <v>-5000</v>
      </c>
      <c r="D52" s="25"/>
      <c r="E52" s="25">
        <f t="shared" si="1"/>
        <v>-5000</v>
      </c>
      <c r="F52" s="25"/>
    </row>
    <row r="53" spans="1:6">
      <c r="A53" s="35" t="s">
        <v>32</v>
      </c>
      <c r="B53" s="46"/>
      <c r="C53" s="37">
        <f>SUM(C54:C56)</f>
        <v>51000</v>
      </c>
      <c r="D53" s="37">
        <f>SUM(D54:D56)</f>
        <v>0</v>
      </c>
      <c r="E53" s="37">
        <f t="shared" si="1"/>
        <v>51000</v>
      </c>
      <c r="F53" s="25"/>
    </row>
    <row r="54" spans="1:6">
      <c r="A54" s="14" t="s">
        <v>101</v>
      </c>
      <c r="B54" s="44" t="s">
        <v>71</v>
      </c>
      <c r="C54" s="25">
        <v>17000</v>
      </c>
      <c r="D54" s="25"/>
      <c r="E54" s="25">
        <f t="shared" si="1"/>
        <v>17000</v>
      </c>
      <c r="F54" s="25"/>
    </row>
    <row r="55" spans="1:6">
      <c r="A55" s="14" t="s">
        <v>178</v>
      </c>
      <c r="B55" s="44" t="s">
        <v>71</v>
      </c>
      <c r="C55" s="25">
        <v>-32000</v>
      </c>
      <c r="D55" s="25"/>
      <c r="E55" s="25">
        <f t="shared" si="1"/>
        <v>-32000</v>
      </c>
      <c r="F55" s="25"/>
    </row>
    <row r="56" spans="1:6">
      <c r="A56" s="14" t="s">
        <v>179</v>
      </c>
      <c r="B56" s="44" t="s">
        <v>71</v>
      </c>
      <c r="C56" s="25">
        <v>66000</v>
      </c>
      <c r="D56" s="25"/>
      <c r="E56" s="25">
        <f t="shared" si="1"/>
        <v>66000</v>
      </c>
      <c r="F56" s="25"/>
    </row>
    <row r="57" spans="1:6">
      <c r="A57" s="39" t="s">
        <v>31</v>
      </c>
      <c r="B57" s="56"/>
      <c r="C57" s="38">
        <f>SUM(C58:C61)</f>
        <v>70300</v>
      </c>
      <c r="D57" s="38">
        <f>SUM(D58:D61)</f>
        <v>421742</v>
      </c>
      <c r="E57" s="37">
        <f t="shared" si="1"/>
        <v>492042</v>
      </c>
      <c r="F57" s="37">
        <f>SUM(F58:F61)</f>
        <v>421742</v>
      </c>
    </row>
    <row r="58" spans="1:6">
      <c r="A58" s="59" t="s">
        <v>180</v>
      </c>
      <c r="B58" s="58" t="s">
        <v>71</v>
      </c>
      <c r="C58" s="36">
        <v>-7700</v>
      </c>
      <c r="D58" s="40"/>
      <c r="E58" s="25">
        <f t="shared" si="1"/>
        <v>-7700</v>
      </c>
      <c r="F58" s="25"/>
    </row>
    <row r="59" spans="1:6">
      <c r="A59" s="59" t="s">
        <v>181</v>
      </c>
      <c r="B59" s="58" t="s">
        <v>71</v>
      </c>
      <c r="C59" s="36">
        <v>65000</v>
      </c>
      <c r="D59" s="40"/>
      <c r="E59" s="25">
        <f t="shared" si="1"/>
        <v>65000</v>
      </c>
      <c r="F59" s="25"/>
    </row>
    <row r="60" spans="1:6">
      <c r="A60" s="59" t="s">
        <v>182</v>
      </c>
      <c r="B60" s="58" t="s">
        <v>71</v>
      </c>
      <c r="C60" s="36">
        <v>13000</v>
      </c>
      <c r="D60" s="40"/>
      <c r="E60" s="25">
        <f t="shared" si="1"/>
        <v>13000</v>
      </c>
      <c r="F60" s="25"/>
    </row>
    <row r="61" spans="1:6">
      <c r="A61" s="59" t="s">
        <v>183</v>
      </c>
      <c r="B61" s="58" t="s">
        <v>71</v>
      </c>
      <c r="C61" s="36"/>
      <c r="D61" s="25">
        <v>421742</v>
      </c>
      <c r="E61" s="25">
        <f t="shared" si="1"/>
        <v>421742</v>
      </c>
      <c r="F61" s="25">
        <v>421742</v>
      </c>
    </row>
    <row r="62" spans="1:6">
      <c r="A62" s="59" t="s">
        <v>184</v>
      </c>
      <c r="B62" s="90"/>
      <c r="C62" s="38">
        <f>SUM(C63)</f>
        <v>-330000</v>
      </c>
      <c r="D62" s="38">
        <f>SUM(D63)</f>
        <v>0</v>
      </c>
      <c r="E62" s="37">
        <f t="shared" si="1"/>
        <v>-330000</v>
      </c>
      <c r="F62" s="37"/>
    </row>
    <row r="63" spans="1:6" ht="30">
      <c r="A63" s="59" t="s">
        <v>185</v>
      </c>
      <c r="B63" s="58" t="s">
        <v>71</v>
      </c>
      <c r="C63" s="36">
        <v>-330000</v>
      </c>
      <c r="D63" s="40"/>
      <c r="E63" s="25">
        <f t="shared" si="1"/>
        <v>-330000</v>
      </c>
      <c r="F63" s="25"/>
    </row>
    <row r="64" spans="1:6">
      <c r="A64" s="59" t="s">
        <v>186</v>
      </c>
      <c r="B64" s="58"/>
      <c r="C64" s="38">
        <f>SUM(C65)</f>
        <v>40000</v>
      </c>
      <c r="D64" s="38">
        <f>SUM(D65)</f>
        <v>0</v>
      </c>
      <c r="E64" s="37">
        <f t="shared" si="1"/>
        <v>40000</v>
      </c>
      <c r="F64" s="25"/>
    </row>
    <row r="65" spans="1:6">
      <c r="A65" s="59" t="s">
        <v>187</v>
      </c>
      <c r="B65" s="58" t="s">
        <v>71</v>
      </c>
      <c r="C65" s="36">
        <v>40000</v>
      </c>
      <c r="D65" s="40"/>
      <c r="E65" s="25">
        <f t="shared" si="1"/>
        <v>40000</v>
      </c>
      <c r="F65" s="25"/>
    </row>
    <row r="66" spans="1:6" ht="28.5" customHeight="1">
      <c r="A66" s="74" t="s">
        <v>6</v>
      </c>
      <c r="B66" s="46"/>
      <c r="C66" s="24">
        <f>SUM(C67)</f>
        <v>8760</v>
      </c>
      <c r="D66" s="24">
        <f>SUM(D67)</f>
        <v>0</v>
      </c>
      <c r="E66" s="24">
        <f t="shared" si="1"/>
        <v>8760</v>
      </c>
      <c r="F66" s="7"/>
    </row>
    <row r="67" spans="1:6" ht="20.25" customHeight="1">
      <c r="A67" s="74" t="s">
        <v>98</v>
      </c>
      <c r="B67" s="46"/>
      <c r="C67" s="37">
        <f>SUM(C68)</f>
        <v>8760</v>
      </c>
      <c r="D67" s="37">
        <f>SUM(D68)</f>
        <v>0</v>
      </c>
      <c r="E67" s="37">
        <f t="shared" si="1"/>
        <v>8760</v>
      </c>
      <c r="F67" s="7"/>
    </row>
    <row r="68" spans="1:6" ht="30">
      <c r="A68" s="14" t="s">
        <v>110</v>
      </c>
      <c r="B68" s="44" t="s">
        <v>71</v>
      </c>
      <c r="C68" s="14">
        <v>8760</v>
      </c>
      <c r="D68" s="14"/>
      <c r="E68" s="25">
        <f t="shared" si="1"/>
        <v>8760</v>
      </c>
      <c r="F68" s="7"/>
    </row>
    <row r="69" spans="1:6" ht="31.5" customHeight="1">
      <c r="A69" s="98"/>
      <c r="B69" s="98"/>
      <c r="C69" s="99"/>
      <c r="D69" s="99"/>
      <c r="E69" s="99"/>
    </row>
  </sheetData>
  <mergeCells count="11">
    <mergeCell ref="F3:F4"/>
    <mergeCell ref="F11:F12"/>
    <mergeCell ref="A69:E69"/>
    <mergeCell ref="A11:A12"/>
    <mergeCell ref="A1:E1"/>
    <mergeCell ref="A9:E9"/>
    <mergeCell ref="C11:D11"/>
    <mergeCell ref="E11:E12"/>
    <mergeCell ref="C3:D3"/>
    <mergeCell ref="E3:E4"/>
    <mergeCell ref="A3:A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>
    <oddHeader>&amp;RLisa 4
Tartu linnavolikogu .2013.a 
määruse nr  juurde</oddHeader>
    <oddFooter xml:space="preserve"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lisa 1(koond)</vt:lpstr>
      <vt:lpstr>lisa 2 (Tulubaas)</vt:lpstr>
      <vt:lpstr>lisa 3 (põhitegevus)</vt:lpstr>
      <vt:lpstr>Lisa 4 (invest)</vt:lpstr>
      <vt:lpstr>'lisa 3 (põhitegevus)'!Prinditiitlid</vt:lpstr>
      <vt:lpstr>'lisa 3 (põhitegevus)'!Print_Titles</vt:lpstr>
      <vt:lpstr>'Lisa 4 (invest)'!Print_Titles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Tiina</cp:lastModifiedBy>
  <cp:lastPrinted>2013-08-27T11:39:40Z</cp:lastPrinted>
  <dcterms:created xsi:type="dcterms:W3CDTF">1996-10-14T23:33:28Z</dcterms:created>
  <dcterms:modified xsi:type="dcterms:W3CDTF">2013-08-28T06:48:50Z</dcterms:modified>
</cp:coreProperties>
</file>