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ina_L\Desktop\"/>
    </mc:Choice>
  </mc:AlternateContent>
  <xr:revisionPtr revIDLastSave="0" documentId="8_{2F76AC1B-A452-40A3-A5D3-4682677DC5BF}" xr6:coauthVersionLast="47" xr6:coauthVersionMax="47" xr10:uidLastSave="{00000000-0000-0000-0000-000000000000}"/>
  <bookViews>
    <workbookView xWindow="28680" yWindow="-120" windowWidth="29040" windowHeight="15840" xr2:uid="{BC753BF4-DBE3-438D-B8BE-7C2B4CD007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H12" i="1"/>
  <c r="E26" i="1"/>
  <c r="D26" i="1"/>
  <c r="E25" i="1"/>
  <c r="E24" i="1"/>
  <c r="D25" i="1"/>
  <c r="D24" i="1"/>
  <c r="E6" i="1"/>
  <c r="D4" i="1"/>
  <c r="E4" i="1" s="1"/>
  <c r="D5" i="1"/>
  <c r="E5" i="1" s="1"/>
  <c r="D6" i="1"/>
  <c r="D3" i="1"/>
  <c r="E3" i="1" s="1"/>
  <c r="B19" i="1"/>
  <c r="D19" i="1" s="1"/>
  <c r="I19" i="1" s="1"/>
  <c r="J19" i="1" s="1"/>
  <c r="B17" i="1"/>
  <c r="B20" i="1" s="1"/>
  <c r="D16" i="1"/>
  <c r="I16" i="1" s="1"/>
  <c r="J16" i="1" s="1"/>
  <c r="D13" i="1"/>
  <c r="G13" i="1" s="1"/>
  <c r="H13" i="1" s="1"/>
  <c r="D14" i="1"/>
  <c r="I14" i="1" s="1"/>
  <c r="J14" i="1" s="1"/>
  <c r="D15" i="1"/>
  <c r="I15" i="1" s="1"/>
  <c r="J15" i="1" s="1"/>
  <c r="D12" i="1"/>
  <c r="G12" i="1" s="1"/>
  <c r="D11" i="1"/>
  <c r="I11" i="1" s="1"/>
  <c r="D18" i="1"/>
  <c r="I18" i="1" s="1"/>
  <c r="J18" i="1" s="1"/>
  <c r="E7" i="1" l="1"/>
  <c r="D7" i="1"/>
  <c r="D17" i="1"/>
  <c r="D20" i="1" s="1"/>
  <c r="G16" i="1"/>
  <c r="H16" i="1" s="1"/>
  <c r="G18" i="1"/>
  <c r="H18" i="1" s="1"/>
  <c r="I13" i="1"/>
  <c r="J13" i="1" s="1"/>
  <c r="J11" i="1"/>
  <c r="G11" i="1"/>
  <c r="G19" i="1"/>
  <c r="I12" i="1"/>
  <c r="J12" i="1" s="1"/>
  <c r="G14" i="1"/>
  <c r="H14" i="1" s="1"/>
  <c r="G15" i="1"/>
  <c r="H15" i="1" s="1"/>
  <c r="K16" i="1" l="1"/>
  <c r="L16" i="1"/>
  <c r="K12" i="1"/>
  <c r="L12" i="1"/>
  <c r="K15" i="1"/>
  <c r="L15" i="1"/>
  <c r="K14" i="1"/>
  <c r="L14" i="1"/>
  <c r="K13" i="1"/>
  <c r="L13" i="1"/>
  <c r="K18" i="1"/>
  <c r="L18" i="1"/>
  <c r="H19" i="1"/>
  <c r="G17" i="1"/>
  <c r="G20" i="1" s="1"/>
  <c r="H11" i="1"/>
  <c r="I17" i="1"/>
  <c r="I20" i="1" s="1"/>
  <c r="J17" i="1"/>
  <c r="K11" i="1" l="1"/>
  <c r="L11" i="1"/>
  <c r="K19" i="1"/>
  <c r="L19" i="1"/>
  <c r="H20" i="1"/>
  <c r="L20" i="1" s="1"/>
  <c r="H17" i="1"/>
  <c r="K17" i="1" l="1"/>
  <c r="L17" i="1"/>
  <c r="K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TLV Admin</author>
  </authors>
  <commentList>
    <comment ref="H9" authorId="0" shapeId="0" xr:uid="{786CA64F-503C-41B8-8DEC-2F0451517988}">
      <text>
        <r>
          <rPr>
            <b/>
            <sz val="9"/>
            <color indexed="81"/>
            <rFont val="Tahoma"/>
            <family val="2"/>
            <charset val="186"/>
          </rPr>
          <t>asendades lahtris kWh maksumuse, muutuvad tabelis andmed</t>
        </r>
      </text>
    </comment>
  </commentList>
</comments>
</file>

<file path=xl/sharedStrings.xml><?xml version="1.0" encoding="utf-8"?>
<sst xmlns="http://schemas.openxmlformats.org/spreadsheetml/2006/main" count="43" uniqueCount="37">
  <si>
    <t>Vahetatavaid valgusteid (täna välja arvutatud arv 7284)</t>
  </si>
  <si>
    <t>Kontroller</t>
  </si>
  <si>
    <t>Paigaldus</t>
  </si>
  <si>
    <t>Positsioon</t>
  </si>
  <si>
    <t>Projekteerimine</t>
  </si>
  <si>
    <t>Prozektorid</t>
  </si>
  <si>
    <t>keskmine võimsus (W)</t>
  </si>
  <si>
    <t>kogu võimsus (kW)</t>
  </si>
  <si>
    <t>Kokku</t>
  </si>
  <si>
    <t>valgusti 15 W</t>
  </si>
  <si>
    <t>valgusti 50 W</t>
  </si>
  <si>
    <t>valgusti 70 W</t>
  </si>
  <si>
    <t>valgusti 100 W</t>
  </si>
  <si>
    <t>valgusti 150 W</t>
  </si>
  <si>
    <t>valgusti 250 W</t>
  </si>
  <si>
    <t>Elektrienergia maksusmus enne vahetamist (eur)</t>
  </si>
  <si>
    <t>Energia vähenduse (%)</t>
  </si>
  <si>
    <t>Energia kulu aastas (kWh)</t>
  </si>
  <si>
    <t>energia kulu peale asendamist (kWh)</t>
  </si>
  <si>
    <t>Elektrienergia maksusmus peale vahetamist (eur)</t>
  </si>
  <si>
    <t>Sääst rahaline (%)</t>
  </si>
  <si>
    <t>Võimsuse andmeteta valgustid, millest on maha arvestatud tänaseks VALGISESSE sisestamata LED valgustid või 2023 /2024 muude projektidega asendatavad valgustid</t>
  </si>
  <si>
    <t xml:space="preserve">Sääst rahaline </t>
  </si>
  <si>
    <t>Põlemise aeg aastas(h)</t>
  </si>
  <si>
    <t>Kokku vahetatavaid mitte LED valgusteid</t>
  </si>
  <si>
    <t>Arv (tk)</t>
  </si>
  <si>
    <t>Ühiku maksumus (eur)</t>
  </si>
  <si>
    <t>Kokku KM-ta</t>
  </si>
  <si>
    <t>Kokku KM-ga</t>
  </si>
  <si>
    <t>VALGUSTITE ASENDAMISEGA SAAVUTATAV SÄÄST</t>
  </si>
  <si>
    <t>arv (tk)</t>
  </si>
  <si>
    <t>Valgusallika maksumus</t>
  </si>
  <si>
    <t>vahetuse kulu</t>
  </si>
  <si>
    <t>Valgusallikate asendamine hoolduse käigus aastas, mille võrra võiks hoolduse hind alaneda</t>
  </si>
  <si>
    <t>Võimsuse andmetega valgustid kokku</t>
  </si>
  <si>
    <t>Keskmine börsihind+ võrgutasud</t>
  </si>
  <si>
    <t>Eeldatav Na valgustite LED valgustitega asendamise maksumus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</si>
</sst>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&quot; &quot;&quot;senti&quot;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5" fontId="0" fillId="2" borderId="1" xfId="0" applyNumberFormat="1" applyFill="1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/>
    </xf>
    <xf numFmtId="10" fontId="1" fillId="3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26370-1E67-466D-8178-D5ABC2C5B09D}">
  <dimension ref="A1:L26"/>
  <sheetViews>
    <sheetView tabSelected="1" workbookViewId="0">
      <selection sqref="A1:E1"/>
    </sheetView>
  </sheetViews>
  <sheetFormatPr defaultRowHeight="15" x14ac:dyDescent="0.25"/>
  <cols>
    <col min="1" max="1" width="43.5703125" customWidth="1"/>
    <col min="2" max="2" width="16" customWidth="1"/>
    <col min="3" max="3" width="11.7109375" customWidth="1"/>
    <col min="4" max="4" width="12.5703125" customWidth="1"/>
    <col min="5" max="5" width="14.85546875" customWidth="1"/>
    <col min="6" max="6" width="14.7109375" customWidth="1"/>
    <col min="7" max="7" width="14" customWidth="1"/>
    <col min="8" max="8" width="16.42578125" customWidth="1"/>
    <col min="9" max="9" width="17.5703125" customWidth="1"/>
    <col min="10" max="10" width="13.5703125" customWidth="1"/>
    <col min="12" max="12" width="13.7109375" customWidth="1"/>
  </cols>
  <sheetData>
    <row r="1" spans="1:12" ht="21" x14ac:dyDescent="0.35">
      <c r="A1" s="25" t="s">
        <v>36</v>
      </c>
      <c r="B1" s="25"/>
      <c r="C1" s="25"/>
      <c r="D1" s="25"/>
      <c r="E1" s="25"/>
    </row>
    <row r="2" spans="1:12" ht="45" x14ac:dyDescent="0.25">
      <c r="A2" s="4" t="s">
        <v>3</v>
      </c>
      <c r="B2" s="4" t="s">
        <v>25</v>
      </c>
      <c r="C2" s="4" t="s">
        <v>26</v>
      </c>
      <c r="D2" s="4" t="s">
        <v>27</v>
      </c>
      <c r="E2" s="4" t="s">
        <v>28</v>
      </c>
      <c r="F2" s="15"/>
      <c r="G2" s="15"/>
      <c r="H2" s="15"/>
    </row>
    <row r="3" spans="1:12" x14ac:dyDescent="0.25">
      <c r="A3" s="1" t="s">
        <v>0</v>
      </c>
      <c r="B3" s="1">
        <v>7056</v>
      </c>
      <c r="C3" s="2">
        <v>240</v>
      </c>
      <c r="D3" s="2">
        <f>B3*C3</f>
        <v>1693440</v>
      </c>
      <c r="E3" s="2">
        <f>D3*1.2</f>
        <v>2032128</v>
      </c>
      <c r="F3" s="16"/>
      <c r="G3" s="16"/>
      <c r="H3" s="16"/>
    </row>
    <row r="4" spans="1:12" x14ac:dyDescent="0.25">
      <c r="A4" s="1" t="s">
        <v>1</v>
      </c>
      <c r="B4" s="1">
        <v>7056</v>
      </c>
      <c r="C4" s="2">
        <v>25</v>
      </c>
      <c r="D4" s="2">
        <f t="shared" ref="D4:D6" si="0">B4*C4</f>
        <v>176400</v>
      </c>
      <c r="E4" s="2">
        <f t="shared" ref="E4:E6" si="1">D4*1.2</f>
        <v>211680</v>
      </c>
      <c r="F4" s="16"/>
      <c r="G4" s="16"/>
      <c r="H4" s="16"/>
    </row>
    <row r="5" spans="1:12" x14ac:dyDescent="0.25">
      <c r="A5" s="1" t="s">
        <v>2</v>
      </c>
      <c r="B5" s="1">
        <v>7056</v>
      </c>
      <c r="C5" s="2">
        <v>55</v>
      </c>
      <c r="D5" s="2">
        <f t="shared" si="0"/>
        <v>388080</v>
      </c>
      <c r="E5" s="2">
        <f t="shared" si="1"/>
        <v>465696</v>
      </c>
      <c r="F5" s="16"/>
      <c r="G5" s="16"/>
      <c r="H5" s="16"/>
    </row>
    <row r="6" spans="1:12" x14ac:dyDescent="0.25">
      <c r="A6" s="1" t="s">
        <v>4</v>
      </c>
      <c r="B6" s="1">
        <v>1</v>
      </c>
      <c r="C6" s="2">
        <v>65000</v>
      </c>
      <c r="D6" s="2">
        <f t="shared" si="0"/>
        <v>65000</v>
      </c>
      <c r="E6" s="2">
        <f t="shared" si="1"/>
        <v>78000</v>
      </c>
      <c r="F6" s="16"/>
      <c r="G6" s="16"/>
      <c r="H6" s="16"/>
    </row>
    <row r="7" spans="1:12" x14ac:dyDescent="0.25">
      <c r="A7" s="28" t="s">
        <v>8</v>
      </c>
      <c r="B7" s="29"/>
      <c r="C7" s="30"/>
      <c r="D7" s="23">
        <f>SUM(D3:D6)</f>
        <v>2322920</v>
      </c>
      <c r="E7" s="23">
        <f>SUM(E3:E6)</f>
        <v>2787504</v>
      </c>
      <c r="F7" s="16"/>
      <c r="G7" s="16"/>
      <c r="H7" s="16"/>
    </row>
    <row r="9" spans="1:12" ht="21" x14ac:dyDescent="0.35">
      <c r="A9" s="27" t="s">
        <v>29</v>
      </c>
      <c r="B9" s="27"/>
      <c r="C9" s="27"/>
      <c r="D9" s="27"/>
      <c r="E9" s="26" t="s">
        <v>35</v>
      </c>
      <c r="F9" s="26"/>
      <c r="G9" s="26"/>
      <c r="H9" s="17">
        <v>33</v>
      </c>
    </row>
    <row r="10" spans="1:12" ht="75" x14ac:dyDescent="0.25">
      <c r="A10" s="3" t="s">
        <v>3</v>
      </c>
      <c r="B10" s="4" t="s">
        <v>30</v>
      </c>
      <c r="C10" s="4" t="s">
        <v>6</v>
      </c>
      <c r="D10" s="4" t="s">
        <v>7</v>
      </c>
      <c r="E10" s="4" t="s">
        <v>16</v>
      </c>
      <c r="F10" s="4" t="s">
        <v>23</v>
      </c>
      <c r="G10" s="4" t="s">
        <v>17</v>
      </c>
      <c r="H10" s="4" t="s">
        <v>15</v>
      </c>
      <c r="I10" s="4" t="s">
        <v>18</v>
      </c>
      <c r="J10" s="4" t="s">
        <v>19</v>
      </c>
      <c r="K10" s="4" t="s">
        <v>20</v>
      </c>
      <c r="L10" s="4" t="s">
        <v>22</v>
      </c>
    </row>
    <row r="11" spans="1:12" x14ac:dyDescent="0.25">
      <c r="A11" s="13" t="s">
        <v>9</v>
      </c>
      <c r="B11" s="5">
        <v>1</v>
      </c>
      <c r="C11" s="5">
        <v>15</v>
      </c>
      <c r="D11" s="5">
        <f>B11*C11/1000</f>
        <v>1.4999999999999999E-2</v>
      </c>
      <c r="E11" s="6">
        <v>0</v>
      </c>
      <c r="F11" s="7">
        <v>4000</v>
      </c>
      <c r="G11" s="7">
        <f>F11*D11</f>
        <v>60</v>
      </c>
      <c r="H11" s="8">
        <f>$H$9/100*G11</f>
        <v>19.8</v>
      </c>
      <c r="I11" s="7">
        <f>(D11-(D11*E11))*F11</f>
        <v>60</v>
      </c>
      <c r="J11" s="8">
        <f>$H$9/100*I11</f>
        <v>19.8</v>
      </c>
      <c r="K11" s="6">
        <f>1-(J11/H11)</f>
        <v>0</v>
      </c>
      <c r="L11" s="8">
        <f>H11-J11</f>
        <v>0</v>
      </c>
    </row>
    <row r="12" spans="1:12" x14ac:dyDescent="0.25">
      <c r="A12" s="13" t="s">
        <v>10</v>
      </c>
      <c r="B12" s="5">
        <v>52</v>
      </c>
      <c r="C12" s="5">
        <v>50</v>
      </c>
      <c r="D12" s="5">
        <f>B12*C12/1000</f>
        <v>2.6</v>
      </c>
      <c r="E12" s="6">
        <v>0.2</v>
      </c>
      <c r="F12" s="7">
        <v>4000</v>
      </c>
      <c r="G12" s="7">
        <f t="shared" ref="G12:G19" si="2">F12*D12</f>
        <v>10400</v>
      </c>
      <c r="H12" s="8">
        <f>$H$9/100*G12</f>
        <v>3432</v>
      </c>
      <c r="I12" s="7">
        <f t="shared" ref="I12:I19" si="3">(D12-(D12*E12))*F12</f>
        <v>8320</v>
      </c>
      <c r="J12" s="8">
        <f>$H$9/100*I12</f>
        <v>2745.6</v>
      </c>
      <c r="K12" s="6">
        <f t="shared" ref="K12:K16" si="4">1-(J12/H12)</f>
        <v>0.20000000000000007</v>
      </c>
      <c r="L12" s="8">
        <f t="shared" ref="L12:L20" si="5">H12-J12</f>
        <v>686.40000000000009</v>
      </c>
    </row>
    <row r="13" spans="1:12" x14ac:dyDescent="0.25">
      <c r="A13" s="13" t="s">
        <v>11</v>
      </c>
      <c r="B13" s="5">
        <v>1310</v>
      </c>
      <c r="C13" s="5">
        <v>70</v>
      </c>
      <c r="D13" s="5">
        <f t="shared" ref="D13:D16" si="6">B13*C13/1000</f>
        <v>91.7</v>
      </c>
      <c r="E13" s="6">
        <v>0.35</v>
      </c>
      <c r="F13" s="7">
        <v>4000</v>
      </c>
      <c r="G13" s="7">
        <f t="shared" si="2"/>
        <v>366800</v>
      </c>
      <c r="H13" s="8">
        <f t="shared" ref="H12:H20" si="7">$H$9/100*G13</f>
        <v>121044</v>
      </c>
      <c r="I13" s="7">
        <f t="shared" si="3"/>
        <v>238420.00000000003</v>
      </c>
      <c r="J13" s="8">
        <f t="shared" ref="J13:J20" si="8">$H$9/100*I13</f>
        <v>78678.60000000002</v>
      </c>
      <c r="K13" s="6">
        <f t="shared" si="4"/>
        <v>0.34999999999999987</v>
      </c>
      <c r="L13" s="8">
        <f t="shared" si="5"/>
        <v>42365.39999999998</v>
      </c>
    </row>
    <row r="14" spans="1:12" x14ac:dyDescent="0.25">
      <c r="A14" s="13" t="s">
        <v>12</v>
      </c>
      <c r="B14" s="5">
        <v>1709</v>
      </c>
      <c r="C14" s="5">
        <v>100</v>
      </c>
      <c r="D14" s="5">
        <f t="shared" si="6"/>
        <v>170.9</v>
      </c>
      <c r="E14" s="6">
        <v>0.4</v>
      </c>
      <c r="F14" s="7">
        <v>4000</v>
      </c>
      <c r="G14" s="7">
        <f t="shared" si="2"/>
        <v>683600</v>
      </c>
      <c r="H14" s="8">
        <f t="shared" si="7"/>
        <v>225588</v>
      </c>
      <c r="I14" s="7">
        <f t="shared" si="3"/>
        <v>410160</v>
      </c>
      <c r="J14" s="8">
        <f t="shared" si="8"/>
        <v>135352.80000000002</v>
      </c>
      <c r="K14" s="6">
        <f t="shared" si="4"/>
        <v>0.39999999999999991</v>
      </c>
      <c r="L14" s="8">
        <f t="shared" si="5"/>
        <v>90235.199999999983</v>
      </c>
    </row>
    <row r="15" spans="1:12" x14ac:dyDescent="0.25">
      <c r="A15" s="13" t="s">
        <v>13</v>
      </c>
      <c r="B15" s="5">
        <v>2358</v>
      </c>
      <c r="C15" s="5">
        <v>150</v>
      </c>
      <c r="D15" s="5">
        <f t="shared" si="6"/>
        <v>353.7</v>
      </c>
      <c r="E15" s="6">
        <v>0.45</v>
      </c>
      <c r="F15" s="7">
        <v>4000</v>
      </c>
      <c r="G15" s="7">
        <f t="shared" si="2"/>
        <v>1414800</v>
      </c>
      <c r="H15" s="8">
        <f t="shared" si="7"/>
        <v>466884</v>
      </c>
      <c r="I15" s="7">
        <f t="shared" si="3"/>
        <v>778140</v>
      </c>
      <c r="J15" s="8">
        <f t="shared" si="8"/>
        <v>256786.2</v>
      </c>
      <c r="K15" s="6">
        <f t="shared" si="4"/>
        <v>0.44999999999999996</v>
      </c>
      <c r="L15" s="8">
        <f t="shared" si="5"/>
        <v>210097.8</v>
      </c>
    </row>
    <row r="16" spans="1:12" x14ac:dyDescent="0.25">
      <c r="A16" s="13" t="s">
        <v>14</v>
      </c>
      <c r="B16" s="5">
        <v>812</v>
      </c>
      <c r="C16" s="5">
        <v>250</v>
      </c>
      <c r="D16" s="5">
        <f t="shared" si="6"/>
        <v>203</v>
      </c>
      <c r="E16" s="6">
        <v>0.5</v>
      </c>
      <c r="F16" s="7">
        <v>4000</v>
      </c>
      <c r="G16" s="7">
        <f t="shared" si="2"/>
        <v>812000</v>
      </c>
      <c r="H16" s="8">
        <f t="shared" si="7"/>
        <v>267960</v>
      </c>
      <c r="I16" s="7">
        <f t="shared" si="3"/>
        <v>406000</v>
      </c>
      <c r="J16" s="8">
        <f t="shared" si="8"/>
        <v>133980</v>
      </c>
      <c r="K16" s="6">
        <f t="shared" si="4"/>
        <v>0.5</v>
      </c>
      <c r="L16" s="8">
        <f t="shared" si="5"/>
        <v>133980</v>
      </c>
    </row>
    <row r="17" spans="1:12" x14ac:dyDescent="0.25">
      <c r="A17" s="14" t="s">
        <v>34</v>
      </c>
      <c r="B17" s="9">
        <f>SUM(B11:B16)</f>
        <v>6242</v>
      </c>
      <c r="C17" s="9">
        <v>132</v>
      </c>
      <c r="D17" s="9">
        <f>SUM(D11:D16)</f>
        <v>821.91499999999996</v>
      </c>
      <c r="E17" s="10"/>
      <c r="F17" s="11">
        <v>4000</v>
      </c>
      <c r="G17" s="11">
        <f>SUM(G11:G16)</f>
        <v>3287660</v>
      </c>
      <c r="H17" s="12">
        <f t="shared" si="7"/>
        <v>1084927.8</v>
      </c>
      <c r="I17" s="11">
        <f>SUM(I11:I16)</f>
        <v>1841100</v>
      </c>
      <c r="J17" s="12">
        <f>SUM(J11:J16)</f>
        <v>607563</v>
      </c>
      <c r="K17" s="10">
        <f>1-(J17/H17)</f>
        <v>0.43999683665585865</v>
      </c>
      <c r="L17" s="12">
        <f t="shared" si="5"/>
        <v>477364.80000000005</v>
      </c>
    </row>
    <row r="18" spans="1:12" x14ac:dyDescent="0.25">
      <c r="A18" s="13" t="s">
        <v>5</v>
      </c>
      <c r="B18" s="5">
        <v>30</v>
      </c>
      <c r="C18" s="5">
        <v>1166</v>
      </c>
      <c r="D18" s="5">
        <f>B18*C18/1000</f>
        <v>34.979999999999997</v>
      </c>
      <c r="E18" s="6">
        <v>0.5</v>
      </c>
      <c r="F18" s="7">
        <v>2000</v>
      </c>
      <c r="G18" s="7">
        <f t="shared" si="2"/>
        <v>69960</v>
      </c>
      <c r="H18" s="8">
        <f t="shared" si="7"/>
        <v>23086.799999999999</v>
      </c>
      <c r="I18" s="7">
        <f t="shared" si="3"/>
        <v>34980</v>
      </c>
      <c r="J18" s="8">
        <f t="shared" si="8"/>
        <v>11543.4</v>
      </c>
      <c r="K18" s="6">
        <f>1-(J18/H18)</f>
        <v>0.5</v>
      </c>
      <c r="L18" s="8">
        <f t="shared" si="5"/>
        <v>11543.4</v>
      </c>
    </row>
    <row r="19" spans="1:12" ht="60" x14ac:dyDescent="0.25">
      <c r="A19" s="13" t="s">
        <v>21</v>
      </c>
      <c r="B19" s="5">
        <f>2713-1929</f>
        <v>784</v>
      </c>
      <c r="C19" s="5">
        <v>132</v>
      </c>
      <c r="D19" s="5">
        <f>B19*C19/1000</f>
        <v>103.488</v>
      </c>
      <c r="E19" s="6">
        <v>0.4</v>
      </c>
      <c r="F19" s="7">
        <v>4000</v>
      </c>
      <c r="G19" s="7">
        <f t="shared" si="2"/>
        <v>413952</v>
      </c>
      <c r="H19" s="8">
        <f t="shared" si="7"/>
        <v>136604.16</v>
      </c>
      <c r="I19" s="7">
        <f t="shared" si="3"/>
        <v>248371.19999999998</v>
      </c>
      <c r="J19" s="8">
        <f t="shared" si="8"/>
        <v>81962.495999999999</v>
      </c>
      <c r="K19" s="6">
        <f t="shared" ref="K19:K20" si="9">1-(J19/H19)</f>
        <v>0.4</v>
      </c>
      <c r="L19" s="8">
        <f t="shared" si="5"/>
        <v>54641.664000000004</v>
      </c>
    </row>
    <row r="20" spans="1:12" x14ac:dyDescent="0.25">
      <c r="A20" s="18" t="s">
        <v>24</v>
      </c>
      <c r="B20" s="19">
        <f>SUM(B17:B19)</f>
        <v>7056</v>
      </c>
      <c r="C20" s="19">
        <v>132</v>
      </c>
      <c r="D20" s="19">
        <f>SUM(D17:D19)</f>
        <v>960.38300000000004</v>
      </c>
      <c r="E20" s="20"/>
      <c r="F20" s="21"/>
      <c r="G20" s="21">
        <f>SUM(G17:G19)</f>
        <v>3771572</v>
      </c>
      <c r="H20" s="22">
        <f t="shared" si="7"/>
        <v>1244618.76</v>
      </c>
      <c r="I20" s="21">
        <f>SUM(I17:I19)</f>
        <v>2124451.2000000002</v>
      </c>
      <c r="J20" s="22">
        <f>$H$9/100*I20</f>
        <v>701068.89600000007</v>
      </c>
      <c r="K20" s="20">
        <f t="shared" si="9"/>
        <v>0.43671996716488504</v>
      </c>
      <c r="L20" s="22">
        <f>H20-J20</f>
        <v>543549.86399999994</v>
      </c>
    </row>
    <row r="23" spans="1:12" ht="47.25" x14ac:dyDescent="0.25">
      <c r="A23" s="24" t="s">
        <v>33</v>
      </c>
      <c r="B23" s="4" t="s">
        <v>25</v>
      </c>
      <c r="C23" s="4" t="s">
        <v>26</v>
      </c>
      <c r="D23" s="4" t="s">
        <v>27</v>
      </c>
      <c r="E23" s="4" t="s">
        <v>28</v>
      </c>
    </row>
    <row r="24" spans="1:12" x14ac:dyDescent="0.25">
      <c r="A24" s="1" t="s">
        <v>31</v>
      </c>
      <c r="B24" s="1">
        <v>2500</v>
      </c>
      <c r="C24" s="2">
        <v>10</v>
      </c>
      <c r="D24" s="2">
        <f>C24*B24</f>
        <v>25000</v>
      </c>
      <c r="E24" s="2">
        <f>D24*1.2</f>
        <v>30000</v>
      </c>
    </row>
    <row r="25" spans="1:12" x14ac:dyDescent="0.25">
      <c r="A25" s="1" t="s">
        <v>32</v>
      </c>
      <c r="B25" s="1">
        <v>2500</v>
      </c>
      <c r="C25" s="2">
        <v>35</v>
      </c>
      <c r="D25" s="2">
        <f>C25*B25</f>
        <v>87500</v>
      </c>
      <c r="E25" s="2">
        <f>D25*1.2</f>
        <v>105000</v>
      </c>
    </row>
    <row r="26" spans="1:12" x14ac:dyDescent="0.25">
      <c r="A26" s="28" t="s">
        <v>8</v>
      </c>
      <c r="B26" s="29"/>
      <c r="C26" s="30"/>
      <c r="D26" s="23">
        <f>SUM(D24:D25)</f>
        <v>112500</v>
      </c>
      <c r="E26" s="23">
        <f>SUM(E24:E25)</f>
        <v>135000</v>
      </c>
    </row>
  </sheetData>
  <mergeCells count="5">
    <mergeCell ref="A1:E1"/>
    <mergeCell ref="E9:G9"/>
    <mergeCell ref="A9:D9"/>
    <mergeCell ref="A7:C7"/>
    <mergeCell ref="A26:C2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 Admin</dc:creator>
  <cp:lastModifiedBy>rik</cp:lastModifiedBy>
  <dcterms:created xsi:type="dcterms:W3CDTF">2022-09-15T05:58:33Z</dcterms:created>
  <dcterms:modified xsi:type="dcterms:W3CDTF">2022-09-15T08:27:37Z</dcterms:modified>
</cp:coreProperties>
</file>